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'1.Смета.или.Акт'!$A$1:$K$174</definedName>
  </definedNames>
  <calcPr calcId="144525"/>
</workbook>
</file>

<file path=xl/calcChain.xml><?xml version="1.0" encoding="utf-8"?>
<calcChain xmlns="http://schemas.openxmlformats.org/spreadsheetml/2006/main">
  <c r="BZ170" i="6" l="1"/>
  <c r="BY170" i="6"/>
  <c r="BZ167" i="6"/>
  <c r="BY167" i="6"/>
  <c r="BZ161" i="6"/>
  <c r="BY161" i="6"/>
  <c r="BZ158" i="6"/>
  <c r="BY158" i="6"/>
  <c r="H150" i="6"/>
  <c r="H149" i="6"/>
  <c r="H147" i="6"/>
  <c r="J144" i="6"/>
  <c r="H144" i="6"/>
  <c r="J143" i="6"/>
  <c r="H143" i="6"/>
  <c r="J140" i="6"/>
  <c r="H140" i="6"/>
  <c r="J139" i="6"/>
  <c r="H139" i="6"/>
  <c r="J40" i="6"/>
  <c r="I40" i="6"/>
  <c r="J39" i="6"/>
  <c r="I39" i="6"/>
  <c r="FV135" i="6"/>
  <c r="FU135" i="6"/>
  <c r="FT135" i="6"/>
  <c r="FS135" i="6"/>
  <c r="FQ135" i="6"/>
  <c r="FP135" i="6"/>
  <c r="FN135" i="6"/>
  <c r="FL135" i="6"/>
  <c r="FK135" i="6"/>
  <c r="FJ135" i="6"/>
  <c r="FI135" i="6"/>
  <c r="FH135" i="6"/>
  <c r="FG135" i="6"/>
  <c r="FF135" i="6"/>
  <c r="FD135" i="6"/>
  <c r="FA135" i="6"/>
  <c r="EY135" i="6"/>
  <c r="EX135" i="6"/>
  <c r="EW135" i="6"/>
  <c r="ET135" i="6"/>
  <c r="DY135" i="6"/>
  <c r="DX135" i="6"/>
  <c r="DW135" i="6"/>
  <c r="DO135" i="6"/>
  <c r="DN135" i="6"/>
  <c r="DM135" i="6"/>
  <c r="DL135" i="6"/>
  <c r="DD135" i="6"/>
  <c r="DB135" i="6"/>
  <c r="DA135" i="6"/>
  <c r="CZ135" i="6"/>
  <c r="CW135" i="6"/>
  <c r="AC135" i="6"/>
  <c r="EW123" i="1"/>
  <c r="AQ123" i="1"/>
  <c r="BA123" i="1"/>
  <c r="EV123" i="1"/>
  <c r="ER123" i="1" s="1"/>
  <c r="AO123" i="1"/>
  <c r="AK123" i="1" s="1"/>
  <c r="F129" i="6" s="1"/>
  <c r="I123" i="1"/>
  <c r="I122" i="1"/>
  <c r="DW123" i="1"/>
  <c r="EW121" i="1"/>
  <c r="AQ121" i="1"/>
  <c r="BA121" i="1"/>
  <c r="EV121" i="1"/>
  <c r="ER121" i="1" s="1"/>
  <c r="AO121" i="1"/>
  <c r="AK121" i="1" s="1"/>
  <c r="F123" i="6" s="1"/>
  <c r="I121" i="1"/>
  <c r="I120" i="1"/>
  <c r="DW121" i="1"/>
  <c r="BC117" i="1"/>
  <c r="ES117" i="1"/>
  <c r="AL117" i="1"/>
  <c r="DW117" i="1"/>
  <c r="G117" i="1"/>
  <c r="F117" i="1"/>
  <c r="EW115" i="1"/>
  <c r="AQ115" i="1"/>
  <c r="BS115" i="1"/>
  <c r="EU115" i="1"/>
  <c r="AN115" i="1"/>
  <c r="BB115" i="1"/>
  <c r="ET115" i="1"/>
  <c r="AM115" i="1"/>
  <c r="BA115" i="1"/>
  <c r="EV115" i="1"/>
  <c r="AO115" i="1"/>
  <c r="I115" i="1"/>
  <c r="I114" i="1"/>
  <c r="DW115" i="1"/>
  <c r="BC91" i="1"/>
  <c r="ES91" i="1"/>
  <c r="AL91" i="1"/>
  <c r="DW91" i="1"/>
  <c r="G91" i="1"/>
  <c r="F91" i="1"/>
  <c r="EW89" i="1"/>
  <c r="AQ89" i="1"/>
  <c r="BC89" i="1"/>
  <c r="ES89" i="1"/>
  <c r="AL89" i="1"/>
  <c r="BB89" i="1"/>
  <c r="ET89" i="1"/>
  <c r="AM89" i="1"/>
  <c r="BA89" i="1"/>
  <c r="EV89" i="1"/>
  <c r="AO89" i="1"/>
  <c r="I89" i="1"/>
  <c r="GX106" i="6" s="1"/>
  <c r="I88" i="1"/>
  <c r="DW89" i="1"/>
  <c r="BC83" i="1"/>
  <c r="ES83" i="1"/>
  <c r="AL83" i="1"/>
  <c r="DW83" i="1"/>
  <c r="G83" i="1"/>
  <c r="F83" i="1"/>
  <c r="EW81" i="1"/>
  <c r="AQ81" i="1"/>
  <c r="BC81" i="1"/>
  <c r="ES81" i="1"/>
  <c r="AL81" i="1"/>
  <c r="BA81" i="1"/>
  <c r="EV81" i="1"/>
  <c r="AO81" i="1"/>
  <c r="I81" i="1"/>
  <c r="GX96" i="6" s="1"/>
  <c r="I80" i="1"/>
  <c r="DW81" i="1"/>
  <c r="BC55" i="1"/>
  <c r="ES55" i="1"/>
  <c r="AL55" i="1"/>
  <c r="DW55" i="1"/>
  <c r="G55" i="1"/>
  <c r="F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BC51" i="1"/>
  <c r="ES51" i="1"/>
  <c r="AL51" i="1"/>
  <c r="DW51" i="1"/>
  <c r="G51" i="1"/>
  <c r="F51" i="1"/>
  <c r="BC49" i="1"/>
  <c r="ES49" i="1"/>
  <c r="AL49" i="1"/>
  <c r="DW49" i="1"/>
  <c r="G49" i="1"/>
  <c r="F49" i="1"/>
  <c r="BC47" i="1"/>
  <c r="ES47" i="1"/>
  <c r="AL47" i="1"/>
  <c r="DW47" i="1"/>
  <c r="G47" i="1"/>
  <c r="F47" i="1"/>
  <c r="BC45" i="1"/>
  <c r="ES45" i="1"/>
  <c r="AL45" i="1"/>
  <c r="DW45" i="1"/>
  <c r="G45" i="1"/>
  <c r="F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BC39" i="1"/>
  <c r="ES39" i="1"/>
  <c r="AL39" i="1"/>
  <c r="DW39" i="1"/>
  <c r="G39" i="1"/>
  <c r="F39" i="1"/>
  <c r="EW37" i="1"/>
  <c r="AQ37" i="1"/>
  <c r="BA37" i="1"/>
  <c r="EV37" i="1"/>
  <c r="ER37" i="1" s="1"/>
  <c r="AO37" i="1"/>
  <c r="AK37" i="1" s="1"/>
  <c r="F64" i="6" s="1"/>
  <c r="I37" i="1"/>
  <c r="I36" i="1"/>
  <c r="DW37" i="1"/>
  <c r="BC33" i="1"/>
  <c r="ES33" i="1"/>
  <c r="AL33" i="1"/>
  <c r="DW33" i="1"/>
  <c r="G33" i="1"/>
  <c r="F33" i="1"/>
  <c r="BC31" i="1"/>
  <c r="ES31" i="1"/>
  <c r="AL31" i="1"/>
  <c r="DW31" i="1"/>
  <c r="G31" i="1"/>
  <c r="F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15" i="1" l="1"/>
  <c r="AK115" i="1"/>
  <c r="F113" i="6" s="1"/>
  <c r="ER29" i="1"/>
  <c r="ER81" i="1"/>
  <c r="ER89" i="1"/>
  <c r="GW106" i="6"/>
  <c r="ER53" i="1"/>
  <c r="AK89" i="1"/>
  <c r="F103" i="6" s="1"/>
  <c r="GW96" i="6"/>
  <c r="AK81" i="1"/>
  <c r="F94" i="6" s="1"/>
  <c r="AK53" i="1"/>
  <c r="F84" i="6" s="1"/>
  <c r="AK29" i="1"/>
  <c r="F52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Q25" i="1"/>
  <c r="P25" i="1" s="1"/>
  <c r="CS25" i="1"/>
  <c r="R25" i="1" s="1"/>
  <c r="GK25" i="1" s="1"/>
  <c r="CU25" i="1"/>
  <c r="T25" i="1" s="1"/>
  <c r="CW25" i="1"/>
  <c r="V25" i="1" s="1"/>
  <c r="FR25" i="1"/>
  <c r="GL25" i="1"/>
  <c r="GO25" i="1"/>
  <c r="GP25" i="1"/>
  <c r="GV25" i="1"/>
  <c r="GX25" i="1"/>
  <c r="I26" i="1"/>
  <c r="AC26" i="1"/>
  <c r="AE26" i="1"/>
  <c r="CS26" i="1" s="1"/>
  <c r="AF26" i="1"/>
  <c r="AG26" i="1"/>
  <c r="CU26" i="1" s="1"/>
  <c r="T26" i="1" s="1"/>
  <c r="AH26" i="1"/>
  <c r="AI26" i="1"/>
  <c r="CW26" i="1" s="1"/>
  <c r="AJ26" i="1"/>
  <c r="CT26" i="1"/>
  <c r="S26" i="1" s="1"/>
  <c r="CV26" i="1"/>
  <c r="CX26" i="1"/>
  <c r="FR26" i="1"/>
  <c r="GL26" i="1"/>
  <c r="GO26" i="1"/>
  <c r="GP26" i="1"/>
  <c r="GV26" i="1"/>
  <c r="I27" i="1"/>
  <c r="GX27" i="1" s="1"/>
  <c r="AC27" i="1"/>
  <c r="AD27" i="1"/>
  <c r="CR27" i="1" s="1"/>
  <c r="AE27" i="1"/>
  <c r="AF27" i="1"/>
  <c r="AB27" i="1" s="1"/>
  <c r="AG27" i="1"/>
  <c r="AH27" i="1"/>
  <c r="CV27" i="1" s="1"/>
  <c r="AI27" i="1"/>
  <c r="AJ27" i="1"/>
  <c r="CX27" i="1" s="1"/>
  <c r="W27" i="1" s="1"/>
  <c r="CQ27" i="1"/>
  <c r="CS27" i="1"/>
  <c r="CU27" i="1"/>
  <c r="CW27" i="1"/>
  <c r="V27" i="1" s="1"/>
  <c r="FR27" i="1"/>
  <c r="GL27" i="1"/>
  <c r="GO27" i="1"/>
  <c r="GP27" i="1"/>
  <c r="GV27" i="1"/>
  <c r="C28" i="1"/>
  <c r="D28" i="1"/>
  <c r="AC28" i="1"/>
  <c r="CQ28" i="1" s="1"/>
  <c r="P28" i="1" s="1"/>
  <c r="AD28" i="1"/>
  <c r="AE28" i="1"/>
  <c r="AF28" i="1"/>
  <c r="AG28" i="1"/>
  <c r="CU28" i="1" s="1"/>
  <c r="T28" i="1" s="1"/>
  <c r="AH28" i="1"/>
  <c r="AI28" i="1"/>
  <c r="CW28" i="1" s="1"/>
  <c r="V28" i="1" s="1"/>
  <c r="AJ28" i="1"/>
  <c r="CR28" i="1"/>
  <c r="Q28" i="1" s="1"/>
  <c r="CS28" i="1"/>
  <c r="R28" i="1" s="1"/>
  <c r="GK28" i="1" s="1"/>
  <c r="CT28" i="1"/>
  <c r="S28" i="1" s="1"/>
  <c r="CV28" i="1"/>
  <c r="U28" i="1" s="1"/>
  <c r="CX28" i="1"/>
  <c r="W28" i="1" s="1"/>
  <c r="FR28" i="1"/>
  <c r="GL28" i="1"/>
  <c r="GN28" i="1"/>
  <c r="GP28" i="1"/>
  <c r="GV28" i="1"/>
  <c r="GX28" i="1" s="1"/>
  <c r="C29" i="1"/>
  <c r="D29" i="1"/>
  <c r="AC29" i="1"/>
  <c r="AE29" i="1"/>
  <c r="AF29" i="1"/>
  <c r="AG29" i="1"/>
  <c r="CU29" i="1" s="1"/>
  <c r="T29" i="1" s="1"/>
  <c r="AH29" i="1"/>
  <c r="AI29" i="1"/>
  <c r="CW29" i="1" s="1"/>
  <c r="V29" i="1" s="1"/>
  <c r="AJ29" i="1"/>
  <c r="CX29" i="1"/>
  <c r="W29" i="1" s="1"/>
  <c r="FR29" i="1"/>
  <c r="GL29" i="1"/>
  <c r="GN29" i="1"/>
  <c r="GP29" i="1"/>
  <c r="GV29" i="1"/>
  <c r="GX29" i="1" s="1"/>
  <c r="I30" i="1"/>
  <c r="GX30" i="1" s="1"/>
  <c r="AC30" i="1"/>
  <c r="AE30" i="1"/>
  <c r="AD30" i="1" s="1"/>
  <c r="AF30" i="1"/>
  <c r="CT30" i="1" s="1"/>
  <c r="AG30" i="1"/>
  <c r="AH30" i="1"/>
  <c r="AI30" i="1"/>
  <c r="CW30" i="1" s="1"/>
  <c r="AJ30" i="1"/>
  <c r="CX30" i="1" s="1"/>
  <c r="CQ30" i="1"/>
  <c r="P30" i="1" s="1"/>
  <c r="CS30" i="1"/>
  <c r="CU30" i="1"/>
  <c r="CV30" i="1"/>
  <c r="FR30" i="1"/>
  <c r="GL30" i="1"/>
  <c r="GO30" i="1"/>
  <c r="GP30" i="1"/>
  <c r="GV30" i="1"/>
  <c r="I31" i="1"/>
  <c r="AC31" i="1"/>
  <c r="AE31" i="1"/>
  <c r="AD31" i="1" s="1"/>
  <c r="CR31" i="1" s="1"/>
  <c r="AF31" i="1"/>
  <c r="AG31" i="1"/>
  <c r="CU31" i="1" s="1"/>
  <c r="T31" i="1" s="1"/>
  <c r="AH31" i="1"/>
  <c r="AI31" i="1"/>
  <c r="AJ31" i="1"/>
  <c r="CS31" i="1"/>
  <c r="R31" i="1" s="1"/>
  <c r="GK31" i="1" s="1"/>
  <c r="CT31" i="1"/>
  <c r="CV31" i="1"/>
  <c r="CW31" i="1"/>
  <c r="CX31" i="1"/>
  <c r="W31" i="1" s="1"/>
  <c r="FR31" i="1"/>
  <c r="GL31" i="1"/>
  <c r="GO31" i="1"/>
  <c r="GP31" i="1"/>
  <c r="GV31" i="1"/>
  <c r="I32" i="1"/>
  <c r="GX32" i="1" s="1"/>
  <c r="AC32" i="1"/>
  <c r="AE32" i="1"/>
  <c r="AD32" i="1" s="1"/>
  <c r="AF32" i="1"/>
  <c r="CT32" i="1" s="1"/>
  <c r="AG32" i="1"/>
  <c r="AH32" i="1"/>
  <c r="AI32" i="1"/>
  <c r="AJ32" i="1"/>
  <c r="CX32" i="1" s="1"/>
  <c r="CQ32" i="1"/>
  <c r="P32" i="1" s="1"/>
  <c r="CS32" i="1"/>
  <c r="CU32" i="1"/>
  <c r="CV32" i="1"/>
  <c r="CW32" i="1"/>
  <c r="V32" i="1" s="1"/>
  <c r="FR32" i="1"/>
  <c r="GL32" i="1"/>
  <c r="GO32" i="1"/>
  <c r="GP32" i="1"/>
  <c r="GV32" i="1"/>
  <c r="I33" i="1"/>
  <c r="AC33" i="1"/>
  <c r="AE33" i="1"/>
  <c r="CS33" i="1" s="1"/>
  <c r="AF33" i="1"/>
  <c r="AG33" i="1"/>
  <c r="AH33" i="1"/>
  <c r="AI33" i="1"/>
  <c r="CW33" i="1" s="1"/>
  <c r="AJ33" i="1"/>
  <c r="CT33" i="1"/>
  <c r="CU33" i="1"/>
  <c r="CV33" i="1"/>
  <c r="CX33" i="1"/>
  <c r="FR33" i="1"/>
  <c r="GL33" i="1"/>
  <c r="GO33" i="1"/>
  <c r="GP33" i="1"/>
  <c r="GV33" i="1"/>
  <c r="I34" i="1"/>
  <c r="AC34" i="1"/>
  <c r="AB34" i="1" s="1"/>
  <c r="AD34" i="1"/>
  <c r="CR34" i="1" s="1"/>
  <c r="AE34" i="1"/>
  <c r="AF34" i="1"/>
  <c r="AG34" i="1"/>
  <c r="AH34" i="1"/>
  <c r="CV34" i="1" s="1"/>
  <c r="AI34" i="1"/>
  <c r="AJ34" i="1"/>
  <c r="CQ34" i="1"/>
  <c r="CS34" i="1"/>
  <c r="CT34" i="1"/>
  <c r="CU34" i="1"/>
  <c r="T34" i="1" s="1"/>
  <c r="CW34" i="1"/>
  <c r="CX34" i="1"/>
  <c r="FR34" i="1"/>
  <c r="GL34" i="1"/>
  <c r="GO34" i="1"/>
  <c r="GP34" i="1"/>
  <c r="GV34" i="1"/>
  <c r="GX34" i="1"/>
  <c r="I35" i="1"/>
  <c r="GX35" i="1" s="1"/>
  <c r="AC35" i="1"/>
  <c r="CQ35" i="1" s="1"/>
  <c r="AE35" i="1"/>
  <c r="AD35" i="1" s="1"/>
  <c r="CR35" i="1" s="1"/>
  <c r="AF35" i="1"/>
  <c r="AG35" i="1"/>
  <c r="CU35" i="1" s="1"/>
  <c r="T35" i="1" s="1"/>
  <c r="AH35" i="1"/>
  <c r="AI35" i="1"/>
  <c r="AJ35" i="1"/>
  <c r="CS35" i="1"/>
  <c r="R35" i="1" s="1"/>
  <c r="GK35" i="1" s="1"/>
  <c r="CT35" i="1"/>
  <c r="CV35" i="1"/>
  <c r="CW35" i="1"/>
  <c r="CX35" i="1"/>
  <c r="W35" i="1" s="1"/>
  <c r="FR35" i="1"/>
  <c r="GL35" i="1"/>
  <c r="GO35" i="1"/>
  <c r="GP35" i="1"/>
  <c r="GV35" i="1"/>
  <c r="C36" i="1"/>
  <c r="D36" i="1"/>
  <c r="AC36" i="1"/>
  <c r="CQ36" i="1" s="1"/>
  <c r="P36" i="1" s="1"/>
  <c r="AE36" i="1"/>
  <c r="CS36" i="1" s="1"/>
  <c r="R36" i="1" s="1"/>
  <c r="GK36" i="1" s="1"/>
  <c r="AF36" i="1"/>
  <c r="AG36" i="1"/>
  <c r="AH36" i="1"/>
  <c r="AI36" i="1"/>
  <c r="CW36" i="1" s="1"/>
  <c r="V36" i="1" s="1"/>
  <c r="AJ36" i="1"/>
  <c r="CT36" i="1"/>
  <c r="S36" i="1" s="1"/>
  <c r="CU36" i="1"/>
  <c r="T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AD37" i="1" s="1"/>
  <c r="CR37" i="1" s="1"/>
  <c r="Q37" i="1" s="1"/>
  <c r="AF37" i="1"/>
  <c r="AG37" i="1"/>
  <c r="CU37" i="1" s="1"/>
  <c r="T37" i="1" s="1"/>
  <c r="AH37" i="1"/>
  <c r="H68" i="6" s="1"/>
  <c r="AI37" i="1"/>
  <c r="AJ37" i="1"/>
  <c r="CS37" i="1"/>
  <c r="R37" i="1" s="1"/>
  <c r="GK37" i="1" s="1"/>
  <c r="CV37" i="1"/>
  <c r="U37" i="1" s="1"/>
  <c r="I68" i="6" s="1"/>
  <c r="CW37" i="1"/>
  <c r="V37" i="1" s="1"/>
  <c r="CX37" i="1"/>
  <c r="W37" i="1" s="1"/>
  <c r="FR37" i="1"/>
  <c r="GL37" i="1"/>
  <c r="GN37" i="1"/>
  <c r="GP37" i="1"/>
  <c r="GV37" i="1"/>
  <c r="GX37" i="1"/>
  <c r="I38" i="1"/>
  <c r="U38" i="1" s="1"/>
  <c r="AC38" i="1"/>
  <c r="AE38" i="1"/>
  <c r="AD38" i="1" s="1"/>
  <c r="AB38" i="1" s="1"/>
  <c r="AF38" i="1"/>
  <c r="CT38" i="1" s="1"/>
  <c r="AG38" i="1"/>
  <c r="AH38" i="1"/>
  <c r="AI38" i="1"/>
  <c r="AJ38" i="1"/>
  <c r="CX38" i="1" s="1"/>
  <c r="CQ38" i="1"/>
  <c r="CR38" i="1"/>
  <c r="CS38" i="1"/>
  <c r="CU38" i="1"/>
  <c r="CV38" i="1"/>
  <c r="CW38" i="1"/>
  <c r="FR38" i="1"/>
  <c r="GL38" i="1"/>
  <c r="GO38" i="1"/>
  <c r="GP38" i="1"/>
  <c r="GV38" i="1"/>
  <c r="I39" i="1"/>
  <c r="AC39" i="1"/>
  <c r="AD39" i="1"/>
  <c r="CR39" i="1" s="1"/>
  <c r="AE39" i="1"/>
  <c r="CS39" i="1" s="1"/>
  <c r="AF39" i="1"/>
  <c r="AG39" i="1"/>
  <c r="AH39" i="1"/>
  <c r="AI39" i="1"/>
  <c r="CW39" i="1" s="1"/>
  <c r="AJ39" i="1"/>
  <c r="CQ39" i="1"/>
  <c r="CT39" i="1"/>
  <c r="CU39" i="1"/>
  <c r="CV39" i="1"/>
  <c r="U39" i="1" s="1"/>
  <c r="CX39" i="1"/>
  <c r="FR39" i="1"/>
  <c r="GL39" i="1"/>
  <c r="GO39" i="1"/>
  <c r="GP39" i="1"/>
  <c r="GV39" i="1"/>
  <c r="I40" i="1"/>
  <c r="R40" i="1" s="1"/>
  <c r="GK40" i="1" s="1"/>
  <c r="AC40" i="1"/>
  <c r="AD40" i="1"/>
  <c r="CR40" i="1" s="1"/>
  <c r="AE40" i="1"/>
  <c r="AF40" i="1"/>
  <c r="AG40" i="1"/>
  <c r="AH40" i="1"/>
  <c r="CV40" i="1" s="1"/>
  <c r="AI40" i="1"/>
  <c r="AJ40" i="1"/>
  <c r="CX40" i="1" s="1"/>
  <c r="CQ40" i="1"/>
  <c r="CS40" i="1"/>
  <c r="CT40" i="1"/>
  <c r="CU40" i="1"/>
  <c r="CW40" i="1"/>
  <c r="FR40" i="1"/>
  <c r="GL40" i="1"/>
  <c r="GO40" i="1"/>
  <c r="GP40" i="1"/>
  <c r="GV40" i="1"/>
  <c r="I41" i="1"/>
  <c r="U41" i="1" s="1"/>
  <c r="AC41" i="1"/>
  <c r="AB41" i="1" s="1"/>
  <c r="AE41" i="1"/>
  <c r="AD41" i="1" s="1"/>
  <c r="CR41" i="1" s="1"/>
  <c r="AF41" i="1"/>
  <c r="AG41" i="1"/>
  <c r="AH41" i="1"/>
  <c r="AI41" i="1"/>
  <c r="AJ41" i="1"/>
  <c r="CS41" i="1"/>
  <c r="CT41" i="1"/>
  <c r="CU41" i="1"/>
  <c r="CV41" i="1"/>
  <c r="CW41" i="1"/>
  <c r="CX41" i="1"/>
  <c r="FR41" i="1"/>
  <c r="GL41" i="1"/>
  <c r="GO41" i="1"/>
  <c r="GP41" i="1"/>
  <c r="GV41" i="1"/>
  <c r="I42" i="1"/>
  <c r="AC42" i="1"/>
  <c r="CQ42" i="1" s="1"/>
  <c r="AE42" i="1"/>
  <c r="AD42" i="1" s="1"/>
  <c r="CR42" i="1" s="1"/>
  <c r="AF42" i="1"/>
  <c r="AG42" i="1"/>
  <c r="CU42" i="1" s="1"/>
  <c r="T42" i="1" s="1"/>
  <c r="AH42" i="1"/>
  <c r="AI42" i="1"/>
  <c r="CW42" i="1" s="1"/>
  <c r="AJ42" i="1"/>
  <c r="CT42" i="1"/>
  <c r="S42" i="1" s="1"/>
  <c r="CV42" i="1"/>
  <c r="CX42" i="1"/>
  <c r="FR42" i="1"/>
  <c r="GL42" i="1"/>
  <c r="GO42" i="1"/>
  <c r="GP42" i="1"/>
  <c r="GV42" i="1"/>
  <c r="I43" i="1"/>
  <c r="AC43" i="1"/>
  <c r="AD43" i="1"/>
  <c r="CR43" i="1" s="1"/>
  <c r="AE43" i="1"/>
  <c r="AF43" i="1"/>
  <c r="AG43" i="1"/>
  <c r="AH43" i="1"/>
  <c r="CV43" i="1" s="1"/>
  <c r="AI43" i="1"/>
  <c r="AJ43" i="1"/>
  <c r="CX43" i="1" s="1"/>
  <c r="W43" i="1" s="1"/>
  <c r="CQ43" i="1"/>
  <c r="CS43" i="1"/>
  <c r="CU43" i="1"/>
  <c r="CW43" i="1"/>
  <c r="V43" i="1" s="1"/>
  <c r="FR43" i="1"/>
  <c r="GL43" i="1"/>
  <c r="GO43" i="1"/>
  <c r="GP43" i="1"/>
  <c r="GV43" i="1"/>
  <c r="I44" i="1"/>
  <c r="AC44" i="1"/>
  <c r="AE44" i="1"/>
  <c r="CS44" i="1" s="1"/>
  <c r="AF44" i="1"/>
  <c r="AG44" i="1"/>
  <c r="CU44" i="1" s="1"/>
  <c r="T44" i="1" s="1"/>
  <c r="AH44" i="1"/>
  <c r="AI44" i="1"/>
  <c r="CW44" i="1" s="1"/>
  <c r="AJ44" i="1"/>
  <c r="CT44" i="1"/>
  <c r="S44" i="1" s="1"/>
  <c r="CV44" i="1"/>
  <c r="CX44" i="1"/>
  <c r="FR44" i="1"/>
  <c r="GL44" i="1"/>
  <c r="GO44" i="1"/>
  <c r="GP44" i="1"/>
  <c r="GV44" i="1"/>
  <c r="I45" i="1"/>
  <c r="AC45" i="1"/>
  <c r="AD45" i="1"/>
  <c r="CR45" i="1" s="1"/>
  <c r="AE45" i="1"/>
  <c r="AF45" i="1"/>
  <c r="AG45" i="1"/>
  <c r="AH45" i="1"/>
  <c r="CV45" i="1" s="1"/>
  <c r="AI45" i="1"/>
  <c r="AJ45" i="1"/>
  <c r="CX45" i="1" s="1"/>
  <c r="W45" i="1" s="1"/>
  <c r="CQ45" i="1"/>
  <c r="CS45" i="1"/>
  <c r="CU45" i="1"/>
  <c r="CW45" i="1"/>
  <c r="V45" i="1" s="1"/>
  <c r="FR45" i="1"/>
  <c r="GL45" i="1"/>
  <c r="GO45" i="1"/>
  <c r="GP45" i="1"/>
  <c r="GV45" i="1"/>
  <c r="I46" i="1"/>
  <c r="AC46" i="1"/>
  <c r="CQ46" i="1" s="1"/>
  <c r="AE46" i="1"/>
  <c r="AD46" i="1" s="1"/>
  <c r="CR46" i="1" s="1"/>
  <c r="AF46" i="1"/>
  <c r="AG46" i="1"/>
  <c r="CU46" i="1" s="1"/>
  <c r="T46" i="1" s="1"/>
  <c r="AH46" i="1"/>
  <c r="AI46" i="1"/>
  <c r="CW46" i="1" s="1"/>
  <c r="AJ46" i="1"/>
  <c r="CT46" i="1"/>
  <c r="S46" i="1" s="1"/>
  <c r="CV46" i="1"/>
  <c r="CX46" i="1"/>
  <c r="FR46" i="1"/>
  <c r="GL46" i="1"/>
  <c r="GO46" i="1"/>
  <c r="GP46" i="1"/>
  <c r="GV46" i="1"/>
  <c r="I47" i="1"/>
  <c r="GX47" i="1" s="1"/>
  <c r="AC47" i="1"/>
  <c r="AD47" i="1"/>
  <c r="AE47" i="1"/>
  <c r="AF47" i="1"/>
  <c r="CT47" i="1" s="1"/>
  <c r="S47" i="1" s="1"/>
  <c r="AG47" i="1"/>
  <c r="AH47" i="1"/>
  <c r="CV47" i="1" s="1"/>
  <c r="AI47" i="1"/>
  <c r="AJ47" i="1"/>
  <c r="CX47" i="1" s="1"/>
  <c r="W47" i="1" s="1"/>
  <c r="CQ47" i="1"/>
  <c r="CS47" i="1"/>
  <c r="CU47" i="1"/>
  <c r="CW47" i="1"/>
  <c r="V47" i="1" s="1"/>
  <c r="FR47" i="1"/>
  <c r="GL47" i="1"/>
  <c r="GO47" i="1"/>
  <c r="GP47" i="1"/>
  <c r="GV47" i="1"/>
  <c r="I48" i="1"/>
  <c r="W48" i="1" s="1"/>
  <c r="AC48" i="1"/>
  <c r="AE48" i="1"/>
  <c r="CS48" i="1" s="1"/>
  <c r="AF48" i="1"/>
  <c r="AG48" i="1"/>
  <c r="CU48" i="1" s="1"/>
  <c r="AH48" i="1"/>
  <c r="AI48" i="1"/>
  <c r="CW48" i="1" s="1"/>
  <c r="AJ48" i="1"/>
  <c r="CT48" i="1"/>
  <c r="CV48" i="1"/>
  <c r="CX48" i="1"/>
  <c r="FR48" i="1"/>
  <c r="GL48" i="1"/>
  <c r="GO48" i="1"/>
  <c r="GP48" i="1"/>
  <c r="GV48" i="1"/>
  <c r="I49" i="1"/>
  <c r="AC49" i="1"/>
  <c r="AD49" i="1"/>
  <c r="CR49" i="1" s="1"/>
  <c r="AE49" i="1"/>
  <c r="AF49" i="1"/>
  <c r="AG49" i="1"/>
  <c r="AH49" i="1"/>
  <c r="CV49" i="1" s="1"/>
  <c r="AI49" i="1"/>
  <c r="AJ49" i="1"/>
  <c r="CX49" i="1" s="1"/>
  <c r="CS49" i="1"/>
  <c r="CT49" i="1"/>
  <c r="CU49" i="1"/>
  <c r="CW49" i="1"/>
  <c r="FR49" i="1"/>
  <c r="GL49" i="1"/>
  <c r="GO49" i="1"/>
  <c r="GP49" i="1"/>
  <c r="GV49" i="1"/>
  <c r="I50" i="1"/>
  <c r="AC50" i="1"/>
  <c r="CQ50" i="1" s="1"/>
  <c r="AE50" i="1"/>
  <c r="AD50" i="1" s="1"/>
  <c r="CR50" i="1" s="1"/>
  <c r="AF50" i="1"/>
  <c r="AG50" i="1"/>
  <c r="CU50" i="1" s="1"/>
  <c r="AH50" i="1"/>
  <c r="AI50" i="1"/>
  <c r="CW50" i="1" s="1"/>
  <c r="AJ50" i="1"/>
  <c r="CX50" i="1" s="1"/>
  <c r="CS50" i="1"/>
  <c r="R50" i="1" s="1"/>
  <c r="GK50" i="1" s="1"/>
  <c r="CT50" i="1"/>
  <c r="CV50" i="1"/>
  <c r="FR50" i="1"/>
  <c r="GL50" i="1"/>
  <c r="GO50" i="1"/>
  <c r="GP50" i="1"/>
  <c r="GV50" i="1"/>
  <c r="I51" i="1"/>
  <c r="AC51" i="1"/>
  <c r="AD51" i="1"/>
  <c r="CR51" i="1" s="1"/>
  <c r="AE51" i="1"/>
  <c r="AF51" i="1"/>
  <c r="AG51" i="1"/>
  <c r="CU51" i="1" s="1"/>
  <c r="AH51" i="1"/>
  <c r="CV51" i="1" s="1"/>
  <c r="AI51" i="1"/>
  <c r="AJ51" i="1"/>
  <c r="CS51" i="1"/>
  <c r="CT51" i="1"/>
  <c r="CW51" i="1"/>
  <c r="CX51" i="1"/>
  <c r="W51" i="1" s="1"/>
  <c r="FR51" i="1"/>
  <c r="GL51" i="1"/>
  <c r="GO51" i="1"/>
  <c r="GP51" i="1"/>
  <c r="GV51" i="1"/>
  <c r="C52" i="1"/>
  <c r="D52" i="1"/>
  <c r="AC52" i="1"/>
  <c r="CQ52" i="1" s="1"/>
  <c r="P52" i="1" s="1"/>
  <c r="AE52" i="1"/>
  <c r="AD52" i="1" s="1"/>
  <c r="AF52" i="1"/>
  <c r="CT52" i="1" s="1"/>
  <c r="S52" i="1" s="1"/>
  <c r="AG52" i="1"/>
  <c r="AH52" i="1"/>
  <c r="AI52" i="1"/>
  <c r="CW52" i="1" s="1"/>
  <c r="V52" i="1" s="1"/>
  <c r="AJ52" i="1"/>
  <c r="CX52" i="1" s="1"/>
  <c r="W52" i="1" s="1"/>
  <c r="CU52" i="1"/>
  <c r="T52" i="1" s="1"/>
  <c r="CV52" i="1"/>
  <c r="U52" i="1" s="1"/>
  <c r="FR52" i="1"/>
  <c r="GL52" i="1"/>
  <c r="GN52" i="1"/>
  <c r="GP52" i="1"/>
  <c r="GV52" i="1"/>
  <c r="GX52" i="1" s="1"/>
  <c r="C53" i="1"/>
  <c r="D53" i="1"/>
  <c r="AC53" i="1"/>
  <c r="AE53" i="1"/>
  <c r="CS53" i="1" s="1"/>
  <c r="R53" i="1" s="1"/>
  <c r="AF53" i="1"/>
  <c r="AG53" i="1"/>
  <c r="CU53" i="1" s="1"/>
  <c r="T53" i="1" s="1"/>
  <c r="AH53" i="1"/>
  <c r="AI53" i="1"/>
  <c r="CW53" i="1" s="1"/>
  <c r="V53" i="1" s="1"/>
  <c r="AJ53" i="1"/>
  <c r="CX53" i="1"/>
  <c r="W53" i="1" s="1"/>
  <c r="FR53" i="1"/>
  <c r="GL53" i="1"/>
  <c r="GN53" i="1"/>
  <c r="GP53" i="1"/>
  <c r="GV53" i="1"/>
  <c r="GX53" i="1"/>
  <c r="I54" i="1"/>
  <c r="AC54" i="1"/>
  <c r="CQ54" i="1" s="1"/>
  <c r="AE54" i="1"/>
  <c r="AD54" i="1" s="1"/>
  <c r="AF54" i="1"/>
  <c r="CT54" i="1" s="1"/>
  <c r="AG54" i="1"/>
  <c r="CU54" i="1" s="1"/>
  <c r="T54" i="1" s="1"/>
  <c r="AH54" i="1"/>
  <c r="AI54" i="1"/>
  <c r="AJ54" i="1"/>
  <c r="CX54" i="1" s="1"/>
  <c r="CS54" i="1"/>
  <c r="R54" i="1" s="1"/>
  <c r="GK54" i="1" s="1"/>
  <c r="CV54" i="1"/>
  <c r="CW54" i="1"/>
  <c r="FR54" i="1"/>
  <c r="GL54" i="1"/>
  <c r="GO54" i="1"/>
  <c r="GP54" i="1"/>
  <c r="GV54" i="1"/>
  <c r="GX54" i="1"/>
  <c r="I55" i="1"/>
  <c r="AC55" i="1"/>
  <c r="AE55" i="1"/>
  <c r="AD55" i="1" s="1"/>
  <c r="AF55" i="1"/>
  <c r="CT55" i="1" s="1"/>
  <c r="AG55" i="1"/>
  <c r="AH55" i="1"/>
  <c r="AI55" i="1"/>
  <c r="CW55" i="1" s="1"/>
  <c r="AJ55" i="1"/>
  <c r="CX55" i="1" s="1"/>
  <c r="CU55" i="1"/>
  <c r="T55" i="1" s="1"/>
  <c r="CV55" i="1"/>
  <c r="FR55" i="1"/>
  <c r="GL55" i="1"/>
  <c r="GO55" i="1"/>
  <c r="GP55" i="1"/>
  <c r="GV55" i="1"/>
  <c r="I56" i="1"/>
  <c r="AC56" i="1"/>
  <c r="AB56" i="1" s="1"/>
  <c r="AD56" i="1"/>
  <c r="CR56" i="1" s="1"/>
  <c r="AE56" i="1"/>
  <c r="CS56" i="1" s="1"/>
  <c r="AF56" i="1"/>
  <c r="AG56" i="1"/>
  <c r="AH56" i="1"/>
  <c r="CV56" i="1" s="1"/>
  <c r="AI56" i="1"/>
  <c r="CW56" i="1" s="1"/>
  <c r="AJ56" i="1"/>
  <c r="CQ56" i="1"/>
  <c r="CT56" i="1"/>
  <c r="CU56" i="1"/>
  <c r="CX56" i="1"/>
  <c r="W56" i="1" s="1"/>
  <c r="FR56" i="1"/>
  <c r="GL56" i="1"/>
  <c r="GO56" i="1"/>
  <c r="GP56" i="1"/>
  <c r="GV56" i="1"/>
  <c r="I57" i="1"/>
  <c r="GX57" i="1" s="1"/>
  <c r="AC57" i="1"/>
  <c r="AB57" i="1" s="1"/>
  <c r="AD57" i="1"/>
  <c r="CR57" i="1" s="1"/>
  <c r="AE57" i="1"/>
  <c r="AF57" i="1"/>
  <c r="AG57" i="1"/>
  <c r="CU57" i="1" s="1"/>
  <c r="AH57" i="1"/>
  <c r="CV57" i="1" s="1"/>
  <c r="AI57" i="1"/>
  <c r="AJ57" i="1"/>
  <c r="CS57" i="1"/>
  <c r="CT57" i="1"/>
  <c r="CW57" i="1"/>
  <c r="CX57" i="1"/>
  <c r="W57" i="1" s="1"/>
  <c r="FR57" i="1"/>
  <c r="GL57" i="1"/>
  <c r="GO57" i="1"/>
  <c r="GP57" i="1"/>
  <c r="GV57" i="1"/>
  <c r="I58" i="1"/>
  <c r="AC58" i="1"/>
  <c r="CQ58" i="1" s="1"/>
  <c r="AE58" i="1"/>
  <c r="AD58" i="1" s="1"/>
  <c r="AF58" i="1"/>
  <c r="CT58" i="1" s="1"/>
  <c r="AG58" i="1"/>
  <c r="CU58" i="1" s="1"/>
  <c r="T58" i="1" s="1"/>
  <c r="AH58" i="1"/>
  <c r="AI58" i="1"/>
  <c r="AJ58" i="1"/>
  <c r="CX58" i="1" s="1"/>
  <c r="CS58" i="1"/>
  <c r="R58" i="1" s="1"/>
  <c r="GK58" i="1" s="1"/>
  <c r="CV58" i="1"/>
  <c r="CW58" i="1"/>
  <c r="FR58" i="1"/>
  <c r="GL58" i="1"/>
  <c r="GO58" i="1"/>
  <c r="GP58" i="1"/>
  <c r="GV58" i="1"/>
  <c r="GX58" i="1"/>
  <c r="I59" i="1"/>
  <c r="AC59" i="1"/>
  <c r="AE59" i="1"/>
  <c r="AD59" i="1" s="1"/>
  <c r="AF59" i="1"/>
  <c r="CT59" i="1" s="1"/>
  <c r="AG59" i="1"/>
  <c r="AH59" i="1"/>
  <c r="AI59" i="1"/>
  <c r="CW59" i="1" s="1"/>
  <c r="AJ59" i="1"/>
  <c r="CX59" i="1" s="1"/>
  <c r="CQ59" i="1"/>
  <c r="P59" i="1" s="1"/>
  <c r="CU59" i="1"/>
  <c r="CV59" i="1"/>
  <c r="FR59" i="1"/>
  <c r="GL59" i="1"/>
  <c r="GO59" i="1"/>
  <c r="GP59" i="1"/>
  <c r="GV59" i="1"/>
  <c r="I60" i="1"/>
  <c r="AC60" i="1"/>
  <c r="AB60" i="1" s="1"/>
  <c r="AD60" i="1"/>
  <c r="CR60" i="1" s="1"/>
  <c r="AE60" i="1"/>
  <c r="CS60" i="1" s="1"/>
  <c r="AF60" i="1"/>
  <c r="AG60" i="1"/>
  <c r="AH60" i="1"/>
  <c r="CV60" i="1" s="1"/>
  <c r="AI60" i="1"/>
  <c r="CW60" i="1" s="1"/>
  <c r="AJ60" i="1"/>
  <c r="CQ60" i="1"/>
  <c r="CT60" i="1"/>
  <c r="CU60" i="1"/>
  <c r="CX60" i="1"/>
  <c r="W60" i="1" s="1"/>
  <c r="FR60" i="1"/>
  <c r="GL60" i="1"/>
  <c r="GN60" i="1"/>
  <c r="GP60" i="1"/>
  <c r="GV60" i="1"/>
  <c r="I61" i="1"/>
  <c r="GX61" i="1" s="1"/>
  <c r="AC61" i="1"/>
  <c r="AB61" i="1" s="1"/>
  <c r="AD61" i="1"/>
  <c r="CR61" i="1" s="1"/>
  <c r="AE61" i="1"/>
  <c r="AF61" i="1"/>
  <c r="AG61" i="1"/>
  <c r="CU61" i="1" s="1"/>
  <c r="AH61" i="1"/>
  <c r="CV61" i="1" s="1"/>
  <c r="AI61" i="1"/>
  <c r="AJ61" i="1"/>
  <c r="CS61" i="1"/>
  <c r="CT61" i="1"/>
  <c r="CW61" i="1"/>
  <c r="CX61" i="1"/>
  <c r="W61" i="1" s="1"/>
  <c r="FR61" i="1"/>
  <c r="GL61" i="1"/>
  <c r="GN61" i="1"/>
  <c r="GP61" i="1"/>
  <c r="GV61" i="1"/>
  <c r="I62" i="1"/>
  <c r="AC62" i="1"/>
  <c r="CQ62" i="1" s="1"/>
  <c r="AE62" i="1"/>
  <c r="AD62" i="1" s="1"/>
  <c r="AF62" i="1"/>
  <c r="CT62" i="1" s="1"/>
  <c r="AG62" i="1"/>
  <c r="CU62" i="1" s="1"/>
  <c r="T62" i="1" s="1"/>
  <c r="AH62" i="1"/>
  <c r="AI62" i="1"/>
  <c r="AJ62" i="1"/>
  <c r="CX62" i="1" s="1"/>
  <c r="CS62" i="1"/>
  <c r="R62" i="1" s="1"/>
  <c r="GK62" i="1" s="1"/>
  <c r="CV62" i="1"/>
  <c r="CW62" i="1"/>
  <c r="FR62" i="1"/>
  <c r="GL62" i="1"/>
  <c r="GO62" i="1"/>
  <c r="GP62" i="1"/>
  <c r="GV62" i="1"/>
  <c r="GX62" i="1"/>
  <c r="I63" i="1"/>
  <c r="AC63" i="1"/>
  <c r="AE63" i="1"/>
  <c r="AF63" i="1"/>
  <c r="CT63" i="1" s="1"/>
  <c r="AG63" i="1"/>
  <c r="AH63" i="1"/>
  <c r="AI63" i="1"/>
  <c r="CW63" i="1" s="1"/>
  <c r="AJ63" i="1"/>
  <c r="CX63" i="1" s="1"/>
  <c r="CQ63" i="1"/>
  <c r="P63" i="1" s="1"/>
  <c r="CU63" i="1"/>
  <c r="CV63" i="1"/>
  <c r="FR63" i="1"/>
  <c r="GL63" i="1"/>
  <c r="GO63" i="1"/>
  <c r="GP63" i="1"/>
  <c r="GV63" i="1"/>
  <c r="C64" i="1"/>
  <c r="D64" i="1"/>
  <c r="W64" i="1"/>
  <c r="AC64" i="1"/>
  <c r="AD64" i="1"/>
  <c r="CR64" i="1" s="1"/>
  <c r="Q64" i="1" s="1"/>
  <c r="AE64" i="1"/>
  <c r="AF64" i="1"/>
  <c r="AG64" i="1"/>
  <c r="CU64" i="1" s="1"/>
  <c r="T64" i="1" s="1"/>
  <c r="AH64" i="1"/>
  <c r="CV64" i="1" s="1"/>
  <c r="U64" i="1" s="1"/>
  <c r="AI64" i="1"/>
  <c r="AJ64" i="1"/>
  <c r="CS64" i="1"/>
  <c r="R64" i="1" s="1"/>
  <c r="GK64" i="1" s="1"/>
  <c r="CT64" i="1"/>
  <c r="S64" i="1" s="1"/>
  <c r="CW64" i="1"/>
  <c r="V64" i="1" s="1"/>
  <c r="CX64" i="1"/>
  <c r="FR64" i="1"/>
  <c r="GL64" i="1"/>
  <c r="GN64" i="1"/>
  <c r="GP64" i="1"/>
  <c r="GV64" i="1"/>
  <c r="GX64" i="1"/>
  <c r="C65" i="1"/>
  <c r="D65" i="1"/>
  <c r="AC65" i="1"/>
  <c r="CQ65" i="1" s="1"/>
  <c r="P65" i="1" s="1"/>
  <c r="AE65" i="1"/>
  <c r="AF65" i="1"/>
  <c r="CT65" i="1" s="1"/>
  <c r="S65" i="1" s="1"/>
  <c r="AG65" i="1"/>
  <c r="AH65" i="1"/>
  <c r="AI65" i="1"/>
  <c r="CW65" i="1" s="1"/>
  <c r="V65" i="1" s="1"/>
  <c r="AJ65" i="1"/>
  <c r="CX65" i="1" s="1"/>
  <c r="W65" i="1" s="1"/>
  <c r="CU65" i="1"/>
  <c r="T65" i="1" s="1"/>
  <c r="CV65" i="1"/>
  <c r="U65" i="1" s="1"/>
  <c r="FR65" i="1"/>
  <c r="GL65" i="1"/>
  <c r="GN65" i="1"/>
  <c r="GP65" i="1"/>
  <c r="GV65" i="1"/>
  <c r="GX65" i="1" s="1"/>
  <c r="I66" i="1"/>
  <c r="AC66" i="1"/>
  <c r="AB66" i="1" s="1"/>
  <c r="AD66" i="1"/>
  <c r="CR66" i="1" s="1"/>
  <c r="Q66" i="1" s="1"/>
  <c r="AE66" i="1"/>
  <c r="CS66" i="1" s="1"/>
  <c r="R66" i="1" s="1"/>
  <c r="GK66" i="1" s="1"/>
  <c r="AF66" i="1"/>
  <c r="AG66" i="1"/>
  <c r="CU66" i="1" s="1"/>
  <c r="T66" i="1" s="1"/>
  <c r="AH66" i="1"/>
  <c r="CV66" i="1" s="1"/>
  <c r="U66" i="1" s="1"/>
  <c r="AI66" i="1"/>
  <c r="CW66" i="1" s="1"/>
  <c r="V66" i="1" s="1"/>
  <c r="AJ66" i="1"/>
  <c r="CT66" i="1"/>
  <c r="S66" i="1" s="1"/>
  <c r="CX66" i="1"/>
  <c r="W66" i="1" s="1"/>
  <c r="FR66" i="1"/>
  <c r="GL66" i="1"/>
  <c r="GO66" i="1"/>
  <c r="GP66" i="1"/>
  <c r="GV66" i="1"/>
  <c r="GX66" i="1" s="1"/>
  <c r="I67" i="1"/>
  <c r="GX67" i="1" s="1"/>
  <c r="AC67" i="1"/>
  <c r="CQ67" i="1" s="1"/>
  <c r="AD67" i="1"/>
  <c r="CR67" i="1" s="1"/>
  <c r="Q67" i="1" s="1"/>
  <c r="AE67" i="1"/>
  <c r="AF67" i="1"/>
  <c r="CT67" i="1" s="1"/>
  <c r="S67" i="1" s="1"/>
  <c r="AG67" i="1"/>
  <c r="CU67" i="1" s="1"/>
  <c r="AH67" i="1"/>
  <c r="CV67" i="1" s="1"/>
  <c r="U67" i="1" s="1"/>
  <c r="AI67" i="1"/>
  <c r="AJ67" i="1"/>
  <c r="CX67" i="1" s="1"/>
  <c r="W67" i="1" s="1"/>
  <c r="CS67" i="1"/>
  <c r="R67" i="1" s="1"/>
  <c r="GK67" i="1" s="1"/>
  <c r="CW67" i="1"/>
  <c r="V67" i="1" s="1"/>
  <c r="FR67" i="1"/>
  <c r="GL67" i="1"/>
  <c r="GO67" i="1"/>
  <c r="GP67" i="1"/>
  <c r="GV67" i="1"/>
  <c r="I68" i="1"/>
  <c r="AC68" i="1"/>
  <c r="CQ68" i="1" s="1"/>
  <c r="AE68" i="1"/>
  <c r="AD68" i="1" s="1"/>
  <c r="AB68" i="1" s="1"/>
  <c r="AF68" i="1"/>
  <c r="CT68" i="1" s="1"/>
  <c r="AG68" i="1"/>
  <c r="CU68" i="1" s="1"/>
  <c r="AH68" i="1"/>
  <c r="AI68" i="1"/>
  <c r="CW68" i="1" s="1"/>
  <c r="V68" i="1" s="1"/>
  <c r="AJ68" i="1"/>
  <c r="CX68" i="1" s="1"/>
  <c r="CV68" i="1"/>
  <c r="U68" i="1" s="1"/>
  <c r="FR68" i="1"/>
  <c r="GL68" i="1"/>
  <c r="GO68" i="1"/>
  <c r="GP68" i="1"/>
  <c r="GV68" i="1"/>
  <c r="GX68" i="1"/>
  <c r="I69" i="1"/>
  <c r="AC69" i="1"/>
  <c r="AE69" i="1"/>
  <c r="AD69" i="1" s="1"/>
  <c r="AF69" i="1"/>
  <c r="CT69" i="1" s="1"/>
  <c r="S69" i="1" s="1"/>
  <c r="AG69" i="1"/>
  <c r="AH69" i="1"/>
  <c r="AI69" i="1"/>
  <c r="CW69" i="1" s="1"/>
  <c r="V69" i="1" s="1"/>
  <c r="AJ69" i="1"/>
  <c r="CX69" i="1" s="1"/>
  <c r="W69" i="1" s="1"/>
  <c r="CQ69" i="1"/>
  <c r="P69" i="1" s="1"/>
  <c r="CS69" i="1"/>
  <c r="R69" i="1" s="1"/>
  <c r="GK69" i="1" s="1"/>
  <c r="CU69" i="1"/>
  <c r="T69" i="1" s="1"/>
  <c r="CV69" i="1"/>
  <c r="U69" i="1" s="1"/>
  <c r="CY69" i="1"/>
  <c r="X69" i="1" s="1"/>
  <c r="FR69" i="1"/>
  <c r="GL69" i="1"/>
  <c r="GO69" i="1"/>
  <c r="GP69" i="1"/>
  <c r="GV69" i="1"/>
  <c r="GX69" i="1" s="1"/>
  <c r="I70" i="1"/>
  <c r="S70" i="1"/>
  <c r="CY70" i="1" s="1"/>
  <c r="X70" i="1" s="1"/>
  <c r="U70" i="1"/>
  <c r="AC70" i="1"/>
  <c r="CQ70" i="1" s="1"/>
  <c r="P70" i="1" s="1"/>
  <c r="AE70" i="1"/>
  <c r="CS70" i="1" s="1"/>
  <c r="R70" i="1" s="1"/>
  <c r="AF70" i="1"/>
  <c r="AG70" i="1"/>
  <c r="AH70" i="1"/>
  <c r="AI70" i="1"/>
  <c r="CW70" i="1" s="1"/>
  <c r="V70" i="1" s="1"/>
  <c r="AJ70" i="1"/>
  <c r="CT70" i="1"/>
  <c r="CU70" i="1"/>
  <c r="T70" i="1" s="1"/>
  <c r="CV70" i="1"/>
  <c r="CX70" i="1"/>
  <c r="W70" i="1" s="1"/>
  <c r="CZ70" i="1"/>
  <c r="Y70" i="1" s="1"/>
  <c r="FR70" i="1"/>
  <c r="GK70" i="1"/>
  <c r="GL70" i="1"/>
  <c r="GO70" i="1"/>
  <c r="GP70" i="1"/>
  <c r="GV70" i="1"/>
  <c r="GX70" i="1" s="1"/>
  <c r="I71" i="1"/>
  <c r="S71" i="1"/>
  <c r="V71" i="1"/>
  <c r="AC71" i="1"/>
  <c r="AB71" i="1" s="1"/>
  <c r="AD71" i="1"/>
  <c r="CR71" i="1" s="1"/>
  <c r="AE71" i="1"/>
  <c r="AF71" i="1"/>
  <c r="AG71" i="1"/>
  <c r="AH71" i="1"/>
  <c r="CV71" i="1" s="1"/>
  <c r="AI71" i="1"/>
  <c r="AJ71" i="1"/>
  <c r="CS71" i="1"/>
  <c r="R71" i="1" s="1"/>
  <c r="GK71" i="1" s="1"/>
  <c r="CT71" i="1"/>
  <c r="CU71" i="1"/>
  <c r="T71" i="1" s="1"/>
  <c r="CW71" i="1"/>
  <c r="CX71" i="1"/>
  <c r="W71" i="1" s="1"/>
  <c r="FR71" i="1"/>
  <c r="GL71" i="1"/>
  <c r="GO71" i="1"/>
  <c r="GP71" i="1"/>
  <c r="GV71" i="1"/>
  <c r="GX71" i="1"/>
  <c r="I72" i="1"/>
  <c r="AC72" i="1"/>
  <c r="CQ72" i="1" s="1"/>
  <c r="AE72" i="1"/>
  <c r="AD72" i="1" s="1"/>
  <c r="AF72" i="1"/>
  <c r="AG72" i="1"/>
  <c r="AH72" i="1"/>
  <c r="AI72" i="1"/>
  <c r="AJ72" i="1"/>
  <c r="CR72" i="1"/>
  <c r="Q72" i="1" s="1"/>
  <c r="CS72" i="1"/>
  <c r="R72" i="1" s="1"/>
  <c r="GK72" i="1" s="1"/>
  <c r="CT72" i="1"/>
  <c r="S72" i="1" s="1"/>
  <c r="CU72" i="1"/>
  <c r="CV72" i="1"/>
  <c r="U72" i="1" s="1"/>
  <c r="CW72" i="1"/>
  <c r="V72" i="1" s="1"/>
  <c r="CX72" i="1"/>
  <c r="W72" i="1" s="1"/>
  <c r="FR72" i="1"/>
  <c r="GL72" i="1"/>
  <c r="GO72" i="1"/>
  <c r="GP72" i="1"/>
  <c r="GV72" i="1"/>
  <c r="GX72" i="1" s="1"/>
  <c r="I73" i="1"/>
  <c r="AC73" i="1"/>
  <c r="AE73" i="1"/>
  <c r="AD73" i="1" s="1"/>
  <c r="AF73" i="1"/>
  <c r="CT73" i="1" s="1"/>
  <c r="S73" i="1" s="1"/>
  <c r="AG73" i="1"/>
  <c r="AH73" i="1"/>
  <c r="AI73" i="1"/>
  <c r="AJ73" i="1"/>
  <c r="CX73" i="1" s="1"/>
  <c r="W73" i="1" s="1"/>
  <c r="CQ73" i="1"/>
  <c r="P73" i="1" s="1"/>
  <c r="CS73" i="1"/>
  <c r="R73" i="1" s="1"/>
  <c r="GK73" i="1" s="1"/>
  <c r="CU73" i="1"/>
  <c r="T73" i="1" s="1"/>
  <c r="CV73" i="1"/>
  <c r="U73" i="1" s="1"/>
  <c r="CW73" i="1"/>
  <c r="V73" i="1" s="1"/>
  <c r="FR73" i="1"/>
  <c r="GL73" i="1"/>
  <c r="GO73" i="1"/>
  <c r="GP73" i="1"/>
  <c r="GV73" i="1"/>
  <c r="GX73" i="1"/>
  <c r="I74" i="1"/>
  <c r="AC74" i="1"/>
  <c r="AE74" i="1"/>
  <c r="AD74" i="1" s="1"/>
  <c r="CR74" i="1" s="1"/>
  <c r="Q74" i="1" s="1"/>
  <c r="AF74" i="1"/>
  <c r="AG74" i="1"/>
  <c r="AH74" i="1"/>
  <c r="AI74" i="1"/>
  <c r="CW74" i="1" s="1"/>
  <c r="V74" i="1" s="1"/>
  <c r="AJ74" i="1"/>
  <c r="CQ74" i="1"/>
  <c r="P74" i="1" s="1"/>
  <c r="CT74" i="1"/>
  <c r="S74" i="1" s="1"/>
  <c r="CU74" i="1"/>
  <c r="T74" i="1" s="1"/>
  <c r="CV74" i="1"/>
  <c r="U74" i="1" s="1"/>
  <c r="CX74" i="1"/>
  <c r="W74" i="1" s="1"/>
  <c r="FR74" i="1"/>
  <c r="GL74" i="1"/>
  <c r="GO74" i="1"/>
  <c r="GP74" i="1"/>
  <c r="GV74" i="1"/>
  <c r="GX74" i="1" s="1"/>
  <c r="I75" i="1"/>
  <c r="AC75" i="1"/>
  <c r="AB75" i="1" s="1"/>
  <c r="AD75" i="1"/>
  <c r="CR75" i="1" s="1"/>
  <c r="Q75" i="1" s="1"/>
  <c r="AE75" i="1"/>
  <c r="AF75" i="1"/>
  <c r="AG75" i="1"/>
  <c r="AH75" i="1"/>
  <c r="CV75" i="1" s="1"/>
  <c r="U75" i="1" s="1"/>
  <c r="AI75" i="1"/>
  <c r="AJ75" i="1"/>
  <c r="CQ75" i="1"/>
  <c r="P75" i="1" s="1"/>
  <c r="CS75" i="1"/>
  <c r="R75" i="1" s="1"/>
  <c r="GK75" i="1" s="1"/>
  <c r="CT75" i="1"/>
  <c r="S75" i="1" s="1"/>
  <c r="CU75" i="1"/>
  <c r="T75" i="1" s="1"/>
  <c r="CW75" i="1"/>
  <c r="V75" i="1" s="1"/>
  <c r="CX75" i="1"/>
  <c r="W75" i="1" s="1"/>
  <c r="FR75" i="1"/>
  <c r="GL75" i="1"/>
  <c r="GO75" i="1"/>
  <c r="GP75" i="1"/>
  <c r="GV75" i="1"/>
  <c r="GX75" i="1"/>
  <c r="I76" i="1"/>
  <c r="AC76" i="1"/>
  <c r="AE76" i="1"/>
  <c r="AD76" i="1" s="1"/>
  <c r="CR76" i="1" s="1"/>
  <c r="Q76" i="1" s="1"/>
  <c r="AF76" i="1"/>
  <c r="AG76" i="1"/>
  <c r="CU76" i="1" s="1"/>
  <c r="T76" i="1" s="1"/>
  <c r="AH76" i="1"/>
  <c r="AI76" i="1"/>
  <c r="AJ76" i="1"/>
  <c r="CS76" i="1"/>
  <c r="R76" i="1" s="1"/>
  <c r="GK76" i="1" s="1"/>
  <c r="CT76" i="1"/>
  <c r="S76" i="1" s="1"/>
  <c r="CV76" i="1"/>
  <c r="U76" i="1" s="1"/>
  <c r="CW76" i="1"/>
  <c r="V76" i="1" s="1"/>
  <c r="CX76" i="1"/>
  <c r="W76" i="1" s="1"/>
  <c r="FR76" i="1"/>
  <c r="GL76" i="1"/>
  <c r="GO76" i="1"/>
  <c r="GP76" i="1"/>
  <c r="GV76" i="1"/>
  <c r="GX76" i="1"/>
  <c r="I77" i="1"/>
  <c r="AC77" i="1"/>
  <c r="AE77" i="1"/>
  <c r="AD77" i="1" s="1"/>
  <c r="AF77" i="1"/>
  <c r="CT77" i="1" s="1"/>
  <c r="S77" i="1" s="1"/>
  <c r="AG77" i="1"/>
  <c r="AH77" i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V77" i="1"/>
  <c r="U77" i="1" s="1"/>
  <c r="CW77" i="1"/>
  <c r="V77" i="1" s="1"/>
  <c r="FR77" i="1"/>
  <c r="GL77" i="1"/>
  <c r="GO77" i="1"/>
  <c r="GP77" i="1"/>
  <c r="GV77" i="1"/>
  <c r="GX77" i="1"/>
  <c r="I78" i="1"/>
  <c r="AC78" i="1"/>
  <c r="AE78" i="1"/>
  <c r="AD78" i="1" s="1"/>
  <c r="AF78" i="1"/>
  <c r="AG78" i="1"/>
  <c r="AH78" i="1"/>
  <c r="AI78" i="1"/>
  <c r="CW78" i="1" s="1"/>
  <c r="V78" i="1" s="1"/>
  <c r="AJ78" i="1"/>
  <c r="CX78" i="1" s="1"/>
  <c r="W78" i="1" s="1"/>
  <c r="CQ78" i="1"/>
  <c r="P78" i="1" s="1"/>
  <c r="CT78" i="1"/>
  <c r="S78" i="1" s="1"/>
  <c r="CU78" i="1"/>
  <c r="T78" i="1" s="1"/>
  <c r="CV78" i="1"/>
  <c r="U78" i="1" s="1"/>
  <c r="FR78" i="1"/>
  <c r="GL78" i="1"/>
  <c r="GO78" i="1"/>
  <c r="GP78" i="1"/>
  <c r="GV78" i="1"/>
  <c r="GX78" i="1" s="1"/>
  <c r="I79" i="1"/>
  <c r="AC79" i="1"/>
  <c r="AB79" i="1" s="1"/>
  <c r="AD79" i="1"/>
  <c r="CR79" i="1" s="1"/>
  <c r="Q79" i="1" s="1"/>
  <c r="AE79" i="1"/>
  <c r="CS79" i="1" s="1"/>
  <c r="R79" i="1" s="1"/>
  <c r="GK79" i="1" s="1"/>
  <c r="AF79" i="1"/>
  <c r="AG79" i="1"/>
  <c r="AH79" i="1"/>
  <c r="CV79" i="1" s="1"/>
  <c r="U79" i="1" s="1"/>
  <c r="AI79" i="1"/>
  <c r="CW79" i="1" s="1"/>
  <c r="V79" i="1" s="1"/>
  <c r="AJ79" i="1"/>
  <c r="CQ79" i="1"/>
  <c r="P79" i="1" s="1"/>
  <c r="CP79" i="1" s="1"/>
  <c r="O79" i="1" s="1"/>
  <c r="CT79" i="1"/>
  <c r="S79" i="1" s="1"/>
  <c r="CU79" i="1"/>
  <c r="T79" i="1" s="1"/>
  <c r="CX79" i="1"/>
  <c r="W79" i="1" s="1"/>
  <c r="FR79" i="1"/>
  <c r="GL79" i="1"/>
  <c r="GO79" i="1"/>
  <c r="GP79" i="1"/>
  <c r="GV79" i="1"/>
  <c r="GX79" i="1" s="1"/>
  <c r="C80" i="1"/>
  <c r="D80" i="1"/>
  <c r="AC80" i="1"/>
  <c r="CQ80" i="1" s="1"/>
  <c r="P80" i="1" s="1"/>
  <c r="AE80" i="1"/>
  <c r="AD80" i="1" s="1"/>
  <c r="AF80" i="1"/>
  <c r="CT80" i="1" s="1"/>
  <c r="S80" i="1" s="1"/>
  <c r="AG80" i="1"/>
  <c r="CU80" i="1" s="1"/>
  <c r="T80" i="1" s="1"/>
  <c r="AH80" i="1"/>
  <c r="AI80" i="1"/>
  <c r="AJ80" i="1"/>
  <c r="CX80" i="1" s="1"/>
  <c r="W80" i="1" s="1"/>
  <c r="CS80" i="1"/>
  <c r="R80" i="1" s="1"/>
  <c r="GK80" i="1" s="1"/>
  <c r="CV80" i="1"/>
  <c r="U80" i="1" s="1"/>
  <c r="CW80" i="1"/>
  <c r="V80" i="1" s="1"/>
  <c r="FR80" i="1"/>
  <c r="GL80" i="1"/>
  <c r="GN80" i="1"/>
  <c r="GP80" i="1"/>
  <c r="GV80" i="1"/>
  <c r="GX80" i="1"/>
  <c r="C81" i="1"/>
  <c r="D81" i="1"/>
  <c r="AC81" i="1"/>
  <c r="AD81" i="1"/>
  <c r="CR81" i="1" s="1"/>
  <c r="Q81" i="1" s="1"/>
  <c r="AE81" i="1"/>
  <c r="CS81" i="1" s="1"/>
  <c r="R81" i="1" s="1"/>
  <c r="GK81" i="1" s="1"/>
  <c r="AF81" i="1"/>
  <c r="CT81" i="1" s="1"/>
  <c r="S81" i="1" s="1"/>
  <c r="U95" i="6" s="1"/>
  <c r="AG81" i="1"/>
  <c r="AH81" i="1"/>
  <c r="AI81" i="1"/>
  <c r="CW81" i="1" s="1"/>
  <c r="V81" i="1" s="1"/>
  <c r="AJ81" i="1"/>
  <c r="CQ81" i="1"/>
  <c r="P81" i="1" s="1"/>
  <c r="U96" i="6" s="1"/>
  <c r="K96" i="6" s="1"/>
  <c r="CU81" i="1"/>
  <c r="T81" i="1" s="1"/>
  <c r="CX81" i="1"/>
  <c r="W81" i="1" s="1"/>
  <c r="FR81" i="1"/>
  <c r="GL81" i="1"/>
  <c r="GN81" i="1"/>
  <c r="GP81" i="1"/>
  <c r="GV81" i="1"/>
  <c r="GX81" i="1" s="1"/>
  <c r="I82" i="1"/>
  <c r="GX82" i="1" s="1"/>
  <c r="AC82" i="1"/>
  <c r="AB82" i="1" s="1"/>
  <c r="AD82" i="1"/>
  <c r="CR82" i="1" s="1"/>
  <c r="AE82" i="1"/>
  <c r="AF82" i="1"/>
  <c r="AG82" i="1"/>
  <c r="CU82" i="1" s="1"/>
  <c r="AH82" i="1"/>
  <c r="CV82" i="1" s="1"/>
  <c r="AI82" i="1"/>
  <c r="AJ82" i="1"/>
  <c r="CS82" i="1"/>
  <c r="CT82" i="1"/>
  <c r="CW82" i="1"/>
  <c r="CX82" i="1"/>
  <c r="W82" i="1" s="1"/>
  <c r="FR82" i="1"/>
  <c r="GL82" i="1"/>
  <c r="GO82" i="1"/>
  <c r="GP82" i="1"/>
  <c r="GV82" i="1"/>
  <c r="I83" i="1"/>
  <c r="AC83" i="1"/>
  <c r="AE83" i="1"/>
  <c r="AD83" i="1" s="1"/>
  <c r="AF83" i="1"/>
  <c r="CT83" i="1" s="1"/>
  <c r="AG83" i="1"/>
  <c r="CU83" i="1" s="1"/>
  <c r="T83" i="1" s="1"/>
  <c r="AH83" i="1"/>
  <c r="AI83" i="1"/>
  <c r="AJ83" i="1"/>
  <c r="CX83" i="1" s="1"/>
  <c r="CS83" i="1"/>
  <c r="R83" i="1" s="1"/>
  <c r="GK83" i="1" s="1"/>
  <c r="CV83" i="1"/>
  <c r="CW83" i="1"/>
  <c r="FR83" i="1"/>
  <c r="GL83" i="1"/>
  <c r="GO83" i="1"/>
  <c r="GP83" i="1"/>
  <c r="GV83" i="1"/>
  <c r="GX83" i="1"/>
  <c r="I84" i="1"/>
  <c r="AC84" i="1"/>
  <c r="AE84" i="1"/>
  <c r="AD84" i="1" s="1"/>
  <c r="AF84" i="1"/>
  <c r="CT84" i="1" s="1"/>
  <c r="AG84" i="1"/>
  <c r="AH84" i="1"/>
  <c r="AI84" i="1"/>
  <c r="CW84" i="1" s="1"/>
  <c r="AJ84" i="1"/>
  <c r="CX84" i="1" s="1"/>
  <c r="CQ84" i="1"/>
  <c r="P84" i="1" s="1"/>
  <c r="CU84" i="1"/>
  <c r="CV84" i="1"/>
  <c r="FR84" i="1"/>
  <c r="GL84" i="1"/>
  <c r="GO84" i="1"/>
  <c r="GP84" i="1"/>
  <c r="GV84" i="1"/>
  <c r="I85" i="1"/>
  <c r="AC85" i="1"/>
  <c r="AB85" i="1" s="1"/>
  <c r="AD85" i="1"/>
  <c r="CR85" i="1" s="1"/>
  <c r="AE85" i="1"/>
  <c r="CS85" i="1" s="1"/>
  <c r="AF85" i="1"/>
  <c r="AG85" i="1"/>
  <c r="AH85" i="1"/>
  <c r="CV85" i="1" s="1"/>
  <c r="AI85" i="1"/>
  <c r="CW85" i="1" s="1"/>
  <c r="AJ85" i="1"/>
  <c r="CQ85" i="1"/>
  <c r="CT85" i="1"/>
  <c r="CU85" i="1"/>
  <c r="CX85" i="1"/>
  <c r="W85" i="1" s="1"/>
  <c r="FR85" i="1"/>
  <c r="GL85" i="1"/>
  <c r="GO85" i="1"/>
  <c r="GP85" i="1"/>
  <c r="GV85" i="1"/>
  <c r="I86" i="1"/>
  <c r="W86" i="1" s="1"/>
  <c r="AC86" i="1"/>
  <c r="AD86" i="1"/>
  <c r="CR86" i="1" s="1"/>
  <c r="AE86" i="1"/>
  <c r="AF86" i="1"/>
  <c r="AG86" i="1"/>
  <c r="CU86" i="1" s="1"/>
  <c r="AH86" i="1"/>
  <c r="CV86" i="1" s="1"/>
  <c r="AI86" i="1"/>
  <c r="AJ86" i="1"/>
  <c r="CS86" i="1"/>
  <c r="CT86" i="1"/>
  <c r="CW86" i="1"/>
  <c r="V86" i="1" s="1"/>
  <c r="CX86" i="1"/>
  <c r="FR86" i="1"/>
  <c r="GL86" i="1"/>
  <c r="GO86" i="1"/>
  <c r="GP86" i="1"/>
  <c r="GV86" i="1"/>
  <c r="I87" i="1"/>
  <c r="V87" i="1" s="1"/>
  <c r="AB87" i="1"/>
  <c r="AC87" i="1"/>
  <c r="CQ87" i="1" s="1"/>
  <c r="AE87" i="1"/>
  <c r="AD87" i="1" s="1"/>
  <c r="CR87" i="1" s="1"/>
  <c r="AF87" i="1"/>
  <c r="CT87" i="1" s="1"/>
  <c r="AG87" i="1"/>
  <c r="CU87" i="1" s="1"/>
  <c r="AH87" i="1"/>
  <c r="AI87" i="1"/>
  <c r="AJ87" i="1"/>
  <c r="CX87" i="1" s="1"/>
  <c r="CS87" i="1"/>
  <c r="CV87" i="1"/>
  <c r="CW87" i="1"/>
  <c r="FR87" i="1"/>
  <c r="GL87" i="1"/>
  <c r="GO87" i="1"/>
  <c r="GP87" i="1"/>
  <c r="GV87" i="1"/>
  <c r="C88" i="1"/>
  <c r="D88" i="1"/>
  <c r="AC88" i="1"/>
  <c r="AB88" i="1" s="1"/>
  <c r="AD88" i="1"/>
  <c r="CR88" i="1" s="1"/>
  <c r="Q88" i="1" s="1"/>
  <c r="AE88" i="1"/>
  <c r="CS88" i="1" s="1"/>
  <c r="R88" i="1" s="1"/>
  <c r="GK88" i="1" s="1"/>
  <c r="AF88" i="1"/>
  <c r="AG88" i="1"/>
  <c r="CU88" i="1" s="1"/>
  <c r="T88" i="1" s="1"/>
  <c r="AH88" i="1"/>
  <c r="CV88" i="1" s="1"/>
  <c r="U88" i="1" s="1"/>
  <c r="AI88" i="1"/>
  <c r="CW88" i="1" s="1"/>
  <c r="V88" i="1" s="1"/>
  <c r="AJ88" i="1"/>
  <c r="CT88" i="1"/>
  <c r="S88" i="1" s="1"/>
  <c r="CY88" i="1" s="1"/>
  <c r="X88" i="1" s="1"/>
  <c r="CX88" i="1"/>
  <c r="W88" i="1" s="1"/>
  <c r="FR88" i="1"/>
  <c r="GL88" i="1"/>
  <c r="GN88" i="1"/>
  <c r="GP88" i="1"/>
  <c r="GV88" i="1"/>
  <c r="GX88" i="1" s="1"/>
  <c r="C89" i="1"/>
  <c r="D89" i="1"/>
  <c r="R89" i="1"/>
  <c r="AC89" i="1"/>
  <c r="AE89" i="1"/>
  <c r="AD89" i="1" s="1"/>
  <c r="AF89" i="1"/>
  <c r="AG89" i="1"/>
  <c r="CU89" i="1" s="1"/>
  <c r="T89" i="1" s="1"/>
  <c r="AH89" i="1"/>
  <c r="H109" i="6" s="1"/>
  <c r="AI89" i="1"/>
  <c r="AJ89" i="1"/>
  <c r="CX89" i="1" s="1"/>
  <c r="W89" i="1" s="1"/>
  <c r="CS89" i="1"/>
  <c r="CV89" i="1"/>
  <c r="U89" i="1" s="1"/>
  <c r="I109" i="6" s="1"/>
  <c r="CW89" i="1"/>
  <c r="V89" i="1" s="1"/>
  <c r="FR89" i="1"/>
  <c r="GL89" i="1"/>
  <c r="GN89" i="1"/>
  <c r="GP89" i="1"/>
  <c r="GV89" i="1"/>
  <c r="GX89" i="1"/>
  <c r="I90" i="1"/>
  <c r="AC90" i="1"/>
  <c r="AD90" i="1"/>
  <c r="AB90" i="1" s="1"/>
  <c r="AE90" i="1"/>
  <c r="CS90" i="1" s="1"/>
  <c r="AF90" i="1"/>
  <c r="AG90" i="1"/>
  <c r="AH90" i="1"/>
  <c r="CV90" i="1" s="1"/>
  <c r="AI90" i="1"/>
  <c r="CW90" i="1" s="1"/>
  <c r="AJ90" i="1"/>
  <c r="CQ90" i="1"/>
  <c r="CT90" i="1"/>
  <c r="CU90" i="1"/>
  <c r="CX90" i="1"/>
  <c r="W90" i="1" s="1"/>
  <c r="FR90" i="1"/>
  <c r="GL90" i="1"/>
  <c r="GO90" i="1"/>
  <c r="GP90" i="1"/>
  <c r="GV90" i="1"/>
  <c r="I91" i="1"/>
  <c r="AC91" i="1"/>
  <c r="AD91" i="1"/>
  <c r="CR91" i="1" s="1"/>
  <c r="AE91" i="1"/>
  <c r="AF91" i="1"/>
  <c r="AG91" i="1"/>
  <c r="CU91" i="1" s="1"/>
  <c r="AH91" i="1"/>
  <c r="CV91" i="1" s="1"/>
  <c r="AI91" i="1"/>
  <c r="AJ91" i="1"/>
  <c r="CS91" i="1"/>
  <c r="CT91" i="1"/>
  <c r="CW91" i="1"/>
  <c r="CX91" i="1"/>
  <c r="W91" i="1" s="1"/>
  <c r="FR91" i="1"/>
  <c r="GL91" i="1"/>
  <c r="GO91" i="1"/>
  <c r="GP91" i="1"/>
  <c r="GV91" i="1"/>
  <c r="I92" i="1"/>
  <c r="AC92" i="1"/>
  <c r="CQ92" i="1" s="1"/>
  <c r="AE92" i="1"/>
  <c r="AD92" i="1" s="1"/>
  <c r="AF92" i="1"/>
  <c r="CT92" i="1" s="1"/>
  <c r="AG92" i="1"/>
  <c r="CU92" i="1" s="1"/>
  <c r="T92" i="1" s="1"/>
  <c r="AH92" i="1"/>
  <c r="AI92" i="1"/>
  <c r="AJ92" i="1"/>
  <c r="CX92" i="1" s="1"/>
  <c r="CS92" i="1"/>
  <c r="R92" i="1" s="1"/>
  <c r="GK92" i="1" s="1"/>
  <c r="CV92" i="1"/>
  <c r="CW92" i="1"/>
  <c r="FR92" i="1"/>
  <c r="GL92" i="1"/>
  <c r="GO92" i="1"/>
  <c r="GP92" i="1"/>
  <c r="GV92" i="1"/>
  <c r="GX92" i="1"/>
  <c r="I93" i="1"/>
  <c r="AC93" i="1"/>
  <c r="AE93" i="1"/>
  <c r="AD93" i="1" s="1"/>
  <c r="AF93" i="1"/>
  <c r="CT93" i="1" s="1"/>
  <c r="AG93" i="1"/>
  <c r="AH93" i="1"/>
  <c r="AI93" i="1"/>
  <c r="CW93" i="1" s="1"/>
  <c r="AJ93" i="1"/>
  <c r="CX93" i="1" s="1"/>
  <c r="CQ93" i="1"/>
  <c r="P93" i="1" s="1"/>
  <c r="CU93" i="1"/>
  <c r="CV93" i="1"/>
  <c r="FR93" i="1"/>
  <c r="GL93" i="1"/>
  <c r="GO93" i="1"/>
  <c r="GP93" i="1"/>
  <c r="GV93" i="1"/>
  <c r="I94" i="1"/>
  <c r="AC94" i="1"/>
  <c r="AB94" i="1" s="1"/>
  <c r="AD94" i="1"/>
  <c r="CR94" i="1" s="1"/>
  <c r="AE94" i="1"/>
  <c r="CS94" i="1" s="1"/>
  <c r="AF94" i="1"/>
  <c r="AG94" i="1"/>
  <c r="AH94" i="1"/>
  <c r="CV94" i="1" s="1"/>
  <c r="AI94" i="1"/>
  <c r="CW94" i="1" s="1"/>
  <c r="AJ94" i="1"/>
  <c r="CQ94" i="1"/>
  <c r="CT94" i="1"/>
  <c r="CU94" i="1"/>
  <c r="CX94" i="1"/>
  <c r="W94" i="1" s="1"/>
  <c r="FR94" i="1"/>
  <c r="GL94" i="1"/>
  <c r="GO94" i="1"/>
  <c r="GP94" i="1"/>
  <c r="GV94" i="1"/>
  <c r="I95" i="1"/>
  <c r="GX95" i="1" s="1"/>
  <c r="AC95" i="1"/>
  <c r="AB95" i="1" s="1"/>
  <c r="AD95" i="1"/>
  <c r="CR95" i="1" s="1"/>
  <c r="AE95" i="1"/>
  <c r="AF95" i="1"/>
  <c r="AG95" i="1"/>
  <c r="CU95" i="1" s="1"/>
  <c r="AH95" i="1"/>
  <c r="CV95" i="1" s="1"/>
  <c r="AI95" i="1"/>
  <c r="AJ95" i="1"/>
  <c r="CS95" i="1"/>
  <c r="CT95" i="1"/>
  <c r="CW95" i="1"/>
  <c r="CX95" i="1"/>
  <c r="W95" i="1" s="1"/>
  <c r="FR95" i="1"/>
  <c r="GL95" i="1"/>
  <c r="GO95" i="1"/>
  <c r="GP95" i="1"/>
  <c r="GV95" i="1"/>
  <c r="I96" i="1"/>
  <c r="AC96" i="1"/>
  <c r="CQ96" i="1" s="1"/>
  <c r="AE96" i="1"/>
  <c r="AD96" i="1" s="1"/>
  <c r="AF96" i="1"/>
  <c r="CT96" i="1" s="1"/>
  <c r="AG96" i="1"/>
  <c r="CU96" i="1" s="1"/>
  <c r="T96" i="1" s="1"/>
  <c r="AH96" i="1"/>
  <c r="AI96" i="1"/>
  <c r="AJ96" i="1"/>
  <c r="CX96" i="1" s="1"/>
  <c r="CS96" i="1"/>
  <c r="R96" i="1" s="1"/>
  <c r="GK96" i="1" s="1"/>
  <c r="CV96" i="1"/>
  <c r="CW96" i="1"/>
  <c r="FR96" i="1"/>
  <c r="GL96" i="1"/>
  <c r="GO96" i="1"/>
  <c r="GP96" i="1"/>
  <c r="GV96" i="1"/>
  <c r="GX96" i="1"/>
  <c r="I97" i="1"/>
  <c r="AC97" i="1"/>
  <c r="AE97" i="1"/>
  <c r="AD97" i="1" s="1"/>
  <c r="AF97" i="1"/>
  <c r="CT97" i="1" s="1"/>
  <c r="AG97" i="1"/>
  <c r="AH97" i="1"/>
  <c r="AI97" i="1"/>
  <c r="CW97" i="1" s="1"/>
  <c r="AJ97" i="1"/>
  <c r="CX97" i="1" s="1"/>
  <c r="CQ97" i="1"/>
  <c r="P97" i="1" s="1"/>
  <c r="CU97" i="1"/>
  <c r="CV97" i="1"/>
  <c r="FR97" i="1"/>
  <c r="GL97" i="1"/>
  <c r="GO97" i="1"/>
  <c r="GP97" i="1"/>
  <c r="GV97" i="1"/>
  <c r="I98" i="1"/>
  <c r="AC98" i="1"/>
  <c r="AB98" i="1" s="1"/>
  <c r="AD98" i="1"/>
  <c r="CR98" i="1" s="1"/>
  <c r="AE98" i="1"/>
  <c r="CS98" i="1" s="1"/>
  <c r="AF98" i="1"/>
  <c r="AG98" i="1"/>
  <c r="AH98" i="1"/>
  <c r="CV98" i="1" s="1"/>
  <c r="AI98" i="1"/>
  <c r="CW98" i="1" s="1"/>
  <c r="AJ98" i="1"/>
  <c r="CQ98" i="1"/>
  <c r="CT98" i="1"/>
  <c r="CU98" i="1"/>
  <c r="CX98" i="1"/>
  <c r="W98" i="1" s="1"/>
  <c r="FR98" i="1"/>
  <c r="GL98" i="1"/>
  <c r="GO98" i="1"/>
  <c r="GP98" i="1"/>
  <c r="GV98" i="1"/>
  <c r="I99" i="1"/>
  <c r="GX99" i="1" s="1"/>
  <c r="AC99" i="1"/>
  <c r="AB99" i="1" s="1"/>
  <c r="AD99" i="1"/>
  <c r="CR99" i="1" s="1"/>
  <c r="AE99" i="1"/>
  <c r="AF99" i="1"/>
  <c r="AG99" i="1"/>
  <c r="CU99" i="1" s="1"/>
  <c r="AH99" i="1"/>
  <c r="CV99" i="1" s="1"/>
  <c r="AI99" i="1"/>
  <c r="AJ99" i="1"/>
  <c r="CS99" i="1"/>
  <c r="CT99" i="1"/>
  <c r="CW99" i="1"/>
  <c r="CX99" i="1"/>
  <c r="W99" i="1" s="1"/>
  <c r="FR99" i="1"/>
  <c r="GL99" i="1"/>
  <c r="GO99" i="1"/>
  <c r="GP99" i="1"/>
  <c r="GV99" i="1"/>
  <c r="I100" i="1"/>
  <c r="AC100" i="1"/>
  <c r="CQ100" i="1" s="1"/>
  <c r="AE100" i="1"/>
  <c r="AD100" i="1" s="1"/>
  <c r="AF100" i="1"/>
  <c r="CT100" i="1" s="1"/>
  <c r="AG100" i="1"/>
  <c r="CU100" i="1" s="1"/>
  <c r="T100" i="1" s="1"/>
  <c r="AH100" i="1"/>
  <c r="AI100" i="1"/>
  <c r="AJ100" i="1"/>
  <c r="CX100" i="1" s="1"/>
  <c r="CS100" i="1"/>
  <c r="R100" i="1" s="1"/>
  <c r="GK100" i="1" s="1"/>
  <c r="CV100" i="1"/>
  <c r="CW100" i="1"/>
  <c r="FR100" i="1"/>
  <c r="GL100" i="1"/>
  <c r="GO100" i="1"/>
  <c r="GP100" i="1"/>
  <c r="GV100" i="1"/>
  <c r="GX100" i="1"/>
  <c r="I101" i="1"/>
  <c r="AC101" i="1"/>
  <c r="AE101" i="1"/>
  <c r="AD101" i="1" s="1"/>
  <c r="AF101" i="1"/>
  <c r="CT101" i="1" s="1"/>
  <c r="AG101" i="1"/>
  <c r="AH101" i="1"/>
  <c r="AI101" i="1"/>
  <c r="CW101" i="1" s="1"/>
  <c r="AJ101" i="1"/>
  <c r="CX101" i="1" s="1"/>
  <c r="CQ101" i="1"/>
  <c r="P101" i="1" s="1"/>
  <c r="CU101" i="1"/>
  <c r="CV101" i="1"/>
  <c r="FR101" i="1"/>
  <c r="GL101" i="1"/>
  <c r="GO101" i="1"/>
  <c r="GP101" i="1"/>
  <c r="GV101" i="1"/>
  <c r="I102" i="1"/>
  <c r="AC102" i="1"/>
  <c r="AB102" i="1" s="1"/>
  <c r="AD102" i="1"/>
  <c r="CR102" i="1" s="1"/>
  <c r="AE102" i="1"/>
  <c r="CS102" i="1" s="1"/>
  <c r="AF102" i="1"/>
  <c r="AG102" i="1"/>
  <c r="AH102" i="1"/>
  <c r="CV102" i="1" s="1"/>
  <c r="AI102" i="1"/>
  <c r="CW102" i="1" s="1"/>
  <c r="AJ102" i="1"/>
  <c r="CQ102" i="1"/>
  <c r="CT102" i="1"/>
  <c r="CU102" i="1"/>
  <c r="CX102" i="1"/>
  <c r="W102" i="1" s="1"/>
  <c r="FR102" i="1"/>
  <c r="GL102" i="1"/>
  <c r="GO102" i="1"/>
  <c r="GP102" i="1"/>
  <c r="GV102" i="1"/>
  <c r="I103" i="1"/>
  <c r="GX103" i="1" s="1"/>
  <c r="AC103" i="1"/>
  <c r="AB103" i="1" s="1"/>
  <c r="AD103" i="1"/>
  <c r="CR103" i="1" s="1"/>
  <c r="AE103" i="1"/>
  <c r="AF103" i="1"/>
  <c r="AG103" i="1"/>
  <c r="CU103" i="1" s="1"/>
  <c r="AH103" i="1"/>
  <c r="CV103" i="1" s="1"/>
  <c r="AI103" i="1"/>
  <c r="AJ103" i="1"/>
  <c r="CS103" i="1"/>
  <c r="CT103" i="1"/>
  <c r="CW103" i="1"/>
  <c r="CX103" i="1"/>
  <c r="W103" i="1" s="1"/>
  <c r="FR103" i="1"/>
  <c r="GL103" i="1"/>
  <c r="GO103" i="1"/>
  <c r="GP103" i="1"/>
  <c r="GV103" i="1"/>
  <c r="I104" i="1"/>
  <c r="AC104" i="1"/>
  <c r="CQ104" i="1" s="1"/>
  <c r="AE104" i="1"/>
  <c r="AD104" i="1" s="1"/>
  <c r="CR104" i="1" s="1"/>
  <c r="AF104" i="1"/>
  <c r="CT104" i="1" s="1"/>
  <c r="AG104" i="1"/>
  <c r="CU104" i="1" s="1"/>
  <c r="T104" i="1" s="1"/>
  <c r="AH104" i="1"/>
  <c r="AI104" i="1"/>
  <c r="AJ104" i="1"/>
  <c r="CX104" i="1" s="1"/>
  <c r="CS104" i="1"/>
  <c r="R104" i="1" s="1"/>
  <c r="GK104" i="1" s="1"/>
  <c r="CV104" i="1"/>
  <c r="CW104" i="1"/>
  <c r="FR104" i="1"/>
  <c r="GL104" i="1"/>
  <c r="GO104" i="1"/>
  <c r="GP104" i="1"/>
  <c r="GV104" i="1"/>
  <c r="GX104" i="1"/>
  <c r="I105" i="1"/>
  <c r="AC105" i="1"/>
  <c r="AE105" i="1"/>
  <c r="AF105" i="1"/>
  <c r="CT105" i="1" s="1"/>
  <c r="AG105" i="1"/>
  <c r="AH105" i="1"/>
  <c r="AI105" i="1"/>
  <c r="CW105" i="1" s="1"/>
  <c r="AJ105" i="1"/>
  <c r="CX105" i="1" s="1"/>
  <c r="CQ105" i="1"/>
  <c r="P105" i="1" s="1"/>
  <c r="CU105" i="1"/>
  <c r="CV105" i="1"/>
  <c r="FR105" i="1"/>
  <c r="GL105" i="1"/>
  <c r="GO105" i="1"/>
  <c r="GP105" i="1"/>
  <c r="GV105" i="1"/>
  <c r="I106" i="1"/>
  <c r="P106" i="1" s="1"/>
  <c r="AC106" i="1"/>
  <c r="AD106" i="1"/>
  <c r="CR106" i="1" s="1"/>
  <c r="AE106" i="1"/>
  <c r="CS106" i="1" s="1"/>
  <c r="AF106" i="1"/>
  <c r="AG106" i="1"/>
  <c r="AH106" i="1"/>
  <c r="CV106" i="1" s="1"/>
  <c r="AI106" i="1"/>
  <c r="CW106" i="1" s="1"/>
  <c r="AJ106" i="1"/>
  <c r="CQ106" i="1"/>
  <c r="CT106" i="1"/>
  <c r="CU106" i="1"/>
  <c r="CX106" i="1"/>
  <c r="FR106" i="1"/>
  <c r="GL106" i="1"/>
  <c r="GO106" i="1"/>
  <c r="GP106" i="1"/>
  <c r="GV106" i="1"/>
  <c r="I107" i="1"/>
  <c r="GX107" i="1" s="1"/>
  <c r="AC107" i="1"/>
  <c r="AD107" i="1"/>
  <c r="CR107" i="1" s="1"/>
  <c r="AE107" i="1"/>
  <c r="AF107" i="1"/>
  <c r="AG107" i="1"/>
  <c r="CU107" i="1" s="1"/>
  <c r="AH107" i="1"/>
  <c r="CV107" i="1" s="1"/>
  <c r="AI107" i="1"/>
  <c r="AJ107" i="1"/>
  <c r="CS107" i="1"/>
  <c r="CT107" i="1"/>
  <c r="CW107" i="1"/>
  <c r="CX107" i="1"/>
  <c r="W107" i="1" s="1"/>
  <c r="FR107" i="1"/>
  <c r="GL107" i="1"/>
  <c r="GO107" i="1"/>
  <c r="GP107" i="1"/>
  <c r="GV107" i="1"/>
  <c r="I108" i="1"/>
  <c r="R108" i="1" s="1"/>
  <c r="GK108" i="1" s="1"/>
  <c r="AC108" i="1"/>
  <c r="CQ108" i="1" s="1"/>
  <c r="AE108" i="1"/>
  <c r="AD108" i="1" s="1"/>
  <c r="CR108" i="1" s="1"/>
  <c r="AF108" i="1"/>
  <c r="CT108" i="1" s="1"/>
  <c r="AG108" i="1"/>
  <c r="CU108" i="1" s="1"/>
  <c r="AH108" i="1"/>
  <c r="AI108" i="1"/>
  <c r="AJ108" i="1"/>
  <c r="CX108" i="1" s="1"/>
  <c r="CS108" i="1"/>
  <c r="CV108" i="1"/>
  <c r="CW108" i="1"/>
  <c r="FR108" i="1"/>
  <c r="GL108" i="1"/>
  <c r="GO108" i="1"/>
  <c r="GP108" i="1"/>
  <c r="GV108" i="1"/>
  <c r="I109" i="1"/>
  <c r="AC109" i="1"/>
  <c r="AE109" i="1"/>
  <c r="AF109" i="1"/>
  <c r="CT109" i="1" s="1"/>
  <c r="AG109" i="1"/>
  <c r="AH109" i="1"/>
  <c r="AI109" i="1"/>
  <c r="CW109" i="1" s="1"/>
  <c r="AJ109" i="1"/>
  <c r="CX109" i="1" s="1"/>
  <c r="CQ109" i="1"/>
  <c r="P109" i="1" s="1"/>
  <c r="CU109" i="1"/>
  <c r="CV109" i="1"/>
  <c r="FR109" i="1"/>
  <c r="GL109" i="1"/>
  <c r="GO109" i="1"/>
  <c r="GP109" i="1"/>
  <c r="GV109" i="1"/>
  <c r="I110" i="1"/>
  <c r="W110" i="1" s="1"/>
  <c r="AC110" i="1"/>
  <c r="AD110" i="1"/>
  <c r="CR110" i="1" s="1"/>
  <c r="AE110" i="1"/>
  <c r="CS110" i="1" s="1"/>
  <c r="AF110" i="1"/>
  <c r="AG110" i="1"/>
  <c r="AH110" i="1"/>
  <c r="CV110" i="1" s="1"/>
  <c r="AI110" i="1"/>
  <c r="CW110" i="1" s="1"/>
  <c r="AJ110" i="1"/>
  <c r="CQ110" i="1"/>
  <c r="CT110" i="1"/>
  <c r="CU110" i="1"/>
  <c r="CX110" i="1"/>
  <c r="FR110" i="1"/>
  <c r="GL110" i="1"/>
  <c r="GN110" i="1"/>
  <c r="GP110" i="1"/>
  <c r="GV110" i="1"/>
  <c r="I111" i="1"/>
  <c r="GX111" i="1" s="1"/>
  <c r="AC111" i="1"/>
  <c r="CQ111" i="1" s="1"/>
  <c r="AD111" i="1"/>
  <c r="CR111" i="1" s="1"/>
  <c r="AE111" i="1"/>
  <c r="AF111" i="1"/>
  <c r="CT111" i="1" s="1"/>
  <c r="AG111" i="1"/>
  <c r="CU111" i="1" s="1"/>
  <c r="AH111" i="1"/>
  <c r="CV111" i="1" s="1"/>
  <c r="AI111" i="1"/>
  <c r="AJ111" i="1"/>
  <c r="CX111" i="1" s="1"/>
  <c r="CS111" i="1"/>
  <c r="CW111" i="1"/>
  <c r="FR111" i="1"/>
  <c r="GL111" i="1"/>
  <c r="GN111" i="1"/>
  <c r="GP111" i="1"/>
  <c r="GV111" i="1"/>
  <c r="I112" i="1"/>
  <c r="GX112" i="1" s="1"/>
  <c r="AB112" i="1"/>
  <c r="AC112" i="1"/>
  <c r="CQ112" i="1" s="1"/>
  <c r="AE112" i="1"/>
  <c r="AD112" i="1" s="1"/>
  <c r="AF112" i="1"/>
  <c r="CT112" i="1" s="1"/>
  <c r="AG112" i="1"/>
  <c r="CU112" i="1" s="1"/>
  <c r="AH112" i="1"/>
  <c r="AI112" i="1"/>
  <c r="AJ112" i="1"/>
  <c r="CX112" i="1" s="1"/>
  <c r="W112" i="1" s="1"/>
  <c r="CR112" i="1"/>
  <c r="CV112" i="1"/>
  <c r="CW112" i="1"/>
  <c r="FR112" i="1"/>
  <c r="GL112" i="1"/>
  <c r="GO112" i="1"/>
  <c r="GP112" i="1"/>
  <c r="GV112" i="1"/>
  <c r="I113" i="1"/>
  <c r="T113" i="1" s="1"/>
  <c r="AC113" i="1"/>
  <c r="AE113" i="1"/>
  <c r="CS113" i="1" s="1"/>
  <c r="AF113" i="1"/>
  <c r="CT113" i="1" s="1"/>
  <c r="AG113" i="1"/>
  <c r="AH113" i="1"/>
  <c r="AI113" i="1"/>
  <c r="AJ113" i="1"/>
  <c r="CX113" i="1" s="1"/>
  <c r="CQ113" i="1"/>
  <c r="CU113" i="1"/>
  <c r="CV113" i="1"/>
  <c r="CW113" i="1"/>
  <c r="FR113" i="1"/>
  <c r="GL113" i="1"/>
  <c r="GO113" i="1"/>
  <c r="GP113" i="1"/>
  <c r="GV113" i="1"/>
  <c r="C114" i="1"/>
  <c r="D114" i="1"/>
  <c r="S114" i="1"/>
  <c r="AC114" i="1"/>
  <c r="AB114" i="1" s="1"/>
  <c r="AD114" i="1"/>
  <c r="CR114" i="1" s="1"/>
  <c r="Q114" i="1" s="1"/>
  <c r="AE114" i="1"/>
  <c r="AF114" i="1"/>
  <c r="AG114" i="1"/>
  <c r="AH114" i="1"/>
  <c r="CV114" i="1" s="1"/>
  <c r="U114" i="1" s="1"/>
  <c r="AI114" i="1"/>
  <c r="CW114" i="1" s="1"/>
  <c r="V114" i="1" s="1"/>
  <c r="AJ114" i="1"/>
  <c r="CQ114" i="1"/>
  <c r="P114" i="1" s="1"/>
  <c r="CS114" i="1"/>
  <c r="R114" i="1" s="1"/>
  <c r="GK114" i="1" s="1"/>
  <c r="CT114" i="1"/>
  <c r="CU114" i="1"/>
  <c r="T114" i="1" s="1"/>
  <c r="CX114" i="1"/>
  <c r="W114" i="1" s="1"/>
  <c r="FR114" i="1"/>
  <c r="GL114" i="1"/>
  <c r="GN114" i="1"/>
  <c r="GP114" i="1"/>
  <c r="GV114" i="1"/>
  <c r="GX114" i="1"/>
  <c r="C115" i="1"/>
  <c r="D115" i="1"/>
  <c r="AC115" i="1"/>
  <c r="CQ115" i="1" s="1"/>
  <c r="P115" i="1" s="1"/>
  <c r="AE115" i="1"/>
  <c r="AF115" i="1"/>
  <c r="AG115" i="1"/>
  <c r="AH115" i="1"/>
  <c r="AI115" i="1"/>
  <c r="CW115" i="1" s="1"/>
  <c r="V115" i="1" s="1"/>
  <c r="AJ115" i="1"/>
  <c r="CX115" i="1" s="1"/>
  <c r="W115" i="1" s="1"/>
  <c r="CU115" i="1"/>
  <c r="T115" i="1" s="1"/>
  <c r="FR115" i="1"/>
  <c r="GL115" i="1"/>
  <c r="GN115" i="1"/>
  <c r="GP115" i="1"/>
  <c r="GV115" i="1"/>
  <c r="GX115" i="1"/>
  <c r="I116" i="1"/>
  <c r="S116" i="1" s="1"/>
  <c r="AC116" i="1"/>
  <c r="AE116" i="1"/>
  <c r="CS116" i="1" s="1"/>
  <c r="AF116" i="1"/>
  <c r="AG116" i="1"/>
  <c r="AH116" i="1"/>
  <c r="AI116" i="1"/>
  <c r="CW116" i="1" s="1"/>
  <c r="AJ116" i="1"/>
  <c r="CQ116" i="1"/>
  <c r="CT116" i="1"/>
  <c r="CU116" i="1"/>
  <c r="CV116" i="1"/>
  <c r="CX116" i="1"/>
  <c r="FR116" i="1"/>
  <c r="GL116" i="1"/>
  <c r="GO116" i="1"/>
  <c r="GP116" i="1"/>
  <c r="GV116" i="1"/>
  <c r="I117" i="1"/>
  <c r="AC117" i="1"/>
  <c r="CQ117" i="1" s="1"/>
  <c r="AD117" i="1"/>
  <c r="CR117" i="1" s="1"/>
  <c r="AE117" i="1"/>
  <c r="AF117" i="1"/>
  <c r="AG117" i="1"/>
  <c r="AH117" i="1"/>
  <c r="CV117" i="1" s="1"/>
  <c r="AI117" i="1"/>
  <c r="AJ117" i="1"/>
  <c r="CS117" i="1"/>
  <c r="CT117" i="1"/>
  <c r="CU117" i="1"/>
  <c r="CW117" i="1"/>
  <c r="CX117" i="1"/>
  <c r="FR117" i="1"/>
  <c r="GL117" i="1"/>
  <c r="GO117" i="1"/>
  <c r="GP117" i="1"/>
  <c r="GV117" i="1"/>
  <c r="GX117" i="1"/>
  <c r="I118" i="1"/>
  <c r="GX118" i="1" s="1"/>
  <c r="AC118" i="1"/>
  <c r="CQ118" i="1" s="1"/>
  <c r="AE118" i="1"/>
  <c r="AD118" i="1" s="1"/>
  <c r="CR118" i="1" s="1"/>
  <c r="AF118" i="1"/>
  <c r="AG118" i="1"/>
  <c r="CU118" i="1" s="1"/>
  <c r="T118" i="1" s="1"/>
  <c r="AH118" i="1"/>
  <c r="AI118" i="1"/>
  <c r="AJ118" i="1"/>
  <c r="CS118" i="1"/>
  <c r="R118" i="1" s="1"/>
  <c r="GK118" i="1" s="1"/>
  <c r="CT118" i="1"/>
  <c r="CV118" i="1"/>
  <c r="CW118" i="1"/>
  <c r="CX118" i="1"/>
  <c r="W118" i="1" s="1"/>
  <c r="FR118" i="1"/>
  <c r="GL118" i="1"/>
  <c r="GO118" i="1"/>
  <c r="GP118" i="1"/>
  <c r="GV118" i="1"/>
  <c r="I119" i="1"/>
  <c r="GX119" i="1" s="1"/>
  <c r="AC119" i="1"/>
  <c r="AE119" i="1"/>
  <c r="AD119" i="1" s="1"/>
  <c r="AF119" i="1"/>
  <c r="CT119" i="1" s="1"/>
  <c r="AG119" i="1"/>
  <c r="AH119" i="1"/>
  <c r="AI119" i="1"/>
  <c r="AJ119" i="1"/>
  <c r="CX119" i="1" s="1"/>
  <c r="CQ119" i="1"/>
  <c r="P119" i="1" s="1"/>
  <c r="CS119" i="1"/>
  <c r="CU119" i="1"/>
  <c r="CV119" i="1"/>
  <c r="CW119" i="1"/>
  <c r="V119" i="1" s="1"/>
  <c r="FR119" i="1"/>
  <c r="GL119" i="1"/>
  <c r="GO119" i="1"/>
  <c r="GP119" i="1"/>
  <c r="GV119" i="1"/>
  <c r="C120" i="1"/>
  <c r="D120" i="1"/>
  <c r="AC120" i="1"/>
  <c r="AB120" i="1" s="1"/>
  <c r="AD120" i="1"/>
  <c r="CR120" i="1" s="1"/>
  <c r="Q120" i="1" s="1"/>
  <c r="AE120" i="1"/>
  <c r="AF120" i="1"/>
  <c r="AG120" i="1"/>
  <c r="AH120" i="1"/>
  <c r="CV120" i="1" s="1"/>
  <c r="U120" i="1" s="1"/>
  <c r="AI120" i="1"/>
  <c r="AJ120" i="1"/>
  <c r="CQ120" i="1"/>
  <c r="P120" i="1" s="1"/>
  <c r="CS120" i="1"/>
  <c r="R120" i="1" s="1"/>
  <c r="GK120" i="1" s="1"/>
  <c r="CT120" i="1"/>
  <c r="S120" i="1" s="1"/>
  <c r="CU120" i="1"/>
  <c r="T120" i="1" s="1"/>
  <c r="CW120" i="1"/>
  <c r="V120" i="1" s="1"/>
  <c r="CX120" i="1"/>
  <c r="W120" i="1" s="1"/>
  <c r="FR120" i="1"/>
  <c r="GL120" i="1"/>
  <c r="GN120" i="1"/>
  <c r="GO120" i="1"/>
  <c r="GV120" i="1"/>
  <c r="GX120" i="1"/>
  <c r="C121" i="1"/>
  <c r="D121" i="1"/>
  <c r="AC121" i="1"/>
  <c r="AE121" i="1"/>
  <c r="AD121" i="1" s="1"/>
  <c r="AF121" i="1"/>
  <c r="AG121" i="1"/>
  <c r="AH121" i="1"/>
  <c r="H127" i="6" s="1"/>
  <c r="AI121" i="1"/>
  <c r="AJ121" i="1"/>
  <c r="CX121" i="1" s="1"/>
  <c r="W121" i="1" s="1"/>
  <c r="CQ121" i="1"/>
  <c r="P121" i="1" s="1"/>
  <c r="CS121" i="1"/>
  <c r="R121" i="1" s="1"/>
  <c r="GK121" i="1" s="1"/>
  <c r="CU121" i="1"/>
  <c r="T121" i="1" s="1"/>
  <c r="CW121" i="1"/>
  <c r="V121" i="1" s="1"/>
  <c r="FR121" i="1"/>
  <c r="GL121" i="1"/>
  <c r="GN121" i="1"/>
  <c r="GO121" i="1"/>
  <c r="GV121" i="1"/>
  <c r="GX121" i="1"/>
  <c r="C122" i="1"/>
  <c r="D122" i="1"/>
  <c r="AC122" i="1"/>
  <c r="AB122" i="1" s="1"/>
  <c r="AD122" i="1"/>
  <c r="CR122" i="1" s="1"/>
  <c r="Q122" i="1" s="1"/>
  <c r="AE122" i="1"/>
  <c r="AF122" i="1"/>
  <c r="AG122" i="1"/>
  <c r="AH122" i="1"/>
  <c r="CV122" i="1" s="1"/>
  <c r="U122" i="1" s="1"/>
  <c r="AI122" i="1"/>
  <c r="AJ122" i="1"/>
  <c r="CS122" i="1"/>
  <c r="R122" i="1" s="1"/>
  <c r="GK122" i="1" s="1"/>
  <c r="CT122" i="1"/>
  <c r="S122" i="1" s="1"/>
  <c r="CU122" i="1"/>
  <c r="T122" i="1" s="1"/>
  <c r="CW122" i="1"/>
  <c r="V122" i="1" s="1"/>
  <c r="CX122" i="1"/>
  <c r="W122" i="1" s="1"/>
  <c r="FR122" i="1"/>
  <c r="GL122" i="1"/>
  <c r="GN122" i="1"/>
  <c r="GP122" i="1"/>
  <c r="GV122" i="1"/>
  <c r="GX122" i="1"/>
  <c r="C123" i="1"/>
  <c r="D123" i="1"/>
  <c r="AC123" i="1"/>
  <c r="CQ123" i="1" s="1"/>
  <c r="P123" i="1" s="1"/>
  <c r="AE123" i="1"/>
  <c r="AD123" i="1" s="1"/>
  <c r="AF123" i="1"/>
  <c r="AG123" i="1"/>
  <c r="AH123" i="1"/>
  <c r="AI123" i="1"/>
  <c r="AJ123" i="1"/>
  <c r="CX123" i="1" s="1"/>
  <c r="W123" i="1" s="1"/>
  <c r="CS123" i="1"/>
  <c r="R123" i="1" s="1"/>
  <c r="GK123" i="1" s="1"/>
  <c r="CU123" i="1"/>
  <c r="T123" i="1" s="1"/>
  <c r="CW123" i="1"/>
  <c r="V123" i="1" s="1"/>
  <c r="FR123" i="1"/>
  <c r="GL123" i="1"/>
  <c r="GN123" i="1"/>
  <c r="GP123" i="1"/>
  <c r="GV123" i="1"/>
  <c r="GX123" i="1"/>
  <c r="I124" i="1"/>
  <c r="AC124" i="1"/>
  <c r="AE124" i="1"/>
  <c r="CS124" i="1" s="1"/>
  <c r="AF124" i="1"/>
  <c r="AG124" i="1"/>
  <c r="AH124" i="1"/>
  <c r="AI124" i="1"/>
  <c r="CW124" i="1" s="1"/>
  <c r="AJ124" i="1"/>
  <c r="CQ124" i="1"/>
  <c r="P124" i="1" s="1"/>
  <c r="CT124" i="1"/>
  <c r="CU124" i="1"/>
  <c r="CV124" i="1"/>
  <c r="CX124" i="1"/>
  <c r="W124" i="1" s="1"/>
  <c r="FR124" i="1"/>
  <c r="GL124" i="1"/>
  <c r="GO124" i="1"/>
  <c r="GP124" i="1"/>
  <c r="GV124" i="1"/>
  <c r="I125" i="1"/>
  <c r="AC125" i="1"/>
  <c r="AB125" i="1" s="1"/>
  <c r="AD125" i="1"/>
  <c r="CR125" i="1" s="1"/>
  <c r="AE125" i="1"/>
  <c r="AF125" i="1"/>
  <c r="AG125" i="1"/>
  <c r="AH125" i="1"/>
  <c r="CV125" i="1" s="1"/>
  <c r="AI125" i="1"/>
  <c r="AJ125" i="1"/>
  <c r="CQ125" i="1"/>
  <c r="CS125" i="1"/>
  <c r="CT125" i="1"/>
  <c r="CU125" i="1"/>
  <c r="CW125" i="1"/>
  <c r="CX125" i="1"/>
  <c r="FR125" i="1"/>
  <c r="GL125" i="1"/>
  <c r="GO125" i="1"/>
  <c r="GP125" i="1"/>
  <c r="GV125" i="1"/>
  <c r="GX125" i="1"/>
  <c r="C126" i="1"/>
  <c r="D126" i="1"/>
  <c r="AC126" i="1"/>
  <c r="AE126" i="1"/>
  <c r="AD126" i="1" s="1"/>
  <c r="AF126" i="1"/>
  <c r="CT126" i="1" s="1"/>
  <c r="S126" i="1" s="1"/>
  <c r="AG126" i="1"/>
  <c r="AH126" i="1"/>
  <c r="AI126" i="1"/>
  <c r="AJ126" i="1"/>
  <c r="CX126" i="1" s="1"/>
  <c r="W126" i="1" s="1"/>
  <c r="CQ126" i="1"/>
  <c r="P126" i="1" s="1"/>
  <c r="CS126" i="1"/>
  <c r="R126" i="1" s="1"/>
  <c r="GK126" i="1" s="1"/>
  <c r="CU126" i="1"/>
  <c r="T126" i="1" s="1"/>
  <c r="CV126" i="1"/>
  <c r="U126" i="1" s="1"/>
  <c r="CW126" i="1"/>
  <c r="V126" i="1" s="1"/>
  <c r="FR126" i="1"/>
  <c r="GL126" i="1"/>
  <c r="GN126" i="1"/>
  <c r="GO126" i="1"/>
  <c r="GV126" i="1"/>
  <c r="GX126" i="1"/>
  <c r="C127" i="1"/>
  <c r="D127" i="1"/>
  <c r="AC127" i="1"/>
  <c r="AB127" i="1" s="1"/>
  <c r="AD127" i="1"/>
  <c r="CR127" i="1" s="1"/>
  <c r="Q127" i="1" s="1"/>
  <c r="AE127" i="1"/>
  <c r="AF127" i="1"/>
  <c r="AG127" i="1"/>
  <c r="AH127" i="1"/>
  <c r="CV127" i="1" s="1"/>
  <c r="U127" i="1" s="1"/>
  <c r="AI127" i="1"/>
  <c r="AJ127" i="1"/>
  <c r="CQ127" i="1"/>
  <c r="P127" i="1" s="1"/>
  <c r="CS127" i="1"/>
  <c r="R127" i="1" s="1"/>
  <c r="GK127" i="1" s="1"/>
  <c r="CT127" i="1"/>
  <c r="S127" i="1" s="1"/>
  <c r="CU127" i="1"/>
  <c r="T127" i="1" s="1"/>
  <c r="CW127" i="1"/>
  <c r="V127" i="1" s="1"/>
  <c r="CX127" i="1"/>
  <c r="W127" i="1" s="1"/>
  <c r="FR127" i="1"/>
  <c r="GL127" i="1"/>
  <c r="GN127" i="1"/>
  <c r="GO127" i="1"/>
  <c r="GV127" i="1"/>
  <c r="GX127" i="1"/>
  <c r="B129" i="1"/>
  <c r="B22" i="1" s="1"/>
  <c r="C129" i="1"/>
  <c r="C22" i="1" s="1"/>
  <c r="D129" i="1"/>
  <c r="D22" i="1" s="1"/>
  <c r="F129" i="1"/>
  <c r="F22" i="1" s="1"/>
  <c r="G129" i="1"/>
  <c r="G22" i="1" s="1"/>
  <c r="BX129" i="1"/>
  <c r="BX22" i="1" s="1"/>
  <c r="CK129" i="1"/>
  <c r="CK22" i="1" s="1"/>
  <c r="CL129" i="1"/>
  <c r="CL22" i="1" s="1"/>
  <c r="EG129" i="1"/>
  <c r="EG22" i="1" s="1"/>
  <c r="FP129" i="1"/>
  <c r="FP22" i="1" s="1"/>
  <c r="FR129" i="1"/>
  <c r="FR22" i="1" s="1"/>
  <c r="GC129" i="1"/>
  <c r="GC22" i="1" s="1"/>
  <c r="GD129" i="1"/>
  <c r="GD22" i="1" s="1"/>
  <c r="P133" i="1"/>
  <c r="B158" i="1"/>
  <c r="B18" i="1" s="1"/>
  <c r="C158" i="1"/>
  <c r="C18" i="1" s="1"/>
  <c r="D158" i="1"/>
  <c r="D18" i="1" s="1"/>
  <c r="F158" i="1"/>
  <c r="F18" i="1" s="1"/>
  <c r="G158" i="1"/>
  <c r="G18" i="1" s="1"/>
  <c r="EG158" i="1"/>
  <c r="EG18" i="1" s="1"/>
  <c r="P162" i="1"/>
  <c r="CQ122" i="1" l="1"/>
  <c r="P122" i="1" s="1"/>
  <c r="T125" i="1"/>
  <c r="FQ129" i="1"/>
  <c r="FQ22" i="1" s="1"/>
  <c r="T106" i="1"/>
  <c r="V106" i="1"/>
  <c r="R106" i="1"/>
  <c r="GK106" i="1" s="1"/>
  <c r="V83" i="1"/>
  <c r="T63" i="1"/>
  <c r="GX55" i="1"/>
  <c r="CV123" i="1"/>
  <c r="U123" i="1" s="1"/>
  <c r="I133" i="6" s="1"/>
  <c r="H133" i="6"/>
  <c r="U124" i="1"/>
  <c r="T124" i="1"/>
  <c r="V124" i="1"/>
  <c r="R124" i="1"/>
  <c r="GK124" i="1" s="1"/>
  <c r="CT123" i="1"/>
  <c r="S123" i="1" s="1"/>
  <c r="U130" i="6" s="1"/>
  <c r="T131" i="6"/>
  <c r="T132" i="6"/>
  <c r="H131" i="6"/>
  <c r="T130" i="6"/>
  <c r="H132" i="6"/>
  <c r="H130" i="6"/>
  <c r="T116" i="1"/>
  <c r="V116" i="1"/>
  <c r="R116" i="1"/>
  <c r="GX124" i="1"/>
  <c r="W125" i="1"/>
  <c r="R125" i="1"/>
  <c r="GK125" i="1" s="1"/>
  <c r="U125" i="1"/>
  <c r="Q125" i="1"/>
  <c r="V125" i="1"/>
  <c r="P125" i="1"/>
  <c r="S125" i="1"/>
  <c r="S124" i="1"/>
  <c r="CP122" i="1"/>
  <c r="O122" i="1" s="1"/>
  <c r="S118" i="1"/>
  <c r="P116" i="1"/>
  <c r="W116" i="1"/>
  <c r="CV121" i="1"/>
  <c r="U121" i="1" s="1"/>
  <c r="I127" i="6" s="1"/>
  <c r="GX116" i="1"/>
  <c r="CT121" i="1"/>
  <c r="S121" i="1" s="1"/>
  <c r="U124" i="6" s="1"/>
  <c r="T125" i="6"/>
  <c r="T126" i="6"/>
  <c r="H125" i="6"/>
  <c r="T124" i="6"/>
  <c r="H126" i="6"/>
  <c r="H124" i="6"/>
  <c r="BY129" i="1"/>
  <c r="BY22" i="1" s="1"/>
  <c r="R103" i="1"/>
  <c r="GK103" i="1" s="1"/>
  <c r="T103" i="1"/>
  <c r="U83" i="1"/>
  <c r="GX60" i="1"/>
  <c r="Q117" i="1"/>
  <c r="T117" i="1"/>
  <c r="W117" i="1"/>
  <c r="R117" i="1"/>
  <c r="GK117" i="1" s="1"/>
  <c r="U117" i="1"/>
  <c r="T94" i="1"/>
  <c r="V94" i="1"/>
  <c r="R94" i="1"/>
  <c r="GK94" i="1" s="1"/>
  <c r="GX93" i="1"/>
  <c r="W93" i="1"/>
  <c r="S93" i="1"/>
  <c r="W55" i="1"/>
  <c r="CT115" i="1"/>
  <c r="S115" i="1" s="1"/>
  <c r="U114" i="6" s="1"/>
  <c r="T114" i="6"/>
  <c r="T117" i="6"/>
  <c r="H114" i="6"/>
  <c r="T118" i="6"/>
  <c r="H117" i="6"/>
  <c r="H118" i="6"/>
  <c r="AD115" i="1"/>
  <c r="T115" i="6" s="1"/>
  <c r="GM116" i="6"/>
  <c r="I116" i="6" s="1"/>
  <c r="H116" i="6"/>
  <c r="W119" i="1"/>
  <c r="S119" i="1"/>
  <c r="T119" i="1"/>
  <c r="V117" i="1"/>
  <c r="P117" i="1"/>
  <c r="U120" i="6" s="1"/>
  <c r="K120" i="6" s="1"/>
  <c r="AB117" i="1"/>
  <c r="T120" i="6"/>
  <c r="H120" i="6"/>
  <c r="U116" i="1"/>
  <c r="CV115" i="1"/>
  <c r="U115" i="1" s="1"/>
  <c r="I119" i="6" s="1"/>
  <c r="H119" i="6"/>
  <c r="U119" i="1"/>
  <c r="GX120" i="6"/>
  <c r="E120" i="6"/>
  <c r="GW120" i="6"/>
  <c r="CS115" i="1"/>
  <c r="R115" i="1" s="1"/>
  <c r="K116" i="6" s="1"/>
  <c r="CP114" i="1"/>
  <c r="O114" i="1" s="1"/>
  <c r="R119" i="1"/>
  <c r="GK119" i="1" s="1"/>
  <c r="S117" i="1"/>
  <c r="P118" i="1"/>
  <c r="V118" i="1"/>
  <c r="U118" i="1"/>
  <c r="Q118" i="1"/>
  <c r="V99" i="1"/>
  <c r="S112" i="1"/>
  <c r="V112" i="1"/>
  <c r="GX110" i="1"/>
  <c r="V107" i="1"/>
  <c r="T102" i="1"/>
  <c r="V102" i="1"/>
  <c r="R102" i="1"/>
  <c r="GK102" i="1" s="1"/>
  <c r="GX101" i="1"/>
  <c r="W101" i="1"/>
  <c r="S101" i="1"/>
  <c r="U112" i="1"/>
  <c r="V111" i="1"/>
  <c r="U111" i="1"/>
  <c r="Q111" i="1"/>
  <c r="W106" i="1"/>
  <c r="T105" i="1"/>
  <c r="GX91" i="1"/>
  <c r="GX110" i="6"/>
  <c r="E110" i="6"/>
  <c r="GW110" i="6"/>
  <c r="CT89" i="1"/>
  <c r="S89" i="1" s="1"/>
  <c r="U104" i="6" s="1"/>
  <c r="T107" i="6"/>
  <c r="T104" i="6"/>
  <c r="T108" i="6"/>
  <c r="H107" i="6"/>
  <c r="H104" i="6"/>
  <c r="H108" i="6"/>
  <c r="T110" i="1"/>
  <c r="V110" i="1"/>
  <c r="R110" i="1"/>
  <c r="GK110" i="1" s="1"/>
  <c r="U97" i="1"/>
  <c r="V97" i="1"/>
  <c r="V91" i="1"/>
  <c r="GX90" i="1"/>
  <c r="P90" i="1"/>
  <c r="CR89" i="1"/>
  <c r="Q89" i="1" s="1"/>
  <c r="U105" i="6" s="1"/>
  <c r="K105" i="6" s="1"/>
  <c r="T105" i="6"/>
  <c r="H105" i="6"/>
  <c r="GX40" i="1"/>
  <c r="S110" i="1"/>
  <c r="U110" i="1"/>
  <c r="Q110" i="1"/>
  <c r="GX98" i="1"/>
  <c r="P98" i="1"/>
  <c r="T97" i="1"/>
  <c r="V96" i="1"/>
  <c r="R95" i="1"/>
  <c r="GK95" i="1" s="1"/>
  <c r="T95" i="1"/>
  <c r="CQ89" i="1"/>
  <c r="P89" i="1" s="1"/>
  <c r="U106" i="6" s="1"/>
  <c r="K106" i="6" s="1"/>
  <c r="H106" i="6"/>
  <c r="T106" i="6"/>
  <c r="R61" i="1"/>
  <c r="GK61" i="1" s="1"/>
  <c r="T61" i="1"/>
  <c r="T109" i="1"/>
  <c r="U96" i="1"/>
  <c r="P96" i="1"/>
  <c r="AB91" i="1"/>
  <c r="T110" i="6"/>
  <c r="H110" i="6"/>
  <c r="GX113" i="1"/>
  <c r="GX108" i="1"/>
  <c r="BZ129" i="1"/>
  <c r="BZ22" i="1" s="1"/>
  <c r="V113" i="1"/>
  <c r="W113" i="1"/>
  <c r="S113" i="1"/>
  <c r="Q112" i="1"/>
  <c r="T112" i="1"/>
  <c r="P110" i="1"/>
  <c r="V108" i="1"/>
  <c r="Q108" i="1"/>
  <c r="S107" i="1"/>
  <c r="U107" i="1"/>
  <c r="Q107" i="1"/>
  <c r="V104" i="1"/>
  <c r="Q104" i="1"/>
  <c r="S102" i="1"/>
  <c r="U102" i="1"/>
  <c r="Q102" i="1"/>
  <c r="U101" i="1"/>
  <c r="V101" i="1"/>
  <c r="S99" i="1"/>
  <c r="U99" i="1"/>
  <c r="Q99" i="1"/>
  <c r="S94" i="1"/>
  <c r="U94" i="1"/>
  <c r="Q94" i="1"/>
  <c r="U93" i="1"/>
  <c r="V93" i="1"/>
  <c r="S91" i="1"/>
  <c r="U91" i="1"/>
  <c r="U113" i="1"/>
  <c r="R113" i="1"/>
  <c r="GK113" i="1" s="1"/>
  <c r="W111" i="1"/>
  <c r="S111" i="1"/>
  <c r="CZ111" i="1" s="1"/>
  <c r="Y111" i="1" s="1"/>
  <c r="R111" i="1"/>
  <c r="GK111" i="1" s="1"/>
  <c r="U108" i="1"/>
  <c r="P108" i="1"/>
  <c r="R107" i="1"/>
  <c r="GK107" i="1" s="1"/>
  <c r="T107" i="1"/>
  <c r="U104" i="1"/>
  <c r="P104" i="1"/>
  <c r="GX102" i="1"/>
  <c r="P102" i="1"/>
  <c r="GX94" i="1"/>
  <c r="P94" i="1"/>
  <c r="U109" i="1"/>
  <c r="V109" i="1"/>
  <c r="U105" i="1"/>
  <c r="V105" i="1"/>
  <c r="S103" i="1"/>
  <c r="U103" i="1"/>
  <c r="Q103" i="1"/>
  <c r="S95" i="1"/>
  <c r="U95" i="1"/>
  <c r="Q95" i="1"/>
  <c r="Q91" i="1"/>
  <c r="P113" i="1"/>
  <c r="GX109" i="1"/>
  <c r="W109" i="1"/>
  <c r="S109" i="1"/>
  <c r="GX105" i="1"/>
  <c r="W105" i="1"/>
  <c r="S105" i="1"/>
  <c r="V103" i="1"/>
  <c r="T101" i="1"/>
  <c r="R99" i="1"/>
  <c r="GK99" i="1" s="1"/>
  <c r="T99" i="1"/>
  <c r="GX97" i="1"/>
  <c r="W97" i="1"/>
  <c r="S97" i="1"/>
  <c r="V95" i="1"/>
  <c r="T93" i="1"/>
  <c r="R91" i="1"/>
  <c r="GK91" i="1" s="1"/>
  <c r="T91" i="1"/>
  <c r="W100" i="1"/>
  <c r="S100" i="1"/>
  <c r="W92" i="1"/>
  <c r="S92" i="1"/>
  <c r="S106" i="1"/>
  <c r="CZ106" i="1" s="1"/>
  <c r="Y106" i="1" s="1"/>
  <c r="U106" i="1"/>
  <c r="Q106" i="1"/>
  <c r="V100" i="1"/>
  <c r="T98" i="1"/>
  <c r="V98" i="1"/>
  <c r="R98" i="1"/>
  <c r="GK98" i="1" s="1"/>
  <c r="V92" i="1"/>
  <c r="T90" i="1"/>
  <c r="V90" i="1"/>
  <c r="R90" i="1"/>
  <c r="GX106" i="1"/>
  <c r="W104" i="1"/>
  <c r="S104" i="1"/>
  <c r="U100" i="1"/>
  <c r="P100" i="1"/>
  <c r="S98" i="1"/>
  <c r="U98" i="1"/>
  <c r="Q98" i="1"/>
  <c r="W96" i="1"/>
  <c r="S96" i="1"/>
  <c r="U92" i="1"/>
  <c r="P92" i="1"/>
  <c r="S90" i="1"/>
  <c r="U90" i="1"/>
  <c r="CZ88" i="1"/>
  <c r="Y88" i="1" s="1"/>
  <c r="GX63" i="1"/>
  <c r="V58" i="1"/>
  <c r="GX48" i="1"/>
  <c r="W42" i="1"/>
  <c r="V42" i="1"/>
  <c r="Q42" i="1"/>
  <c r="T38" i="1"/>
  <c r="W38" i="1"/>
  <c r="S38" i="1"/>
  <c r="U63" i="1"/>
  <c r="V63" i="1"/>
  <c r="GX85" i="1"/>
  <c r="P85" i="1"/>
  <c r="K95" i="6"/>
  <c r="CV81" i="1"/>
  <c r="U81" i="1" s="1"/>
  <c r="I99" i="6" s="1"/>
  <c r="H99" i="6"/>
  <c r="CQ83" i="1"/>
  <c r="P83" i="1" s="1"/>
  <c r="U100" i="6" s="1"/>
  <c r="K100" i="6" s="1"/>
  <c r="T100" i="6"/>
  <c r="H100" i="6"/>
  <c r="H96" i="6"/>
  <c r="T96" i="6"/>
  <c r="GX100" i="6"/>
  <c r="E100" i="6"/>
  <c r="GW100" i="6"/>
  <c r="T97" i="6"/>
  <c r="T98" i="6"/>
  <c r="H97" i="6"/>
  <c r="T95" i="6"/>
  <c r="H98" i="6"/>
  <c r="H95" i="6"/>
  <c r="R47" i="1"/>
  <c r="GK47" i="1" s="1"/>
  <c r="S85" i="1"/>
  <c r="U85" i="1"/>
  <c r="Q85" i="1"/>
  <c r="W83" i="1"/>
  <c r="S83" i="1"/>
  <c r="AB81" i="1"/>
  <c r="H94" i="6" s="1"/>
  <c r="GX86" i="1"/>
  <c r="S86" i="1"/>
  <c r="U86" i="1"/>
  <c r="Q86" i="1"/>
  <c r="U87" i="1"/>
  <c r="P87" i="1"/>
  <c r="R86" i="1"/>
  <c r="GK86" i="1" s="1"/>
  <c r="T86" i="1"/>
  <c r="T85" i="1"/>
  <c r="V85" i="1"/>
  <c r="R85" i="1"/>
  <c r="GK85" i="1" s="1"/>
  <c r="GX84" i="1"/>
  <c r="W84" i="1"/>
  <c r="GX87" i="1"/>
  <c r="R87" i="1"/>
  <c r="GK87" i="1" s="1"/>
  <c r="T87" i="1"/>
  <c r="W87" i="1"/>
  <c r="S87" i="1"/>
  <c r="T84" i="1"/>
  <c r="R82" i="1"/>
  <c r="GK82" i="1" s="1"/>
  <c r="T82" i="1"/>
  <c r="S84" i="1"/>
  <c r="V82" i="1"/>
  <c r="U84" i="1"/>
  <c r="V84" i="1"/>
  <c r="S82" i="1"/>
  <c r="U82" i="1"/>
  <c r="Q82" i="1"/>
  <c r="S60" i="1"/>
  <c r="U60" i="1"/>
  <c r="Q60" i="1"/>
  <c r="P60" i="1"/>
  <c r="V62" i="1"/>
  <c r="T60" i="1"/>
  <c r="V60" i="1"/>
  <c r="R60" i="1"/>
  <c r="GK60" i="1" s="1"/>
  <c r="GX59" i="1"/>
  <c r="W59" i="1"/>
  <c r="S59" i="1"/>
  <c r="V57" i="1"/>
  <c r="R27" i="1"/>
  <c r="GK27" i="1" s="1"/>
  <c r="U27" i="1"/>
  <c r="W26" i="1"/>
  <c r="V26" i="1"/>
  <c r="R26" i="1"/>
  <c r="GK26" i="1" s="1"/>
  <c r="GK53" i="1"/>
  <c r="K87" i="6"/>
  <c r="T56" i="1"/>
  <c r="V56" i="1"/>
  <c r="R56" i="1"/>
  <c r="GK56" i="1" s="1"/>
  <c r="CQ55" i="1"/>
  <c r="P55" i="1" s="1"/>
  <c r="U91" i="6" s="1"/>
  <c r="K91" i="6" s="1"/>
  <c r="T91" i="6"/>
  <c r="H91" i="6"/>
  <c r="CT53" i="1"/>
  <c r="S53" i="1" s="1"/>
  <c r="U85" i="6" s="1"/>
  <c r="T85" i="6"/>
  <c r="T88" i="6"/>
  <c r="H85" i="6"/>
  <c r="T89" i="6"/>
  <c r="H88" i="6"/>
  <c r="H89" i="6"/>
  <c r="T41" i="1"/>
  <c r="Q41" i="1"/>
  <c r="GX91" i="6"/>
  <c r="E91" i="6"/>
  <c r="GW91" i="6"/>
  <c r="AD53" i="1"/>
  <c r="CR53" i="1" s="1"/>
  <c r="Q53" i="1" s="1"/>
  <c r="U86" i="6" s="1"/>
  <c r="K86" i="6" s="1"/>
  <c r="GM87" i="6"/>
  <c r="I87" i="6" s="1"/>
  <c r="H87" i="6"/>
  <c r="S55" i="1"/>
  <c r="CV53" i="1"/>
  <c r="U53" i="1" s="1"/>
  <c r="I90" i="6" s="1"/>
  <c r="H90" i="6"/>
  <c r="W33" i="1"/>
  <c r="W58" i="1"/>
  <c r="S58" i="1"/>
  <c r="U54" i="1"/>
  <c r="S61" i="1"/>
  <c r="U61" i="1"/>
  <c r="Q61" i="1"/>
  <c r="U58" i="1"/>
  <c r="U55" i="1"/>
  <c r="V55" i="1"/>
  <c r="U59" i="1"/>
  <c r="V59" i="1"/>
  <c r="S57" i="1"/>
  <c r="U57" i="1"/>
  <c r="Q57" i="1"/>
  <c r="W63" i="1"/>
  <c r="S63" i="1"/>
  <c r="V61" i="1"/>
  <c r="T59" i="1"/>
  <c r="R57" i="1"/>
  <c r="GK57" i="1" s="1"/>
  <c r="T57" i="1"/>
  <c r="GX56" i="1"/>
  <c r="P56" i="1"/>
  <c r="V54" i="1"/>
  <c r="U62" i="1"/>
  <c r="P62" i="1"/>
  <c r="P54" i="1"/>
  <c r="W62" i="1"/>
  <c r="S62" i="1"/>
  <c r="P58" i="1"/>
  <c r="S56" i="1"/>
  <c r="U56" i="1"/>
  <c r="Q56" i="1"/>
  <c r="W54" i="1"/>
  <c r="S54" i="1"/>
  <c r="U42" i="1"/>
  <c r="V40" i="1"/>
  <c r="P40" i="1"/>
  <c r="W40" i="1"/>
  <c r="T40" i="1"/>
  <c r="CQ49" i="1"/>
  <c r="P49" i="1" s="1"/>
  <c r="T79" i="6"/>
  <c r="H79" i="6"/>
  <c r="T77" i="6"/>
  <c r="H77" i="6"/>
  <c r="T73" i="6"/>
  <c r="H73" i="6"/>
  <c r="R49" i="1"/>
  <c r="GK49" i="1" s="1"/>
  <c r="GX79" i="6"/>
  <c r="E79" i="6"/>
  <c r="GW79" i="6"/>
  <c r="S48" i="1"/>
  <c r="T48" i="1"/>
  <c r="GX77" i="6"/>
  <c r="E77" i="6"/>
  <c r="GW77" i="6"/>
  <c r="GX43" i="1"/>
  <c r="GX73" i="6"/>
  <c r="E73" i="6"/>
  <c r="GW73" i="6"/>
  <c r="W39" i="1"/>
  <c r="T69" i="6"/>
  <c r="H69" i="6"/>
  <c r="CT37" i="1"/>
  <c r="S37" i="1" s="1"/>
  <c r="U65" i="6" s="1"/>
  <c r="T66" i="6"/>
  <c r="T67" i="6"/>
  <c r="H66" i="6"/>
  <c r="T65" i="6"/>
  <c r="H67" i="6"/>
  <c r="H65" i="6"/>
  <c r="U26" i="1"/>
  <c r="AB51" i="1"/>
  <c r="T81" i="6"/>
  <c r="H81" i="6"/>
  <c r="T75" i="6"/>
  <c r="H75" i="6"/>
  <c r="W41" i="1"/>
  <c r="GX71" i="6"/>
  <c r="E71" i="6"/>
  <c r="GW71" i="6"/>
  <c r="GX69" i="6"/>
  <c r="E69" i="6"/>
  <c r="GW69" i="6"/>
  <c r="GX51" i="1"/>
  <c r="GX81" i="6"/>
  <c r="E81" i="6"/>
  <c r="GW81" i="6"/>
  <c r="U47" i="1"/>
  <c r="GX45" i="1"/>
  <c r="GX75" i="6"/>
  <c r="E75" i="6"/>
  <c r="GW75" i="6"/>
  <c r="S41" i="1"/>
  <c r="CQ41" i="1"/>
  <c r="P41" i="1" s="1"/>
  <c r="U71" i="6" s="1"/>
  <c r="K71" i="6" s="1"/>
  <c r="T71" i="6"/>
  <c r="H71" i="6"/>
  <c r="T27" i="1"/>
  <c r="GX26" i="1"/>
  <c r="AB49" i="1"/>
  <c r="AB45" i="1"/>
  <c r="AB43" i="1"/>
  <c r="P39" i="1"/>
  <c r="U69" i="6" s="1"/>
  <c r="K69" i="6" s="1"/>
  <c r="S50" i="1"/>
  <c r="W49" i="1"/>
  <c r="V49" i="1"/>
  <c r="P47" i="1"/>
  <c r="U77" i="6" s="1"/>
  <c r="K77" i="6" s="1"/>
  <c r="T45" i="1"/>
  <c r="GX44" i="1"/>
  <c r="W44" i="1"/>
  <c r="V44" i="1"/>
  <c r="R44" i="1"/>
  <c r="GK44" i="1" s="1"/>
  <c r="V41" i="1"/>
  <c r="R41" i="1"/>
  <c r="GK41" i="1" s="1"/>
  <c r="GX38" i="1"/>
  <c r="R38" i="1"/>
  <c r="GX49" i="1"/>
  <c r="S49" i="1"/>
  <c r="U49" i="1"/>
  <c r="Q49" i="1"/>
  <c r="GX46" i="1"/>
  <c r="P45" i="1"/>
  <c r="U75" i="6" s="1"/>
  <c r="K75" i="6" s="1"/>
  <c r="U44" i="1"/>
  <c r="GX41" i="1"/>
  <c r="U40" i="1"/>
  <c r="Q40" i="1"/>
  <c r="GX39" i="1"/>
  <c r="V51" i="1"/>
  <c r="T49" i="1"/>
  <c r="T43" i="1"/>
  <c r="S51" i="1"/>
  <c r="U51" i="1"/>
  <c r="Q51" i="1"/>
  <c r="CZ47" i="1"/>
  <c r="Y47" i="1" s="1"/>
  <c r="R43" i="1"/>
  <c r="GK43" i="1" s="1"/>
  <c r="U43" i="1"/>
  <c r="Q43" i="1"/>
  <c r="T39" i="1"/>
  <c r="V39" i="1"/>
  <c r="R39" i="1"/>
  <c r="GK39" i="1" s="1"/>
  <c r="R51" i="1"/>
  <c r="GK51" i="1" s="1"/>
  <c r="T51" i="1"/>
  <c r="T47" i="1"/>
  <c r="R45" i="1"/>
  <c r="GK45" i="1" s="1"/>
  <c r="U45" i="1"/>
  <c r="Q45" i="1"/>
  <c r="P43" i="1"/>
  <c r="U73" i="6" s="1"/>
  <c r="K73" i="6" s="1"/>
  <c r="S39" i="1"/>
  <c r="Q39" i="1"/>
  <c r="CP37" i="1"/>
  <c r="O37" i="1" s="1"/>
  <c r="P42" i="1"/>
  <c r="GX50" i="1"/>
  <c r="W50" i="1"/>
  <c r="V48" i="1"/>
  <c r="R48" i="1"/>
  <c r="GK48" i="1" s="1"/>
  <c r="W46" i="1"/>
  <c r="V46" i="1"/>
  <c r="Q46" i="1"/>
  <c r="U50" i="1"/>
  <c r="V50" i="1"/>
  <c r="Q50" i="1"/>
  <c r="U48" i="1"/>
  <c r="U46" i="1"/>
  <c r="P46" i="1"/>
  <c r="GX42" i="1"/>
  <c r="S40" i="1"/>
  <c r="V38" i="1"/>
  <c r="Q38" i="1"/>
  <c r="U33" i="1"/>
  <c r="S31" i="1"/>
  <c r="H55" i="6"/>
  <c r="GM55" i="6"/>
  <c r="I55" i="6" s="1"/>
  <c r="CQ33" i="1"/>
  <c r="P33" i="1" s="1"/>
  <c r="U61" i="6" s="1"/>
  <c r="K61" i="6" s="1"/>
  <c r="T61" i="6"/>
  <c r="H61" i="6"/>
  <c r="CQ31" i="1"/>
  <c r="P31" i="1" s="1"/>
  <c r="T59" i="6"/>
  <c r="H59" i="6"/>
  <c r="U30" i="1"/>
  <c r="W30" i="1"/>
  <c r="S30" i="1"/>
  <c r="CV29" i="1"/>
  <c r="U29" i="1" s="1"/>
  <c r="I58" i="6" s="1"/>
  <c r="H58" i="6"/>
  <c r="GX61" i="6"/>
  <c r="E61" i="6"/>
  <c r="GW61" i="6"/>
  <c r="GX31" i="1"/>
  <c r="GX59" i="6"/>
  <c r="E59" i="6"/>
  <c r="GW59" i="6"/>
  <c r="T30" i="1"/>
  <c r="V30" i="1"/>
  <c r="R30" i="1"/>
  <c r="CY30" i="1" s="1"/>
  <c r="X30" i="1" s="1"/>
  <c r="CT29" i="1"/>
  <c r="S29" i="1" s="1"/>
  <c r="U53" i="6" s="1"/>
  <c r="T56" i="6"/>
  <c r="H53" i="6"/>
  <c r="T57" i="6"/>
  <c r="H56" i="6"/>
  <c r="H57" i="6"/>
  <c r="T53" i="6"/>
  <c r="T33" i="1"/>
  <c r="V33" i="1"/>
  <c r="R33" i="1"/>
  <c r="GK33" i="1" s="1"/>
  <c r="V31" i="1"/>
  <c r="U35" i="1"/>
  <c r="Q35" i="1"/>
  <c r="S34" i="1"/>
  <c r="GX33" i="1"/>
  <c r="S33" i="1"/>
  <c r="V35" i="1"/>
  <c r="S35" i="1"/>
  <c r="P35" i="1"/>
  <c r="U31" i="1"/>
  <c r="Q31" i="1"/>
  <c r="R32" i="1"/>
  <c r="GK32" i="1" s="1"/>
  <c r="W34" i="1"/>
  <c r="R34" i="1"/>
  <c r="GK34" i="1" s="1"/>
  <c r="U34" i="1"/>
  <c r="Q34" i="1"/>
  <c r="U32" i="1"/>
  <c r="W32" i="1"/>
  <c r="S32" i="1"/>
  <c r="CP28" i="1"/>
  <c r="O28" i="1" s="1"/>
  <c r="V34" i="1"/>
  <c r="P34" i="1"/>
  <c r="T32" i="1"/>
  <c r="CV25" i="1"/>
  <c r="U25" i="1" s="1"/>
  <c r="I50" i="6" s="1"/>
  <c r="H50" i="6"/>
  <c r="Q27" i="1"/>
  <c r="P27" i="1"/>
  <c r="CT25" i="1"/>
  <c r="S25" i="1" s="1"/>
  <c r="U47" i="6" s="1"/>
  <c r="T49" i="6"/>
  <c r="H48" i="6"/>
  <c r="T47" i="6"/>
  <c r="H49" i="6"/>
  <c r="H47" i="6"/>
  <c r="T48" i="6"/>
  <c r="CP89" i="1"/>
  <c r="O89" i="1" s="1"/>
  <c r="AB89" i="1"/>
  <c r="H103" i="6" s="1"/>
  <c r="CY123" i="1"/>
  <c r="X123" i="1" s="1"/>
  <c r="U131" i="6" s="1"/>
  <c r="K131" i="6" s="1"/>
  <c r="CZ123" i="1"/>
  <c r="Y123" i="1" s="1"/>
  <c r="U132" i="6" s="1"/>
  <c r="K132" i="6" s="1"/>
  <c r="CY126" i="1"/>
  <c r="X126" i="1" s="1"/>
  <c r="CZ126" i="1"/>
  <c r="Y126" i="1" s="1"/>
  <c r="CR123" i="1"/>
  <c r="Q123" i="1" s="1"/>
  <c r="CP123" i="1" s="1"/>
  <c r="O123" i="1" s="1"/>
  <c r="AB123" i="1"/>
  <c r="H129" i="6" s="1"/>
  <c r="CR119" i="1"/>
  <c r="Q119" i="1" s="1"/>
  <c r="CP119" i="1" s="1"/>
  <c r="O119" i="1" s="1"/>
  <c r="AB119" i="1"/>
  <c r="CY118" i="1"/>
  <c r="X118" i="1" s="1"/>
  <c r="CZ118" i="1"/>
  <c r="Y118" i="1" s="1"/>
  <c r="CP118" i="1"/>
  <c r="O118" i="1" s="1"/>
  <c r="CY115" i="1"/>
  <c r="X115" i="1" s="1"/>
  <c r="U117" i="6" s="1"/>
  <c r="K117" i="6" s="1"/>
  <c r="CZ120" i="1"/>
  <c r="Y120" i="1" s="1"/>
  <c r="CY120" i="1"/>
  <c r="X120" i="1" s="1"/>
  <c r="CP125" i="1"/>
  <c r="O125" i="1" s="1"/>
  <c r="CR126" i="1"/>
  <c r="Q126" i="1" s="1"/>
  <c r="CP126" i="1" s="1"/>
  <c r="O126" i="1" s="1"/>
  <c r="AB126" i="1"/>
  <c r="CZ122" i="1"/>
  <c r="Y122" i="1" s="1"/>
  <c r="CY122" i="1"/>
  <c r="X122" i="1" s="1"/>
  <c r="GO122" i="1" s="1"/>
  <c r="CY121" i="1"/>
  <c r="X121" i="1" s="1"/>
  <c r="U125" i="6" s="1"/>
  <c r="K125" i="6" s="1"/>
  <c r="CZ121" i="1"/>
  <c r="Y121" i="1" s="1"/>
  <c r="U126" i="6" s="1"/>
  <c r="K126" i="6" s="1"/>
  <c r="CP120" i="1"/>
  <c r="O120" i="1" s="1"/>
  <c r="CP117" i="1"/>
  <c r="O117" i="1" s="1"/>
  <c r="CY116" i="1"/>
  <c r="X116" i="1" s="1"/>
  <c r="CR115" i="1"/>
  <c r="Q115" i="1" s="1"/>
  <c r="AB115" i="1"/>
  <c r="H113" i="6" s="1"/>
  <c r="CY111" i="1"/>
  <c r="X111" i="1" s="1"/>
  <c r="CZ127" i="1"/>
  <c r="Y127" i="1" s="1"/>
  <c r="CY127" i="1"/>
  <c r="X127" i="1" s="1"/>
  <c r="CP127" i="1"/>
  <c r="O127" i="1" s="1"/>
  <c r="CZ125" i="1"/>
  <c r="Y125" i="1" s="1"/>
  <c r="CY125" i="1"/>
  <c r="X125" i="1" s="1"/>
  <c r="CY124" i="1"/>
  <c r="X124" i="1" s="1"/>
  <c r="CZ124" i="1"/>
  <c r="Y124" i="1" s="1"/>
  <c r="CR121" i="1"/>
  <c r="Q121" i="1" s="1"/>
  <c r="CP121" i="1" s="1"/>
  <c r="O121" i="1" s="1"/>
  <c r="AB121" i="1"/>
  <c r="H123" i="6" s="1"/>
  <c r="GK116" i="1"/>
  <c r="CZ116" i="1"/>
  <c r="Y116" i="1" s="1"/>
  <c r="GK115" i="1"/>
  <c r="CZ115" i="1"/>
  <c r="Y115" i="1" s="1"/>
  <c r="U118" i="6" s="1"/>
  <c r="K118" i="6" s="1"/>
  <c r="CZ107" i="1"/>
  <c r="Y107" i="1" s="1"/>
  <c r="CY107" i="1"/>
  <c r="X107" i="1" s="1"/>
  <c r="CY119" i="1"/>
  <c r="X119" i="1" s="1"/>
  <c r="CZ119" i="1"/>
  <c r="Y119" i="1" s="1"/>
  <c r="CZ117" i="1"/>
  <c r="Y117" i="1" s="1"/>
  <c r="CY117" i="1"/>
  <c r="X117" i="1" s="1"/>
  <c r="CZ110" i="1"/>
  <c r="Y110" i="1" s="1"/>
  <c r="CY110" i="1"/>
  <c r="X110" i="1" s="1"/>
  <c r="EU129" i="1"/>
  <c r="EI129" i="1"/>
  <c r="DJ135" i="6" s="1"/>
  <c r="BC129" i="1"/>
  <c r="CZ114" i="1"/>
  <c r="Y114" i="1" s="1"/>
  <c r="AB111" i="1"/>
  <c r="AD105" i="1"/>
  <c r="CS105" i="1"/>
  <c r="R105" i="1" s="1"/>
  <c r="CY105" i="1" s="1"/>
  <c r="X105" i="1" s="1"/>
  <c r="CY104" i="1"/>
  <c r="X104" i="1" s="1"/>
  <c r="CZ104" i="1"/>
  <c r="Y104" i="1" s="1"/>
  <c r="CR100" i="1"/>
  <c r="Q100" i="1" s="1"/>
  <c r="CP100" i="1" s="1"/>
  <c r="O100" i="1" s="1"/>
  <c r="AB100" i="1"/>
  <c r="CR92" i="1"/>
  <c r="Q92" i="1" s="1"/>
  <c r="CP92" i="1" s="1"/>
  <c r="O92" i="1" s="1"/>
  <c r="AB92" i="1"/>
  <c r="GK90" i="1"/>
  <c r="CY90" i="1"/>
  <c r="X90" i="1" s="1"/>
  <c r="ET129" i="1"/>
  <c r="BB129" i="1"/>
  <c r="AD124" i="1"/>
  <c r="CR124" i="1" s="1"/>
  <c r="Q124" i="1" s="1"/>
  <c r="CP124" i="1" s="1"/>
  <c r="O124" i="1" s="1"/>
  <c r="AB118" i="1"/>
  <c r="AD116" i="1"/>
  <c r="CR116" i="1" s="1"/>
  <c r="Q116" i="1" s="1"/>
  <c r="CP116" i="1" s="1"/>
  <c r="O116" i="1" s="1"/>
  <c r="AB107" i="1"/>
  <c r="CQ107" i="1"/>
  <c r="P107" i="1" s="1"/>
  <c r="CP107" i="1" s="1"/>
  <c r="O107" i="1" s="1"/>
  <c r="CZ103" i="1"/>
  <c r="Y103" i="1" s="1"/>
  <c r="CY103" i="1"/>
  <c r="X103" i="1" s="1"/>
  <c r="CY98" i="1"/>
  <c r="X98" i="1" s="1"/>
  <c r="CZ98" i="1"/>
  <c r="Y98" i="1" s="1"/>
  <c r="CR97" i="1"/>
  <c r="Q97" i="1" s="1"/>
  <c r="CP97" i="1" s="1"/>
  <c r="O97" i="1" s="1"/>
  <c r="AB97" i="1"/>
  <c r="CY96" i="1"/>
  <c r="X96" i="1" s="1"/>
  <c r="CZ96" i="1"/>
  <c r="Y96" i="1" s="1"/>
  <c r="CZ95" i="1"/>
  <c r="Y95" i="1" s="1"/>
  <c r="CY95" i="1"/>
  <c r="X95" i="1" s="1"/>
  <c r="CZ86" i="1"/>
  <c r="Y86" i="1" s="1"/>
  <c r="CY86" i="1"/>
  <c r="X86" i="1" s="1"/>
  <c r="AO129" i="1"/>
  <c r="AB116" i="1"/>
  <c r="CZ113" i="1"/>
  <c r="Y113" i="1" s="1"/>
  <c r="T108" i="1"/>
  <c r="AB108" i="1"/>
  <c r="CP106" i="1"/>
  <c r="O106" i="1" s="1"/>
  <c r="CP104" i="1"/>
  <c r="O104" i="1" s="1"/>
  <c r="CP98" i="1"/>
  <c r="O98" i="1" s="1"/>
  <c r="CR96" i="1"/>
  <c r="Q96" i="1" s="1"/>
  <c r="CP96" i="1" s="1"/>
  <c r="O96" i="1" s="1"/>
  <c r="AB96" i="1"/>
  <c r="FY129" i="1"/>
  <c r="CY114" i="1"/>
  <c r="X114" i="1" s="1"/>
  <c r="GM114" i="1" s="1"/>
  <c r="AD113" i="1"/>
  <c r="CS112" i="1"/>
  <c r="R112" i="1" s="1"/>
  <c r="P112" i="1"/>
  <c r="CP112" i="1" s="1"/>
  <c r="O112" i="1" s="1"/>
  <c r="T111" i="1"/>
  <c r="P111" i="1"/>
  <c r="CP111" i="1" s="1"/>
  <c r="O111" i="1" s="1"/>
  <c r="AB110" i="1"/>
  <c r="AD109" i="1"/>
  <c r="CS109" i="1"/>
  <c r="R109" i="1" s="1"/>
  <c r="CY109" i="1" s="1"/>
  <c r="X109" i="1" s="1"/>
  <c r="W108" i="1"/>
  <c r="S108" i="1"/>
  <c r="CY106" i="1"/>
  <c r="X106" i="1" s="1"/>
  <c r="AB106" i="1"/>
  <c r="AB104" i="1"/>
  <c r="CY102" i="1"/>
  <c r="X102" i="1" s="1"/>
  <c r="CZ102" i="1"/>
  <c r="Y102" i="1" s="1"/>
  <c r="CR101" i="1"/>
  <c r="Q101" i="1" s="1"/>
  <c r="CP101" i="1" s="1"/>
  <c r="O101" i="1" s="1"/>
  <c r="AB101" i="1"/>
  <c r="CY100" i="1"/>
  <c r="X100" i="1" s="1"/>
  <c r="CZ100" i="1"/>
  <c r="Y100" i="1" s="1"/>
  <c r="CZ99" i="1"/>
  <c r="Y99" i="1" s="1"/>
  <c r="CY99" i="1"/>
  <c r="X99" i="1" s="1"/>
  <c r="CY94" i="1"/>
  <c r="X94" i="1" s="1"/>
  <c r="CZ94" i="1"/>
  <c r="Y94" i="1" s="1"/>
  <c r="CR93" i="1"/>
  <c r="Q93" i="1" s="1"/>
  <c r="CP93" i="1" s="1"/>
  <c r="O93" i="1" s="1"/>
  <c r="AB93" i="1"/>
  <c r="CY92" i="1"/>
  <c r="X92" i="1" s="1"/>
  <c r="CZ92" i="1"/>
  <c r="Y92" i="1" s="1"/>
  <c r="CZ91" i="1"/>
  <c r="Y91" i="1" s="1"/>
  <c r="CY91" i="1"/>
  <c r="X91" i="1" s="1"/>
  <c r="CQ103" i="1"/>
  <c r="P103" i="1" s="1"/>
  <c r="CP103" i="1" s="1"/>
  <c r="O103" i="1" s="1"/>
  <c r="CS101" i="1"/>
  <c r="R101" i="1" s="1"/>
  <c r="GK101" i="1" s="1"/>
  <c r="CQ99" i="1"/>
  <c r="P99" i="1" s="1"/>
  <c r="CP99" i="1" s="1"/>
  <c r="O99" i="1" s="1"/>
  <c r="CS97" i="1"/>
  <c r="R97" i="1" s="1"/>
  <c r="GK97" i="1" s="1"/>
  <c r="CQ95" i="1"/>
  <c r="P95" i="1" s="1"/>
  <c r="CP95" i="1" s="1"/>
  <c r="O95" i="1" s="1"/>
  <c r="CS93" i="1"/>
  <c r="R93" i="1" s="1"/>
  <c r="GK93" i="1" s="1"/>
  <c r="CQ91" i="1"/>
  <c r="P91" i="1" s="1"/>
  <c r="CR90" i="1"/>
  <c r="Q90" i="1" s="1"/>
  <c r="CP90" i="1" s="1"/>
  <c r="O90" i="1" s="1"/>
  <c r="GK89" i="1"/>
  <c r="CQ88" i="1"/>
  <c r="P88" i="1" s="1"/>
  <c r="CP88" i="1" s="1"/>
  <c r="O88" i="1" s="1"/>
  <c r="AB86" i="1"/>
  <c r="CQ86" i="1"/>
  <c r="P86" i="1" s="1"/>
  <c r="CP86" i="1" s="1"/>
  <c r="O86" i="1" s="1"/>
  <c r="CY85" i="1"/>
  <c r="X85" i="1" s="1"/>
  <c r="CZ85" i="1"/>
  <c r="Y85" i="1" s="1"/>
  <c r="CR84" i="1"/>
  <c r="Q84" i="1" s="1"/>
  <c r="AB84" i="1"/>
  <c r="CY83" i="1"/>
  <c r="X83" i="1" s="1"/>
  <c r="CZ83" i="1"/>
  <c r="Y83" i="1" s="1"/>
  <c r="CZ82" i="1"/>
  <c r="Y82" i="1" s="1"/>
  <c r="CY82" i="1"/>
  <c r="X82" i="1" s="1"/>
  <c r="CR80" i="1"/>
  <c r="Q80" i="1" s="1"/>
  <c r="CP80" i="1" s="1"/>
  <c r="O80" i="1" s="1"/>
  <c r="AB80" i="1"/>
  <c r="CR78" i="1"/>
  <c r="Q78" i="1" s="1"/>
  <c r="CP78" i="1" s="1"/>
  <c r="O78" i="1" s="1"/>
  <c r="AB78" i="1"/>
  <c r="CP75" i="1"/>
  <c r="O75" i="1" s="1"/>
  <c r="CR73" i="1"/>
  <c r="Q73" i="1" s="1"/>
  <c r="CP73" i="1" s="1"/>
  <c r="O73" i="1" s="1"/>
  <c r="AB73" i="1"/>
  <c r="CZ72" i="1"/>
  <c r="Y72" i="1" s="1"/>
  <c r="CY72" i="1"/>
  <c r="X72" i="1" s="1"/>
  <c r="CZ64" i="1"/>
  <c r="Y64" i="1" s="1"/>
  <c r="CY64" i="1"/>
  <c r="X64" i="1" s="1"/>
  <c r="CR83" i="1"/>
  <c r="Q83" i="1" s="1"/>
  <c r="CP83" i="1" s="1"/>
  <c r="O83" i="1" s="1"/>
  <c r="AB83" i="1"/>
  <c r="CZ78" i="1"/>
  <c r="Y78" i="1" s="1"/>
  <c r="CP77" i="1"/>
  <c r="O77" i="1" s="1"/>
  <c r="AB69" i="1"/>
  <c r="CR69" i="1"/>
  <c r="Q69" i="1" s="1"/>
  <c r="CZ66" i="1"/>
  <c r="Y66" i="1" s="1"/>
  <c r="CY66" i="1"/>
  <c r="X66" i="1" s="1"/>
  <c r="CY89" i="1"/>
  <c r="X89" i="1" s="1"/>
  <c r="U107" i="6" s="1"/>
  <c r="K107" i="6" s="1"/>
  <c r="CY87" i="1"/>
  <c r="X87" i="1" s="1"/>
  <c r="CZ87" i="1"/>
  <c r="Y87" i="1" s="1"/>
  <c r="CP84" i="1"/>
  <c r="O84" i="1" s="1"/>
  <c r="CY81" i="1"/>
  <c r="X81" i="1" s="1"/>
  <c r="U97" i="6" s="1"/>
  <c r="K97" i="6" s="1"/>
  <c r="CZ81" i="1"/>
  <c r="Y81" i="1" s="1"/>
  <c r="U98" i="6" s="1"/>
  <c r="K98" i="6" s="1"/>
  <c r="CY77" i="1"/>
  <c r="X77" i="1" s="1"/>
  <c r="CZ77" i="1"/>
  <c r="Y77" i="1" s="1"/>
  <c r="CY75" i="1"/>
  <c r="X75" i="1" s="1"/>
  <c r="CZ75" i="1"/>
  <c r="Y75" i="1" s="1"/>
  <c r="AB74" i="1"/>
  <c r="CZ67" i="1"/>
  <c r="Y67" i="1" s="1"/>
  <c r="CY67" i="1"/>
  <c r="X67" i="1" s="1"/>
  <c r="Q87" i="1"/>
  <c r="CP87" i="1" s="1"/>
  <c r="O87" i="1" s="1"/>
  <c r="CP81" i="1"/>
  <c r="O81" i="1" s="1"/>
  <c r="CY80" i="1"/>
  <c r="X80" i="1" s="1"/>
  <c r="CZ80" i="1"/>
  <c r="Y80" i="1" s="1"/>
  <c r="CY79" i="1"/>
  <c r="X79" i="1" s="1"/>
  <c r="GN79" i="1" s="1"/>
  <c r="CZ79" i="1"/>
  <c r="Y79" i="1" s="1"/>
  <c r="CR77" i="1"/>
  <c r="Q77" i="1" s="1"/>
  <c r="AB77" i="1"/>
  <c r="CZ76" i="1"/>
  <c r="Y76" i="1" s="1"/>
  <c r="CY76" i="1"/>
  <c r="X76" i="1" s="1"/>
  <c r="AB76" i="1"/>
  <c r="CP74" i="1"/>
  <c r="O74" i="1" s="1"/>
  <c r="CY73" i="1"/>
  <c r="X73" i="1" s="1"/>
  <c r="CZ73" i="1"/>
  <c r="Y73" i="1" s="1"/>
  <c r="CY71" i="1"/>
  <c r="X71" i="1" s="1"/>
  <c r="CP69" i="1"/>
  <c r="O69" i="1" s="1"/>
  <c r="CS84" i="1"/>
  <c r="R84" i="1" s="1"/>
  <c r="GK84" i="1" s="1"/>
  <c r="CQ82" i="1"/>
  <c r="P82" i="1" s="1"/>
  <c r="CP82" i="1" s="1"/>
  <c r="O82" i="1" s="1"/>
  <c r="CS78" i="1"/>
  <c r="R78" i="1" s="1"/>
  <c r="GK78" i="1" s="1"/>
  <c r="CQ76" i="1"/>
  <c r="P76" i="1" s="1"/>
  <c r="CP76" i="1" s="1"/>
  <c r="O76" i="1" s="1"/>
  <c r="CS74" i="1"/>
  <c r="R74" i="1" s="1"/>
  <c r="GK74" i="1" s="1"/>
  <c r="T72" i="1"/>
  <c r="AB72" i="1"/>
  <c r="CQ71" i="1"/>
  <c r="P71" i="1" s="1"/>
  <c r="U71" i="1"/>
  <c r="Q71" i="1"/>
  <c r="CS68" i="1"/>
  <c r="R68" i="1" s="1"/>
  <c r="GK68" i="1" s="1"/>
  <c r="P68" i="1"/>
  <c r="T67" i="1"/>
  <c r="P67" i="1"/>
  <c r="CP67" i="1" s="1"/>
  <c r="O67" i="1" s="1"/>
  <c r="AD63" i="1"/>
  <c r="CS63" i="1"/>
  <c r="R63" i="1" s="1"/>
  <c r="GK63" i="1" s="1"/>
  <c r="CY60" i="1"/>
  <c r="X60" i="1" s="1"/>
  <c r="CZ60" i="1"/>
  <c r="Y60" i="1" s="1"/>
  <c r="CR59" i="1"/>
  <c r="Q59" i="1" s="1"/>
  <c r="CP59" i="1" s="1"/>
  <c r="O59" i="1" s="1"/>
  <c r="AB59" i="1"/>
  <c r="CY58" i="1"/>
  <c r="X58" i="1" s="1"/>
  <c r="CZ58" i="1"/>
  <c r="Y58" i="1" s="1"/>
  <c r="CZ57" i="1"/>
  <c r="Y57" i="1" s="1"/>
  <c r="CY57" i="1"/>
  <c r="X57" i="1" s="1"/>
  <c r="CY50" i="1"/>
  <c r="X50" i="1" s="1"/>
  <c r="CZ50" i="1"/>
  <c r="Y50" i="1" s="1"/>
  <c r="CZ48" i="1"/>
  <c r="Y48" i="1" s="1"/>
  <c r="CY48" i="1"/>
  <c r="X48" i="1" s="1"/>
  <c r="CR68" i="1"/>
  <c r="Q68" i="1" s="1"/>
  <c r="T68" i="1"/>
  <c r="AB67" i="1"/>
  <c r="CR58" i="1"/>
  <c r="Q58" i="1" s="1"/>
  <c r="CP58" i="1" s="1"/>
  <c r="O58" i="1" s="1"/>
  <c r="AB58" i="1"/>
  <c r="AD70" i="1"/>
  <c r="CR70" i="1" s="1"/>
  <c r="Q70" i="1" s="1"/>
  <c r="CP70" i="1" s="1"/>
  <c r="O70" i="1" s="1"/>
  <c r="CZ69" i="1"/>
  <c r="Y69" i="1" s="1"/>
  <c r="W68" i="1"/>
  <c r="S68" i="1"/>
  <c r="CQ66" i="1"/>
  <c r="P66" i="1" s="1"/>
  <c r="CP66" i="1" s="1"/>
  <c r="O66" i="1" s="1"/>
  <c r="AB64" i="1"/>
  <c r="CQ64" i="1"/>
  <c r="P64" i="1" s="1"/>
  <c r="CP64" i="1" s="1"/>
  <c r="O64" i="1" s="1"/>
  <c r="CY62" i="1"/>
  <c r="X62" i="1" s="1"/>
  <c r="CZ62" i="1"/>
  <c r="Y62" i="1" s="1"/>
  <c r="CZ61" i="1"/>
  <c r="Y61" i="1" s="1"/>
  <c r="CY61" i="1"/>
  <c r="X61" i="1" s="1"/>
  <c r="CY56" i="1"/>
  <c r="X56" i="1" s="1"/>
  <c r="CZ56" i="1"/>
  <c r="Y56" i="1" s="1"/>
  <c r="CR55" i="1"/>
  <c r="Q55" i="1" s="1"/>
  <c r="CP55" i="1" s="1"/>
  <c r="O55" i="1" s="1"/>
  <c r="AB55" i="1"/>
  <c r="CY54" i="1"/>
  <c r="X54" i="1" s="1"/>
  <c r="CZ54" i="1"/>
  <c r="Y54" i="1" s="1"/>
  <c r="CZ53" i="1"/>
  <c r="Y53" i="1" s="1"/>
  <c r="U89" i="6" s="1"/>
  <c r="K89" i="6" s="1"/>
  <c r="CY53" i="1"/>
  <c r="X53" i="1" s="1"/>
  <c r="U88" i="6" s="1"/>
  <c r="K88" i="6" s="1"/>
  <c r="P72" i="1"/>
  <c r="CP72" i="1" s="1"/>
  <c r="O72" i="1" s="1"/>
  <c r="CZ71" i="1"/>
  <c r="Y71" i="1" s="1"/>
  <c r="AB70" i="1"/>
  <c r="AD65" i="1"/>
  <c r="CS65" i="1"/>
  <c r="R65" i="1" s="1"/>
  <c r="CY65" i="1" s="1"/>
  <c r="X65" i="1" s="1"/>
  <c r="CR62" i="1"/>
  <c r="Q62" i="1" s="1"/>
  <c r="CP62" i="1" s="1"/>
  <c r="O62" i="1" s="1"/>
  <c r="AB62" i="1"/>
  <c r="CR54" i="1"/>
  <c r="Q54" i="1" s="1"/>
  <c r="CP54" i="1" s="1"/>
  <c r="O54" i="1" s="1"/>
  <c r="AB54" i="1"/>
  <c r="CR52" i="1"/>
  <c r="Q52" i="1" s="1"/>
  <c r="CP52" i="1" s="1"/>
  <c r="O52" i="1" s="1"/>
  <c r="AB52" i="1"/>
  <c r="CZ51" i="1"/>
  <c r="Y51" i="1" s="1"/>
  <c r="CY51" i="1"/>
  <c r="X51" i="1" s="1"/>
  <c r="CZ49" i="1"/>
  <c r="Y49" i="1" s="1"/>
  <c r="CY49" i="1"/>
  <c r="X49" i="1" s="1"/>
  <c r="CQ61" i="1"/>
  <c r="P61" i="1" s="1"/>
  <c r="CP61" i="1" s="1"/>
  <c r="O61" i="1" s="1"/>
  <c r="CS59" i="1"/>
  <c r="R59" i="1" s="1"/>
  <c r="GK59" i="1" s="1"/>
  <c r="CQ57" i="1"/>
  <c r="P57" i="1" s="1"/>
  <c r="CP57" i="1" s="1"/>
  <c r="O57" i="1" s="1"/>
  <c r="CS55" i="1"/>
  <c r="R55" i="1" s="1"/>
  <c r="GK55" i="1" s="1"/>
  <c r="CQ53" i="1"/>
  <c r="P53" i="1" s="1"/>
  <c r="CS52" i="1"/>
  <c r="R52" i="1" s="1"/>
  <c r="GK52" i="1" s="1"/>
  <c r="CQ51" i="1"/>
  <c r="P51" i="1" s="1"/>
  <c r="T50" i="1"/>
  <c r="AB50" i="1"/>
  <c r="CY47" i="1"/>
  <c r="X47" i="1" s="1"/>
  <c r="CQ48" i="1"/>
  <c r="P48" i="1" s="1"/>
  <c r="CP42" i="1"/>
  <c r="O42" i="1" s="1"/>
  <c r="CY41" i="1"/>
  <c r="X41" i="1" s="1"/>
  <c r="CZ41" i="1"/>
  <c r="Y41" i="1" s="1"/>
  <c r="GK38" i="1"/>
  <c r="CZ38" i="1"/>
  <c r="Y38" i="1" s="1"/>
  <c r="P50" i="1"/>
  <c r="CP50" i="1" s="1"/>
  <c r="O50" i="1" s="1"/>
  <c r="AB47" i="1"/>
  <c r="CR47" i="1"/>
  <c r="Q47" i="1" s="1"/>
  <c r="CP47" i="1" s="1"/>
  <c r="O47" i="1" s="1"/>
  <c r="CP46" i="1"/>
  <c r="O46" i="1" s="1"/>
  <c r="CZ44" i="1"/>
  <c r="Y44" i="1" s="1"/>
  <c r="CY44" i="1"/>
  <c r="X44" i="1" s="1"/>
  <c r="CZ40" i="1"/>
  <c r="Y40" i="1" s="1"/>
  <c r="CY40" i="1"/>
  <c r="X40" i="1" s="1"/>
  <c r="AD48" i="1"/>
  <c r="CR48" i="1" s="1"/>
  <c r="Q48" i="1" s="1"/>
  <c r="CS46" i="1"/>
  <c r="R46" i="1" s="1"/>
  <c r="GK46" i="1" s="1"/>
  <c r="AB46" i="1"/>
  <c r="CT45" i="1"/>
  <c r="S45" i="1" s="1"/>
  <c r="CQ44" i="1"/>
  <c r="P44" i="1" s="1"/>
  <c r="AD44" i="1"/>
  <c r="CR44" i="1" s="1"/>
  <c r="Q44" i="1" s="1"/>
  <c r="CS42" i="1"/>
  <c r="R42" i="1" s="1"/>
  <c r="CZ42" i="1" s="1"/>
  <c r="Y42" i="1" s="1"/>
  <c r="AB42" i="1"/>
  <c r="P38" i="1"/>
  <c r="CP38" i="1" s="1"/>
  <c r="O38" i="1" s="1"/>
  <c r="CY31" i="1"/>
  <c r="X31" i="1" s="1"/>
  <c r="CZ31" i="1"/>
  <c r="Y31" i="1" s="1"/>
  <c r="AB40" i="1"/>
  <c r="CY38" i="1"/>
  <c r="X38" i="1" s="1"/>
  <c r="CZ34" i="1"/>
  <c r="Y34" i="1" s="1"/>
  <c r="CY33" i="1"/>
  <c r="X33" i="1" s="1"/>
  <c r="CZ33" i="1"/>
  <c r="Y33" i="1" s="1"/>
  <c r="AB33" i="1"/>
  <c r="CR30" i="1"/>
  <c r="Q30" i="1" s="1"/>
  <c r="CP30" i="1" s="1"/>
  <c r="O30" i="1" s="1"/>
  <c r="AB30" i="1"/>
  <c r="CT43" i="1"/>
  <c r="S43" i="1" s="1"/>
  <c r="CP43" i="1" s="1"/>
  <c r="O43" i="1" s="1"/>
  <c r="AB39" i="1"/>
  <c r="CY37" i="1"/>
  <c r="X37" i="1" s="1"/>
  <c r="U66" i="6" s="1"/>
  <c r="K66" i="6" s="1"/>
  <c r="CZ37" i="1"/>
  <c r="Y37" i="1" s="1"/>
  <c r="U67" i="6" s="1"/>
  <c r="K67" i="6" s="1"/>
  <c r="CY36" i="1"/>
  <c r="X36" i="1" s="1"/>
  <c r="CZ36" i="1"/>
  <c r="Y36" i="1" s="1"/>
  <c r="CY35" i="1"/>
  <c r="X35" i="1" s="1"/>
  <c r="CZ35" i="1"/>
  <c r="Y35" i="1" s="1"/>
  <c r="CP35" i="1"/>
  <c r="O35" i="1" s="1"/>
  <c r="CY32" i="1"/>
  <c r="X32" i="1" s="1"/>
  <c r="GK30" i="1"/>
  <c r="CZ30" i="1"/>
  <c r="Y30" i="1" s="1"/>
  <c r="CR32" i="1"/>
  <c r="Q32" i="1" s="1"/>
  <c r="CP32" i="1" s="1"/>
  <c r="O32" i="1" s="1"/>
  <c r="AB32" i="1"/>
  <c r="AB37" i="1"/>
  <c r="H64" i="6" s="1"/>
  <c r="AD36" i="1"/>
  <c r="CR36" i="1" s="1"/>
  <c r="Q36" i="1" s="1"/>
  <c r="CP36" i="1" s="1"/>
  <c r="O36" i="1" s="1"/>
  <c r="AB35" i="1"/>
  <c r="AD33" i="1"/>
  <c r="CR33" i="1" s="1"/>
  <c r="Q33" i="1" s="1"/>
  <c r="CP33" i="1" s="1"/>
  <c r="O33" i="1" s="1"/>
  <c r="AB31" i="1"/>
  <c r="CZ24" i="1"/>
  <c r="Y24" i="1" s="1"/>
  <c r="CY24" i="1"/>
  <c r="X24" i="1" s="1"/>
  <c r="AB26" i="1"/>
  <c r="CZ25" i="1"/>
  <c r="Y25" i="1" s="1"/>
  <c r="U49" i="6" s="1"/>
  <c r="K49" i="6" s="1"/>
  <c r="CS29" i="1"/>
  <c r="R29" i="1" s="1"/>
  <c r="AD29" i="1"/>
  <c r="CY28" i="1"/>
  <c r="X28" i="1" s="1"/>
  <c r="CZ28" i="1"/>
  <c r="Y28" i="1" s="1"/>
  <c r="CY26" i="1"/>
  <c r="X26" i="1" s="1"/>
  <c r="CZ26" i="1"/>
  <c r="Y26" i="1" s="1"/>
  <c r="AB24" i="1"/>
  <c r="CQ29" i="1"/>
  <c r="P29" i="1" s="1"/>
  <c r="AB28" i="1"/>
  <c r="AB25" i="1"/>
  <c r="H46" i="6" s="1"/>
  <c r="CQ24" i="1"/>
  <c r="P24" i="1" s="1"/>
  <c r="CT27" i="1"/>
  <c r="S27" i="1" s="1"/>
  <c r="CP27" i="1" s="1"/>
  <c r="O27" i="1" s="1"/>
  <c r="CQ26" i="1"/>
  <c r="P26" i="1" s="1"/>
  <c r="AD26" i="1"/>
  <c r="CR26" i="1" s="1"/>
  <c r="Q26" i="1" s="1"/>
  <c r="EH129" i="1" l="1"/>
  <c r="GA129" i="1"/>
  <c r="I131" i="6"/>
  <c r="HC131" i="6"/>
  <c r="GY131" i="6"/>
  <c r="R134" i="6"/>
  <c r="GJ130" i="6"/>
  <c r="I130" i="6"/>
  <c r="HC130" i="6"/>
  <c r="GK130" i="6"/>
  <c r="S134" i="6"/>
  <c r="J134" i="6" s="1"/>
  <c r="K130" i="6"/>
  <c r="GZ132" i="6"/>
  <c r="I132" i="6"/>
  <c r="HC132" i="6"/>
  <c r="AP129" i="1"/>
  <c r="AP22" i="1" s="1"/>
  <c r="CP85" i="1"/>
  <c r="O85" i="1" s="1"/>
  <c r="CZ89" i="1"/>
  <c r="Y89" i="1" s="1"/>
  <c r="U108" i="6" s="1"/>
  <c r="K108" i="6" s="1"/>
  <c r="GZ126" i="6"/>
  <c r="I126" i="6"/>
  <c r="HE126" i="6"/>
  <c r="CY113" i="1"/>
  <c r="X113" i="1" s="1"/>
  <c r="CP94" i="1"/>
  <c r="O94" i="1" s="1"/>
  <c r="CP102" i="1"/>
  <c r="O102" i="1" s="1"/>
  <c r="H115" i="6"/>
  <c r="I125" i="6"/>
  <c r="HE125" i="6"/>
  <c r="GY125" i="6"/>
  <c r="R128" i="6"/>
  <c r="GJ124" i="6"/>
  <c r="I124" i="6"/>
  <c r="HE124" i="6"/>
  <c r="GK124" i="6"/>
  <c r="S128" i="6"/>
  <c r="J128" i="6" s="1"/>
  <c r="K124" i="6"/>
  <c r="EA129" i="1"/>
  <c r="EA22" i="1" s="1"/>
  <c r="EB129" i="1"/>
  <c r="I117" i="6"/>
  <c r="HC117" i="6"/>
  <c r="GY117" i="6"/>
  <c r="AI129" i="1"/>
  <c r="AI22" i="1" s="1"/>
  <c r="R122" i="6"/>
  <c r="HC114" i="6"/>
  <c r="GK114" i="6"/>
  <c r="GJ114" i="6"/>
  <c r="I114" i="6"/>
  <c r="HB120" i="6"/>
  <c r="GQ120" i="6"/>
  <c r="I120" i="6"/>
  <c r="GP120" i="6"/>
  <c r="GN120" i="6"/>
  <c r="GS120" i="6"/>
  <c r="GJ120" i="6"/>
  <c r="GZ118" i="6"/>
  <c r="I118" i="6"/>
  <c r="HC118" i="6"/>
  <c r="S122" i="6"/>
  <c r="J122" i="6" s="1"/>
  <c r="K114" i="6"/>
  <c r="CP115" i="1"/>
  <c r="O115" i="1" s="1"/>
  <c r="U115" i="6"/>
  <c r="K115" i="6" s="1"/>
  <c r="I115" i="6"/>
  <c r="HC115" i="6"/>
  <c r="GL115" i="6"/>
  <c r="GJ115" i="6"/>
  <c r="DY129" i="1"/>
  <c r="DY22" i="1" s="1"/>
  <c r="DZ129" i="1"/>
  <c r="DZ22" i="1" s="1"/>
  <c r="CP60" i="1"/>
  <c r="O60" i="1" s="1"/>
  <c r="AJ129" i="1"/>
  <c r="AJ22" i="1" s="1"/>
  <c r="CY34" i="1"/>
  <c r="X34" i="1" s="1"/>
  <c r="GN85" i="1"/>
  <c r="CZ90" i="1"/>
  <c r="Y90" i="1" s="1"/>
  <c r="GZ108" i="6"/>
  <c r="I108" i="6"/>
  <c r="HC108" i="6"/>
  <c r="GN106" i="6"/>
  <c r="GS106" i="6"/>
  <c r="GJ106" i="6"/>
  <c r="HC106" i="6"/>
  <c r="GQ106" i="6"/>
  <c r="I106" i="6"/>
  <c r="GP106" i="6"/>
  <c r="R112" i="6"/>
  <c r="I104" i="6"/>
  <c r="HC104" i="6"/>
  <c r="GK104" i="6"/>
  <c r="GJ104" i="6"/>
  <c r="CP91" i="1"/>
  <c r="O91" i="1" s="1"/>
  <c r="U110" i="6"/>
  <c r="K110" i="6" s="1"/>
  <c r="HB110" i="6"/>
  <c r="GQ110" i="6"/>
  <c r="I110" i="6"/>
  <c r="GP110" i="6"/>
  <c r="GN110" i="6"/>
  <c r="GS110" i="6"/>
  <c r="GJ110" i="6"/>
  <c r="I107" i="6"/>
  <c r="HC107" i="6"/>
  <c r="GY107" i="6"/>
  <c r="CJ129" i="1"/>
  <c r="CJ22" i="1" s="1"/>
  <c r="AB53" i="1"/>
  <c r="H84" i="6" s="1"/>
  <c r="CP110" i="1"/>
  <c r="O110" i="1" s="1"/>
  <c r="GM110" i="1" s="1"/>
  <c r="GJ105" i="6"/>
  <c r="I105" i="6"/>
  <c r="HC105" i="6"/>
  <c r="GL105" i="6"/>
  <c r="K104" i="6"/>
  <c r="AQ129" i="1"/>
  <c r="F139" i="1" s="1"/>
  <c r="CG129" i="1"/>
  <c r="CG22" i="1" s="1"/>
  <c r="CI129" i="1"/>
  <c r="CI22" i="1" s="1"/>
  <c r="GM89" i="1"/>
  <c r="GN94" i="1"/>
  <c r="CY101" i="1"/>
  <c r="X101" i="1" s="1"/>
  <c r="GO89" i="1"/>
  <c r="GN102" i="1"/>
  <c r="GO60" i="1"/>
  <c r="GZ98" i="6"/>
  <c r="I98" i="6"/>
  <c r="HC98" i="6"/>
  <c r="HB100" i="6"/>
  <c r="GQ100" i="6"/>
  <c r="I100" i="6"/>
  <c r="GP100" i="6"/>
  <c r="GN100" i="6"/>
  <c r="GS100" i="6"/>
  <c r="GJ100" i="6"/>
  <c r="CP41" i="1"/>
  <c r="O41" i="1" s="1"/>
  <c r="I97" i="6"/>
  <c r="HC97" i="6"/>
  <c r="GY97" i="6"/>
  <c r="GN96" i="6"/>
  <c r="GS96" i="6"/>
  <c r="GJ96" i="6"/>
  <c r="EV135" i="6" s="1"/>
  <c r="H137" i="6" s="1"/>
  <c r="HC96" i="6"/>
  <c r="FO135" i="6" s="1"/>
  <c r="GQ96" i="6"/>
  <c r="I96" i="6"/>
  <c r="GP96" i="6"/>
  <c r="FB135" i="6" s="1"/>
  <c r="S102" i="6"/>
  <c r="H86" i="6"/>
  <c r="R102" i="6"/>
  <c r="P135" i="6" s="1"/>
  <c r="GJ95" i="6"/>
  <c r="I95" i="6"/>
  <c r="HC95" i="6"/>
  <c r="GK95" i="6"/>
  <c r="CZ32" i="1"/>
  <c r="Y32" i="1" s="1"/>
  <c r="GM32" i="1" s="1"/>
  <c r="AH129" i="1"/>
  <c r="U129" i="1" s="1"/>
  <c r="T86" i="6"/>
  <c r="GL86" i="6" s="1"/>
  <c r="U59" i="6"/>
  <c r="K59" i="6" s="1"/>
  <c r="CP31" i="1"/>
  <c r="O31" i="1" s="1"/>
  <c r="I88" i="6"/>
  <c r="HC88" i="6"/>
  <c r="GY88" i="6"/>
  <c r="HB91" i="6"/>
  <c r="GQ91" i="6"/>
  <c r="I91" i="6"/>
  <c r="GP91" i="6"/>
  <c r="GN91" i="6"/>
  <c r="GS91" i="6"/>
  <c r="GJ91" i="6"/>
  <c r="CP53" i="1"/>
  <c r="O53" i="1" s="1"/>
  <c r="GM60" i="1"/>
  <c r="R93" i="6"/>
  <c r="HC85" i="6"/>
  <c r="GK85" i="6"/>
  <c r="GJ85" i="6"/>
  <c r="I85" i="6"/>
  <c r="GZ89" i="6"/>
  <c r="I89" i="6"/>
  <c r="HC89" i="6"/>
  <c r="S93" i="6"/>
  <c r="J93" i="6" s="1"/>
  <c r="K85" i="6"/>
  <c r="GB129" i="1"/>
  <c r="GB22" i="1" s="1"/>
  <c r="CP39" i="1"/>
  <c r="O39" i="1" s="1"/>
  <c r="I86" i="6"/>
  <c r="HC86" i="6"/>
  <c r="GJ86" i="6"/>
  <c r="CY59" i="1"/>
  <c r="X59" i="1" s="1"/>
  <c r="CZ59" i="1"/>
  <c r="Y59" i="1" s="1"/>
  <c r="CY63" i="1"/>
  <c r="X63" i="1" s="1"/>
  <c r="CP56" i="1"/>
  <c r="O56" i="1" s="1"/>
  <c r="GN56" i="1" s="1"/>
  <c r="CP44" i="1"/>
  <c r="O44" i="1" s="1"/>
  <c r="GN44" i="1" s="1"/>
  <c r="R83" i="6"/>
  <c r="GJ65" i="6"/>
  <c r="I65" i="6"/>
  <c r="HC65" i="6"/>
  <c r="GK65" i="6"/>
  <c r="K65" i="6"/>
  <c r="HB77" i="6"/>
  <c r="GQ77" i="6"/>
  <c r="I77" i="6"/>
  <c r="GP77" i="6"/>
  <c r="GN77" i="6"/>
  <c r="GS77" i="6"/>
  <c r="GJ77" i="6"/>
  <c r="CP49" i="1"/>
  <c r="O49" i="1" s="1"/>
  <c r="U79" i="6"/>
  <c r="K79" i="6" s="1"/>
  <c r="HB71" i="6"/>
  <c r="GQ71" i="6"/>
  <c r="I71" i="6"/>
  <c r="GP71" i="6"/>
  <c r="GN71" i="6"/>
  <c r="GS71" i="6"/>
  <c r="GJ71" i="6"/>
  <c r="HB75" i="6"/>
  <c r="GQ75" i="6"/>
  <c r="I75" i="6"/>
  <c r="GP75" i="6"/>
  <c r="GN75" i="6"/>
  <c r="GS75" i="6"/>
  <c r="GJ75" i="6"/>
  <c r="CP40" i="1"/>
  <c r="O40" i="1" s="1"/>
  <c r="GN40" i="1" s="1"/>
  <c r="GZ67" i="6"/>
  <c r="I67" i="6"/>
  <c r="HC67" i="6"/>
  <c r="HB69" i="6"/>
  <c r="GQ69" i="6"/>
  <c r="I69" i="6"/>
  <c r="GP69" i="6"/>
  <c r="GN69" i="6"/>
  <c r="GS69" i="6"/>
  <c r="GJ69" i="6"/>
  <c r="HB73" i="6"/>
  <c r="GQ73" i="6"/>
  <c r="I73" i="6"/>
  <c r="GP73" i="6"/>
  <c r="GN73" i="6"/>
  <c r="GS73" i="6"/>
  <c r="GJ73" i="6"/>
  <c r="HB79" i="6"/>
  <c r="GQ79" i="6"/>
  <c r="I79" i="6"/>
  <c r="GP79" i="6"/>
  <c r="GN79" i="6"/>
  <c r="GS79" i="6"/>
  <c r="GJ79" i="6"/>
  <c r="CZ46" i="1"/>
  <c r="Y46" i="1" s="1"/>
  <c r="CP51" i="1"/>
  <c r="O51" i="1" s="1"/>
  <c r="GM51" i="1" s="1"/>
  <c r="U81" i="6"/>
  <c r="K81" i="6" s="1"/>
  <c r="HB81" i="6"/>
  <c r="GQ81" i="6"/>
  <c r="I81" i="6"/>
  <c r="GP81" i="6"/>
  <c r="GN81" i="6"/>
  <c r="GS81" i="6"/>
  <c r="GJ81" i="6"/>
  <c r="I66" i="6"/>
  <c r="HC66" i="6"/>
  <c r="GY66" i="6"/>
  <c r="CP45" i="1"/>
  <c r="O45" i="1" s="1"/>
  <c r="GM37" i="1"/>
  <c r="GM40" i="1"/>
  <c r="GO37" i="1"/>
  <c r="GN41" i="1"/>
  <c r="CZ39" i="1"/>
  <c r="Y39" i="1" s="1"/>
  <c r="CY39" i="1"/>
  <c r="X39" i="1" s="1"/>
  <c r="CY25" i="1"/>
  <c r="X25" i="1" s="1"/>
  <c r="U48" i="6" s="1"/>
  <c r="K48" i="6" s="1"/>
  <c r="CP25" i="1"/>
  <c r="O25" i="1" s="1"/>
  <c r="K53" i="6"/>
  <c r="HB61" i="6"/>
  <c r="GQ61" i="6"/>
  <c r="I61" i="6"/>
  <c r="GP61" i="6"/>
  <c r="GN61" i="6"/>
  <c r="GS61" i="6"/>
  <c r="GJ61" i="6"/>
  <c r="GZ57" i="6"/>
  <c r="I57" i="6"/>
  <c r="HC57" i="6"/>
  <c r="HB59" i="6"/>
  <c r="GQ59" i="6"/>
  <c r="I59" i="6"/>
  <c r="GP59" i="6"/>
  <c r="GJ59" i="6"/>
  <c r="GN59" i="6"/>
  <c r="GS59" i="6"/>
  <c r="GM28" i="1"/>
  <c r="HC53" i="6"/>
  <c r="GK53" i="6"/>
  <c r="I53" i="6"/>
  <c r="GJ53" i="6"/>
  <c r="CY29" i="1"/>
  <c r="X29" i="1" s="1"/>
  <c r="U56" i="6" s="1"/>
  <c r="K56" i="6" s="1"/>
  <c r="K55" i="6"/>
  <c r="CP34" i="1"/>
  <c r="O34" i="1" s="1"/>
  <c r="I56" i="6"/>
  <c r="GY56" i="6"/>
  <c r="HC56" i="6"/>
  <c r="CR29" i="1"/>
  <c r="Q29" i="1" s="1"/>
  <c r="U54" i="6" s="1"/>
  <c r="K54" i="6" s="1"/>
  <c r="T54" i="6"/>
  <c r="R63" i="6" s="1"/>
  <c r="H54" i="6"/>
  <c r="AG129" i="1"/>
  <c r="T129" i="1" s="1"/>
  <c r="GO28" i="1"/>
  <c r="R51" i="6"/>
  <c r="HB47" i="6"/>
  <c r="GJ47" i="6"/>
  <c r="I47" i="6"/>
  <c r="GK47" i="6"/>
  <c r="I48" i="6"/>
  <c r="HB48" i="6"/>
  <c r="GY48" i="6"/>
  <c r="I49" i="6"/>
  <c r="HB49" i="6"/>
  <c r="GZ49" i="6"/>
  <c r="K47" i="6"/>
  <c r="CP26" i="1"/>
  <c r="O26" i="1" s="1"/>
  <c r="GN26" i="1" s="1"/>
  <c r="GM54" i="1"/>
  <c r="GN54" i="1"/>
  <c r="GN70" i="1"/>
  <c r="GM70" i="1"/>
  <c r="GM73" i="1"/>
  <c r="GN73" i="1"/>
  <c r="GN124" i="1"/>
  <c r="GM124" i="1"/>
  <c r="GM92" i="1"/>
  <c r="GN92" i="1"/>
  <c r="GN32" i="1"/>
  <c r="GM87" i="1"/>
  <c r="GN87" i="1"/>
  <c r="GM80" i="1"/>
  <c r="GO80" i="1"/>
  <c r="GP121" i="1"/>
  <c r="GM121" i="1"/>
  <c r="GO36" i="1"/>
  <c r="GM36" i="1"/>
  <c r="GM83" i="1"/>
  <c r="GN83" i="1"/>
  <c r="GN90" i="1"/>
  <c r="GM90" i="1"/>
  <c r="GN116" i="1"/>
  <c r="GM116" i="1"/>
  <c r="GM100" i="1"/>
  <c r="GN100" i="1"/>
  <c r="GP126" i="1"/>
  <c r="GM126" i="1"/>
  <c r="GK29" i="1"/>
  <c r="CZ29" i="1"/>
  <c r="Y29" i="1" s="1"/>
  <c r="U57" i="6" s="1"/>
  <c r="K57" i="6" s="1"/>
  <c r="DW129" i="1"/>
  <c r="GM35" i="1"/>
  <c r="GN35" i="1"/>
  <c r="GM38" i="1"/>
  <c r="GN38" i="1"/>
  <c r="GM44" i="1"/>
  <c r="AB48" i="1"/>
  <c r="GM41" i="1"/>
  <c r="GM53" i="1"/>
  <c r="GO53" i="1"/>
  <c r="GM61" i="1"/>
  <c r="GO61" i="1"/>
  <c r="GM58" i="1"/>
  <c r="GN58" i="1"/>
  <c r="CZ55" i="1"/>
  <c r="Y55" i="1" s="1"/>
  <c r="GM49" i="1"/>
  <c r="GN49" i="1"/>
  <c r="GM67" i="1"/>
  <c r="GN67" i="1"/>
  <c r="GM82" i="1"/>
  <c r="GN82" i="1"/>
  <c r="GO81" i="1"/>
  <c r="GM81" i="1"/>
  <c r="GM77" i="1"/>
  <c r="GN77" i="1"/>
  <c r="GM88" i="1"/>
  <c r="GO88" i="1"/>
  <c r="CY108" i="1"/>
  <c r="X108" i="1" s="1"/>
  <c r="CZ108" i="1"/>
  <c r="Y108" i="1" s="1"/>
  <c r="GK112" i="1"/>
  <c r="CZ112" i="1"/>
  <c r="Y112" i="1" s="1"/>
  <c r="AL129" i="1" s="1"/>
  <c r="CY93" i="1"/>
  <c r="X93" i="1" s="1"/>
  <c r="CZ101" i="1"/>
  <c r="Y101" i="1" s="1"/>
  <c r="GN101" i="1" s="1"/>
  <c r="GN106" i="1"/>
  <c r="GM106" i="1"/>
  <c r="GM107" i="1"/>
  <c r="GN107" i="1"/>
  <c r="CY112" i="1"/>
  <c r="X112" i="1" s="1"/>
  <c r="GM94" i="1"/>
  <c r="BC22" i="1"/>
  <c r="F145" i="1"/>
  <c r="BC158" i="1"/>
  <c r="GA22" i="1"/>
  <c r="ER129" i="1"/>
  <c r="DK135" i="6" s="1"/>
  <c r="GM127" i="1"/>
  <c r="GP127" i="1"/>
  <c r="GM122" i="1"/>
  <c r="GO114" i="1"/>
  <c r="GM118" i="1"/>
  <c r="GN118" i="1"/>
  <c r="GN47" i="1"/>
  <c r="GM47" i="1"/>
  <c r="GM72" i="1"/>
  <c r="GN72" i="1"/>
  <c r="CZ84" i="1"/>
  <c r="Y84" i="1" s="1"/>
  <c r="CZ74" i="1"/>
  <c r="Y74" i="1" s="1"/>
  <c r="GM79" i="1"/>
  <c r="GM86" i="1"/>
  <c r="GN86" i="1"/>
  <c r="GM95" i="1"/>
  <c r="GN95" i="1"/>
  <c r="GM103" i="1"/>
  <c r="GN103" i="1"/>
  <c r="GM111" i="1"/>
  <c r="GO111" i="1"/>
  <c r="AB113" i="1"/>
  <c r="CR113" i="1"/>
  <c r="Q113" i="1" s="1"/>
  <c r="CP113" i="1" s="1"/>
  <c r="O113" i="1" s="1"/>
  <c r="BB22" i="1"/>
  <c r="F142" i="1"/>
  <c r="BB158" i="1"/>
  <c r="GM117" i="1"/>
  <c r="GN117" i="1"/>
  <c r="GM125" i="1"/>
  <c r="GN125" i="1"/>
  <c r="EB22" i="1"/>
  <c r="DO129" i="1"/>
  <c r="CP29" i="1"/>
  <c r="O29" i="1" s="1"/>
  <c r="DU129" i="1"/>
  <c r="GM31" i="1"/>
  <c r="GN31" i="1"/>
  <c r="CY45" i="1"/>
  <c r="X45" i="1" s="1"/>
  <c r="CZ45" i="1"/>
  <c r="Y45" i="1" s="1"/>
  <c r="GK65" i="1"/>
  <c r="CZ65" i="1"/>
  <c r="Y65" i="1" s="1"/>
  <c r="GM59" i="1"/>
  <c r="GN59" i="1"/>
  <c r="CY55" i="1"/>
  <c r="X55" i="1" s="1"/>
  <c r="GM62" i="1"/>
  <c r="GN62" i="1"/>
  <c r="CP24" i="1"/>
  <c r="O24" i="1" s="1"/>
  <c r="AC129" i="1"/>
  <c r="AB29" i="1"/>
  <c r="H52" i="6" s="1"/>
  <c r="GN34" i="1"/>
  <c r="GK42" i="1"/>
  <c r="AE129" i="1"/>
  <c r="GN50" i="1"/>
  <c r="GM50" i="1"/>
  <c r="CY42" i="1"/>
  <c r="X42" i="1" s="1"/>
  <c r="CY46" i="1"/>
  <c r="X46" i="1" s="1"/>
  <c r="GM46" i="1" s="1"/>
  <c r="GN51" i="1"/>
  <c r="GM57" i="1"/>
  <c r="GN57" i="1"/>
  <c r="AB65" i="1"/>
  <c r="CR65" i="1"/>
  <c r="Q65" i="1" s="1"/>
  <c r="CP65" i="1" s="1"/>
  <c r="O65" i="1" s="1"/>
  <c r="CZ52" i="1"/>
  <c r="Y52" i="1" s="1"/>
  <c r="GN66" i="1"/>
  <c r="GM66" i="1"/>
  <c r="CP68" i="1"/>
  <c r="O68" i="1" s="1"/>
  <c r="CP71" i="1"/>
  <c r="O71" i="1" s="1"/>
  <c r="GM76" i="1"/>
  <c r="GN76" i="1"/>
  <c r="GM69" i="1"/>
  <c r="GN69" i="1"/>
  <c r="CY84" i="1"/>
  <c r="X84" i="1" s="1"/>
  <c r="CY74" i="1"/>
  <c r="X74" i="1" s="1"/>
  <c r="GM74" i="1" s="1"/>
  <c r="CY78" i="1"/>
  <c r="X78" i="1" s="1"/>
  <c r="GN78" i="1" s="1"/>
  <c r="GM85" i="1"/>
  <c r="GN75" i="1"/>
  <c r="GM75" i="1"/>
  <c r="GM96" i="1"/>
  <c r="GN96" i="1"/>
  <c r="GK109" i="1"/>
  <c r="CZ109" i="1"/>
  <c r="Y109" i="1" s="1"/>
  <c r="GM104" i="1"/>
  <c r="GN104" i="1"/>
  <c r="AO22" i="1"/>
  <c r="F133" i="1"/>
  <c r="AO158" i="1"/>
  <c r="CP108" i="1"/>
  <c r="O108" i="1" s="1"/>
  <c r="EH22" i="1"/>
  <c r="EH158" i="1"/>
  <c r="P138" i="1"/>
  <c r="V16" i="2" s="1"/>
  <c r="V18" i="2" s="1"/>
  <c r="CZ97" i="1"/>
  <c r="Y97" i="1" s="1"/>
  <c r="GM102" i="1"/>
  <c r="GK105" i="1"/>
  <c r="CZ105" i="1"/>
  <c r="Y105" i="1" s="1"/>
  <c r="GO115" i="1"/>
  <c r="GM115" i="1"/>
  <c r="EI22" i="1"/>
  <c r="P139" i="1"/>
  <c r="EI158" i="1"/>
  <c r="GO110" i="1"/>
  <c r="GO123" i="1"/>
  <c r="GM123" i="1"/>
  <c r="GM120" i="1"/>
  <c r="GP120" i="1"/>
  <c r="CD129" i="1" s="1"/>
  <c r="CZ27" i="1"/>
  <c r="Y27" i="1" s="1"/>
  <c r="CY27" i="1"/>
  <c r="X27" i="1" s="1"/>
  <c r="DX129" i="1"/>
  <c r="CY43" i="1"/>
  <c r="X43" i="1" s="1"/>
  <c r="GN43" i="1" s="1"/>
  <c r="CZ43" i="1"/>
  <c r="Y43" i="1" s="1"/>
  <c r="AD129" i="1"/>
  <c r="GM30" i="1"/>
  <c r="GN30" i="1"/>
  <c r="GN33" i="1"/>
  <c r="GM33" i="1"/>
  <c r="AB36" i="1"/>
  <c r="AB44" i="1"/>
  <c r="CP48" i="1"/>
  <c r="O48" i="1" s="1"/>
  <c r="CY52" i="1"/>
  <c r="X52" i="1" s="1"/>
  <c r="GO52" i="1" s="1"/>
  <c r="GM64" i="1"/>
  <c r="GO64" i="1"/>
  <c r="CY68" i="1"/>
  <c r="X68" i="1" s="1"/>
  <c r="CZ68" i="1"/>
  <c r="Y68" i="1" s="1"/>
  <c r="AF129" i="1"/>
  <c r="AB63" i="1"/>
  <c r="CR63" i="1"/>
  <c r="Q63" i="1" s="1"/>
  <c r="CP63" i="1" s="1"/>
  <c r="O63" i="1" s="1"/>
  <c r="CZ63" i="1"/>
  <c r="Y63" i="1" s="1"/>
  <c r="GM91" i="1"/>
  <c r="GN91" i="1"/>
  <c r="GM99" i="1"/>
  <c r="GN99" i="1"/>
  <c r="AB109" i="1"/>
  <c r="CR109" i="1"/>
  <c r="Q109" i="1" s="1"/>
  <c r="CP109" i="1" s="1"/>
  <c r="O109" i="1" s="1"/>
  <c r="FY22" i="1"/>
  <c r="EP129" i="1"/>
  <c r="DG135" i="6" s="1"/>
  <c r="CZ93" i="1"/>
  <c r="Y93" i="1" s="1"/>
  <c r="GN98" i="1"/>
  <c r="GM98" i="1"/>
  <c r="ET22" i="1"/>
  <c r="ET158" i="1"/>
  <c r="P142" i="1"/>
  <c r="CY97" i="1"/>
  <c r="X97" i="1" s="1"/>
  <c r="AB105" i="1"/>
  <c r="CR105" i="1"/>
  <c r="Q105" i="1" s="1"/>
  <c r="CP105" i="1" s="1"/>
  <c r="O105" i="1" s="1"/>
  <c r="AQ158" i="1"/>
  <c r="EU22" i="1"/>
  <c r="P145" i="1"/>
  <c r="EU158" i="1"/>
  <c r="GM119" i="1"/>
  <c r="GN119" i="1"/>
  <c r="AB124" i="1"/>
  <c r="FE135" i="6" l="1"/>
  <c r="F138" i="1"/>
  <c r="G16" i="2" s="1"/>
  <c r="G18" i="2" s="1"/>
  <c r="AP158" i="1"/>
  <c r="FC135" i="6"/>
  <c r="EZ135" i="6"/>
  <c r="H141" i="6" s="1"/>
  <c r="J102" i="6"/>
  <c r="Q135" i="6"/>
  <c r="FR135" i="6"/>
  <c r="H148" i="6"/>
  <c r="DS135" i="6"/>
  <c r="J149" i="6" s="1"/>
  <c r="DI135" i="6"/>
  <c r="HA134" i="6"/>
  <c r="H134" i="6"/>
  <c r="AZ129" i="1"/>
  <c r="DN129" i="1"/>
  <c r="AX129" i="1"/>
  <c r="F136" i="1" s="1"/>
  <c r="V129" i="1"/>
  <c r="W129" i="1"/>
  <c r="HA128" i="6"/>
  <c r="H128" i="6"/>
  <c r="GM34" i="1"/>
  <c r="DL129" i="1"/>
  <c r="BA129" i="1"/>
  <c r="BA158" i="1" s="1"/>
  <c r="BA18" i="1" s="1"/>
  <c r="AQ22" i="1"/>
  <c r="HA122" i="6"/>
  <c r="H122" i="6"/>
  <c r="GM112" i="1"/>
  <c r="DM129" i="1"/>
  <c r="DM158" i="1" s="1"/>
  <c r="GM84" i="1"/>
  <c r="S112" i="6"/>
  <c r="J112" i="6" s="1"/>
  <c r="HA112" i="6"/>
  <c r="H112" i="6"/>
  <c r="GN112" i="1"/>
  <c r="GN97" i="1"/>
  <c r="GM93" i="1"/>
  <c r="GN25" i="1"/>
  <c r="HA102" i="6"/>
  <c r="H102" i="6"/>
  <c r="GM25" i="1"/>
  <c r="AH22" i="1"/>
  <c r="GN84" i="1"/>
  <c r="ES129" i="1"/>
  <c r="P149" i="1" s="1"/>
  <c r="GM42" i="1"/>
  <c r="GN55" i="1"/>
  <c r="HA93" i="6"/>
  <c r="H93" i="6"/>
  <c r="AG22" i="1"/>
  <c r="GM56" i="1"/>
  <c r="S51" i="6"/>
  <c r="J51" i="6" s="1"/>
  <c r="S83" i="6"/>
  <c r="J83" i="6" s="1"/>
  <c r="HA83" i="6"/>
  <c r="H83" i="6"/>
  <c r="GN39" i="1"/>
  <c r="GN45" i="1"/>
  <c r="GM39" i="1"/>
  <c r="GN46" i="1"/>
  <c r="HA63" i="6"/>
  <c r="H63" i="6"/>
  <c r="S63" i="6"/>
  <c r="J63" i="6" s="1"/>
  <c r="I54" i="6"/>
  <c r="HC54" i="6"/>
  <c r="GL54" i="6"/>
  <c r="GJ54" i="6"/>
  <c r="ED129" i="1"/>
  <c r="ED22" i="1" s="1"/>
  <c r="GM26" i="1"/>
  <c r="GN27" i="1"/>
  <c r="HA51" i="6"/>
  <c r="H51" i="6"/>
  <c r="CC129" i="1"/>
  <c r="ET18" i="1"/>
  <c r="P171" i="1"/>
  <c r="EU18" i="1"/>
  <c r="P174" i="1"/>
  <c r="EP22" i="1"/>
  <c r="EP158" i="1"/>
  <c r="P136" i="1"/>
  <c r="GN109" i="1"/>
  <c r="GM109" i="1"/>
  <c r="DV129" i="1"/>
  <c r="DX22" i="1"/>
  <c r="DK129" i="1"/>
  <c r="EI18" i="1"/>
  <c r="P168" i="1"/>
  <c r="GM108" i="1"/>
  <c r="GN108" i="1"/>
  <c r="GN74" i="1"/>
  <c r="GM24" i="1"/>
  <c r="GN24" i="1"/>
  <c r="AB129" i="1"/>
  <c r="GN42" i="1"/>
  <c r="DO22" i="1"/>
  <c r="P153" i="1"/>
  <c r="DO158" i="1"/>
  <c r="GM113" i="1"/>
  <c r="GN113" i="1"/>
  <c r="U22" i="1"/>
  <c r="U158" i="1"/>
  <c r="F151" i="1"/>
  <c r="BC18" i="1"/>
  <c r="F174" i="1"/>
  <c r="GM45" i="1"/>
  <c r="GM27" i="1"/>
  <c r="GM55" i="1"/>
  <c r="GM101" i="1"/>
  <c r="GM97" i="1"/>
  <c r="GM78" i="1"/>
  <c r="GN63" i="1"/>
  <c r="GM63" i="1"/>
  <c r="GN48" i="1"/>
  <c r="GM48" i="1"/>
  <c r="AD22" i="1"/>
  <c r="Q129" i="1"/>
  <c r="AO18" i="1"/>
  <c r="F162" i="1"/>
  <c r="AE22" i="1"/>
  <c r="R129" i="1"/>
  <c r="AK129" i="1"/>
  <c r="BB18" i="1"/>
  <c r="F171" i="1"/>
  <c r="DM22" i="1"/>
  <c r="P151" i="1"/>
  <c r="T22" i="1"/>
  <c r="F150" i="1"/>
  <c r="T158" i="1"/>
  <c r="AP18" i="1"/>
  <c r="F167" i="1"/>
  <c r="GM52" i="1"/>
  <c r="GN93" i="1"/>
  <c r="GM43" i="1"/>
  <c r="GN105" i="1"/>
  <c r="GM105" i="1"/>
  <c r="AL22" i="1"/>
  <c r="Y129" i="1"/>
  <c r="EH18" i="1"/>
  <c r="P167" i="1"/>
  <c r="GM71" i="1"/>
  <c r="GN71" i="1"/>
  <c r="DU22" i="1"/>
  <c r="FZ129" i="1"/>
  <c r="FW129" i="1"/>
  <c r="DH129" i="1"/>
  <c r="DC135" i="6" s="1"/>
  <c r="J141" i="6" s="1"/>
  <c r="FX129" i="1"/>
  <c r="V22" i="1"/>
  <c r="V158" i="1"/>
  <c r="F152" i="1"/>
  <c r="ER22" i="1"/>
  <c r="ER158" i="1"/>
  <c r="P140" i="1"/>
  <c r="DW22" i="1"/>
  <c r="DJ129" i="1"/>
  <c r="FV129" i="1"/>
  <c r="DN22" i="1"/>
  <c r="DN158" i="1"/>
  <c r="P152" i="1"/>
  <c r="AQ18" i="1"/>
  <c r="F168" i="1"/>
  <c r="AX22" i="1"/>
  <c r="AF22" i="1"/>
  <c r="S129" i="1"/>
  <c r="EC129" i="1"/>
  <c r="CD22" i="1"/>
  <c r="AU129" i="1"/>
  <c r="GM68" i="1"/>
  <c r="GN68" i="1"/>
  <c r="GO65" i="1"/>
  <c r="GM65" i="1"/>
  <c r="AC22" i="1"/>
  <c r="P129" i="1"/>
  <c r="CF129" i="1"/>
  <c r="CH129" i="1"/>
  <c r="CE129" i="1"/>
  <c r="GO29" i="1"/>
  <c r="GM29" i="1"/>
  <c r="AZ22" i="1"/>
  <c r="F140" i="1"/>
  <c r="AZ158" i="1"/>
  <c r="DL22" i="1"/>
  <c r="P150" i="1"/>
  <c r="DL158" i="1"/>
  <c r="W22" i="1"/>
  <c r="F153" i="1"/>
  <c r="W158" i="1"/>
  <c r="DT129" i="1"/>
  <c r="EU135" i="6" l="1"/>
  <c r="CX135" i="6"/>
  <c r="AX158" i="1"/>
  <c r="FM135" i="6"/>
  <c r="F178" i="1"/>
  <c r="BA22" i="1"/>
  <c r="F149" i="1"/>
  <c r="ES22" i="1"/>
  <c r="ES158" i="1"/>
  <c r="FS129" i="1"/>
  <c r="EJ129" i="1" s="1"/>
  <c r="DP135" i="6" s="1"/>
  <c r="FT129" i="1"/>
  <c r="FT22" i="1" s="1"/>
  <c r="DQ129" i="1"/>
  <c r="FU129" i="1"/>
  <c r="EL129" i="1" s="1"/>
  <c r="DR135" i="6" s="1"/>
  <c r="J148" i="6" s="1"/>
  <c r="DM18" i="1"/>
  <c r="P180" i="1"/>
  <c r="DO18" i="1"/>
  <c r="P182" i="1"/>
  <c r="DL18" i="1"/>
  <c r="P179" i="1"/>
  <c r="W18" i="1"/>
  <c r="F182" i="1"/>
  <c r="CF22" i="1"/>
  <c r="AW129" i="1"/>
  <c r="AX18" i="1"/>
  <c r="F165" i="1"/>
  <c r="FV22" i="1"/>
  <c r="EM129" i="1"/>
  <c r="DT135" i="6" s="1"/>
  <c r="J150" i="6" s="1"/>
  <c r="ER18" i="1"/>
  <c r="P169" i="1"/>
  <c r="FZ22" i="1"/>
  <c r="EQ129" i="1"/>
  <c r="DH135" i="6" s="1"/>
  <c r="AZ18" i="1"/>
  <c r="F169" i="1"/>
  <c r="P22" i="1"/>
  <c r="F132" i="1"/>
  <c r="P158" i="1"/>
  <c r="DJ22" i="1"/>
  <c r="P143" i="1"/>
  <c r="DJ158" i="1"/>
  <c r="AB22" i="1"/>
  <c r="O129" i="1"/>
  <c r="DK22" i="1"/>
  <c r="DK158" i="1"/>
  <c r="P144" i="1"/>
  <c r="Y16" i="2" s="1"/>
  <c r="Y18" i="2" s="1"/>
  <c r="CC22" i="1"/>
  <c r="AT129" i="1"/>
  <c r="EC22" i="1"/>
  <c r="DP129" i="1"/>
  <c r="FX22" i="1"/>
  <c r="EO129" i="1"/>
  <c r="DF135" i="6" s="1"/>
  <c r="S22" i="1"/>
  <c r="S158" i="1"/>
  <c r="F144" i="1"/>
  <c r="J16" i="2" s="1"/>
  <c r="J18" i="2" s="1"/>
  <c r="DN18" i="1"/>
  <c r="P181" i="1"/>
  <c r="DH22" i="1"/>
  <c r="P132" i="1"/>
  <c r="DH158" i="1"/>
  <c r="Y22" i="1"/>
  <c r="Y158" i="1"/>
  <c r="F155" i="1"/>
  <c r="T18" i="1"/>
  <c r="F179" i="1"/>
  <c r="AK22" i="1"/>
  <c r="X129" i="1"/>
  <c r="CB129" i="1"/>
  <c r="DQ22" i="1"/>
  <c r="P155" i="1"/>
  <c r="DQ158" i="1"/>
  <c r="DT22" i="1"/>
  <c r="DG129" i="1"/>
  <c r="CY135" i="6" s="1"/>
  <c r="J137" i="6" s="1"/>
  <c r="CE22" i="1"/>
  <c r="AV129" i="1"/>
  <c r="CH22" i="1"/>
  <c r="AY129" i="1"/>
  <c r="AU22" i="1"/>
  <c r="F148" i="1"/>
  <c r="H16" i="2" s="1"/>
  <c r="H18" i="2" s="1"/>
  <c r="AU158" i="1"/>
  <c r="V18" i="1"/>
  <c r="F181" i="1"/>
  <c r="FW22" i="1"/>
  <c r="EN129" i="1"/>
  <c r="DE135" i="6" s="1"/>
  <c r="R22" i="1"/>
  <c r="F143" i="1"/>
  <c r="R158" i="1"/>
  <c r="Q22" i="1"/>
  <c r="Q158" i="1"/>
  <c r="F141" i="1"/>
  <c r="U18" i="1"/>
  <c r="F180" i="1"/>
  <c r="CA129" i="1"/>
  <c r="DV22" i="1"/>
  <c r="DI129" i="1"/>
  <c r="EP18" i="1"/>
  <c r="P165" i="1"/>
  <c r="H135" i="6" l="1"/>
  <c r="H145" i="6"/>
  <c r="H152" i="6" s="1"/>
  <c r="I38" i="6" s="1"/>
  <c r="J145" i="6"/>
  <c r="J152" i="6" s="1"/>
  <c r="J135" i="6"/>
  <c r="FS22" i="1"/>
  <c r="P178" i="1"/>
  <c r="ES18" i="1"/>
  <c r="EK129" i="1"/>
  <c r="FU22" i="1"/>
  <c r="CA22" i="1"/>
  <c r="AR129" i="1"/>
  <c r="G8" i="1" s="1"/>
  <c r="DQ18" i="1"/>
  <c r="P184" i="1"/>
  <c r="X22" i="1"/>
  <c r="F154" i="1"/>
  <c r="X158" i="1"/>
  <c r="O22" i="1"/>
  <c r="F131" i="1"/>
  <c r="O158" i="1"/>
  <c r="EJ22" i="1"/>
  <c r="P156" i="1"/>
  <c r="EJ158" i="1"/>
  <c r="AY22" i="1"/>
  <c r="F137" i="1"/>
  <c r="AY158" i="1"/>
  <c r="EN22" i="1"/>
  <c r="P134" i="1"/>
  <c r="EN158" i="1"/>
  <c r="AU18" i="1"/>
  <c r="F177" i="1"/>
  <c r="Y18" i="1"/>
  <c r="F184" i="1"/>
  <c r="S18" i="1"/>
  <c r="F173" i="1"/>
  <c r="DP22" i="1"/>
  <c r="P154" i="1"/>
  <c r="DP158" i="1"/>
  <c r="P18" i="1"/>
  <c r="F161" i="1"/>
  <c r="Q18" i="1"/>
  <c r="F170" i="1"/>
  <c r="DG22" i="1"/>
  <c r="P131" i="1"/>
  <c r="DG158" i="1"/>
  <c r="DI22" i="1"/>
  <c r="P141" i="1"/>
  <c r="DI158" i="1"/>
  <c r="R18" i="1"/>
  <c r="F172" i="1"/>
  <c r="AV22" i="1"/>
  <c r="F134" i="1"/>
  <c r="AV158" i="1"/>
  <c r="EL22" i="1"/>
  <c r="EL158" i="1"/>
  <c r="P147" i="1"/>
  <c r="U16" i="2" s="1"/>
  <c r="U18" i="2" s="1"/>
  <c r="DK18" i="1"/>
  <c r="P173" i="1"/>
  <c r="DJ18" i="1"/>
  <c r="P172" i="1"/>
  <c r="EQ22" i="1"/>
  <c r="P137" i="1"/>
  <c r="EQ158" i="1"/>
  <c r="EM22" i="1"/>
  <c r="P148" i="1"/>
  <c r="W16" i="2" s="1"/>
  <c r="W18" i="2" s="1"/>
  <c r="EM158" i="1"/>
  <c r="AW22" i="1"/>
  <c r="F135" i="1"/>
  <c r="AW158" i="1"/>
  <c r="CB22" i="1"/>
  <c r="AS129" i="1"/>
  <c r="DH18" i="1"/>
  <c r="P161" i="1"/>
  <c r="EO22" i="1"/>
  <c r="P135" i="1"/>
  <c r="EO158" i="1"/>
  <c r="AT22" i="1"/>
  <c r="F147" i="1"/>
  <c r="F16" i="2" s="1"/>
  <c r="F18" i="2" s="1"/>
  <c r="AT158" i="1"/>
  <c r="J153" i="6" l="1"/>
  <c r="J154" i="6" s="1"/>
  <c r="J38" i="6"/>
  <c r="E26" i="6"/>
  <c r="EK158" i="1"/>
  <c r="EK18" i="1" s="1"/>
  <c r="DU135" i="6"/>
  <c r="DQ135" i="6"/>
  <c r="J147" i="6" s="1"/>
  <c r="P146" i="1"/>
  <c r="T16" i="2" s="1"/>
  <c r="EK22" i="1"/>
  <c r="AS22" i="1"/>
  <c r="F146" i="1"/>
  <c r="E16" i="2" s="1"/>
  <c r="AS158" i="1"/>
  <c r="EM18" i="1"/>
  <c r="P177" i="1"/>
  <c r="DP18" i="1"/>
  <c r="P183" i="1"/>
  <c r="AY18" i="1"/>
  <c r="F166" i="1"/>
  <c r="AV18" i="1"/>
  <c r="F163" i="1"/>
  <c r="DG18" i="1"/>
  <c r="P160" i="1"/>
  <c r="EN18" i="1"/>
  <c r="P163" i="1"/>
  <c r="X18" i="1"/>
  <c r="F183" i="1"/>
  <c r="O18" i="1"/>
  <c r="F160" i="1"/>
  <c r="AR22" i="1"/>
  <c r="AR158" i="1"/>
  <c r="F156" i="1"/>
  <c r="AT18" i="1"/>
  <c r="F176" i="1"/>
  <c r="AW18" i="1"/>
  <c r="F164" i="1"/>
  <c r="X16" i="2"/>
  <c r="X18" i="2" s="1"/>
  <c r="T18" i="2"/>
  <c r="DI18" i="1"/>
  <c r="P170" i="1"/>
  <c r="EO18" i="1"/>
  <c r="P164" i="1"/>
  <c r="EQ18" i="1"/>
  <c r="P166" i="1"/>
  <c r="EL18" i="1"/>
  <c r="P176" i="1"/>
  <c r="EJ18" i="1"/>
  <c r="P185" i="1"/>
  <c r="P175" i="1" l="1"/>
  <c r="AS18" i="1"/>
  <c r="F175" i="1"/>
  <c r="I16" i="2"/>
  <c r="I18" i="2" s="1"/>
  <c r="E18" i="2"/>
  <c r="AR18" i="1"/>
  <c r="F185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<sst xmlns="http://schemas.openxmlformats.org/spreadsheetml/2006/main" count="6092" uniqueCount="522">
  <si>
    <t>Smeta.RU  (495) 974-1589</t>
  </si>
  <si>
    <t>_PS_</t>
  </si>
  <si>
    <t>Smeta.RU</t>
  </si>
  <si>
    <t>АО "Орелоблэнерго"  Доп. раб. место  FStS-0021738</t>
  </si>
  <si>
    <t>Новый объект_(Копия)</t>
  </si>
  <si>
    <t>Построение АСКУЭ 6 10 кВ в РП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</si>
  <si>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</si>
  <si>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</si>
  <si>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</si>
  <si>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</si>
  <si>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</si>
  <si>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</si>
  <si>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</si>
  <si>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</si>
  <si>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</si>
  <si>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69-2-1</t>
  </si>
  <si>
    <t>Сверление отверстий в кирпичных стенах электроперфоратором диаметром до 20 мм, толщина стен 0,5 кирпича</t>
  </si>
  <si>
    <t>100 ШТ</t>
  </si>
  <si>
    <t>ФЕРр-2001, 69-2-1, приказ Минстроя России №1039/пр от 30.12.2016г.</t>
  </si>
  <si>
    <t>Поправка: Прил.2, Табл.1, п. 7  Наименование: Производство работ осуществляется в помещениях высотой до 1,8 м</t>
  </si>
  <si>
    <t>)*1,35</t>
  </si>
  <si>
    <t>Ремонтно-строительные работы</t>
  </si>
  <si>
    <t>Прочие ремонтно-строительные работы</t>
  </si>
  <si>
    <t>ФЕРр-69</t>
  </si>
  <si>
    <t>Поправка: Прил.2, Табл.1, п. 7</t>
  </si>
  <si>
    <t>*0,85</t>
  </si>
  <si>
    <t>*0,8</t>
  </si>
  <si>
    <t>1,1</t>
  </si>
  <si>
    <t>01.7.07.07</t>
  </si>
  <si>
    <t>Строительный мусор</t>
  </si>
  <si>
    <t>т</t>
  </si>
  <si>
    <t>Материалы ( строительные )</t>
  </si>
  <si>
    <t>Строка добавленная вручную</t>
  </si>
  <si>
    <t>По умолчанию</t>
  </si>
  <si>
    <t>2</t>
  </si>
  <si>
    <t>м11-03-011-01</t>
  </si>
  <si>
    <t>Прибор для анализа физико-химического состава вещества, категория сложности I</t>
  </si>
  <si>
    <t>КОМПЛ</t>
  </si>
  <si>
    <t>ФЕРм-2001, м11-03-011-01, приказ Минстроя России №1039/пр от 30.12.2016г.</t>
  </si>
  <si>
    <t>Монтажные работы</t>
  </si>
  <si>
    <t>Автоматика  ( кроме микропроцессорной техники )</t>
  </si>
  <si>
    <t>ФЕРм-11</t>
  </si>
  <si>
    <t>2,1</t>
  </si>
  <si>
    <t>01.7.15.03-0032</t>
  </si>
  <si>
    <t>Маршрутизатор Модуль ТМ 11.01</t>
  </si>
  <si>
    <t>шт.</t>
  </si>
  <si>
    <t>ФССЦ-2001, 01.7.15.03-0032,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</si>
  <si>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</si>
  <si>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</si>
  <si>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[103 590 /  7,5]</t>
  </si>
  <si>
    <t>2,2</t>
  </si>
  <si>
    <t>999-0005</t>
  </si>
  <si>
    <t>Устройство ввода-вывода аналоговых и цифровых сигналов ИК УВВ 17.22</t>
  </si>
  <si>
    <t>[14 041,22 /  7,5]</t>
  </si>
  <si>
    <t>2,3</t>
  </si>
  <si>
    <t>999-9950</t>
  </si>
  <si>
    <t>Вспомогательные ненормируемые материалы (2% от ОЗП)</t>
  </si>
  <si>
    <t>РУБ</t>
  </si>
  <si>
    <t>занесена вручную</t>
  </si>
  <si>
    <t>3</t>
  </si>
  <si>
    <t>м11-03-001-01</t>
  </si>
  <si>
    <t>Приборы, устанавливаемые на металлоконструкциях, щитах и пультах, масса до 5 кг</t>
  </si>
  <si>
    <t>ШТ</t>
  </si>
  <si>
    <t>ФЕРм-2001, м11-03-001-01, приказ Минстроя России №1039/пр от 30.12.2016г.</t>
  </si>
  <si>
    <t>3,1</t>
  </si>
  <si>
    <t>Накладная</t>
  </si>
  <si>
    <t>Преобразователь Е 855А</t>
  </si>
  <si>
    <t>[5 313,56 /  7,5]</t>
  </si>
  <si>
    <t>3,2</t>
  </si>
  <si>
    <t>Преобразователь ток-ток Е842А</t>
  </si>
  <si>
    <t>[1 855,08 /  7,5]</t>
  </si>
  <si>
    <t>3,3</t>
  </si>
  <si>
    <t>Карта памяти Transcend 32Gb</t>
  </si>
  <si>
    <t>[2 450 /  7,5]</t>
  </si>
  <si>
    <t>3,4</t>
  </si>
  <si>
    <t>Коммутатор  Mikrotik mAP RBmAP2nD</t>
  </si>
  <si>
    <t>[2 644,07 /  7,5]</t>
  </si>
  <si>
    <t>3,5</t>
  </si>
  <si>
    <t>Модем USB 4G Huawei E3372H</t>
  </si>
  <si>
    <t>[2 949,15 /  7,5]</t>
  </si>
  <si>
    <t>3,6</t>
  </si>
  <si>
    <t>Антена GSM Antey 905 5 dB FME</t>
  </si>
  <si>
    <t>ФССЦ-2001, 01.7.15.03-0031, приказ Минстроя России №1039/пр от 30.12.2016г.</t>
  </si>
  <si>
    <t>[518,64 /  7,5]</t>
  </si>
  <si>
    <t>3,7</t>
  </si>
  <si>
    <t>Переходник РЭМО FME-СRC9</t>
  </si>
  <si>
    <t>[228,81 /  7,5]</t>
  </si>
  <si>
    <t>4</t>
  </si>
  <si>
    <t>м10-01-055-03</t>
  </si>
  <si>
    <t>Прокладка кабеля, масса 1 м до 1 кг, по стене бетонной</t>
  </si>
  <si>
    <t>100 м</t>
  </si>
  <si>
    <t>ФЕРм-2001, м10-01-055-03, приказ Минстроя России №1039/пр от 30.12.2016г.</t>
  </si>
  <si>
    <t>Связь:  городская, местная, междугородняя проводная телефонная связь ( отделы 1, 2, 3 )</t>
  </si>
  <si>
    <t>ФЕРм-10</t>
  </si>
  <si>
    <t>4,1</t>
  </si>
  <si>
    <t>Кабель UTP 4 cat. 5е 4 пары</t>
  </si>
  <si>
    <t>м</t>
  </si>
  <si>
    <t>ФССЦ-2001, 01.7.15.14-0168, приказ Минстроя России №1039/пр от 30.12.2016г.</t>
  </si>
  <si>
    <t>[15 /  7,5]</t>
  </si>
  <si>
    <t>4,2</t>
  </si>
  <si>
    <t>03.1.01.01-0002</t>
  </si>
  <si>
    <t>Гипсовые вяжущие, марка Г3</t>
  </si>
  <si>
    <t>ФССЦ-2001, 03.1.01.01-0002, приказ Минстроя России №1039/пр от 30.12.2016г.</t>
  </si>
  <si>
    <t>4,3</t>
  </si>
  <si>
    <t>08.3.03.04-0012</t>
  </si>
  <si>
    <t>Проволока светлая диаметром 1,1 мм</t>
  </si>
  <si>
    <t>ФССЦ-2001, 08.3.03.04-0012, приказ Минстроя России №1039/пр от 30.12.2016г.</t>
  </si>
  <si>
    <t>4,4</t>
  </si>
  <si>
    <t>22.2.02.15-0003</t>
  </si>
  <si>
    <t>Скрепы фигурные СкФ-30</t>
  </si>
  <si>
    <t>100 шт.</t>
  </si>
  <si>
    <t>ФССЦ-2001, 22.2.02.15-0003,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</si>
  <si>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</si>
  <si>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</si>
  <si>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</si>
  <si>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4,5</t>
  </si>
  <si>
    <t>5</t>
  </si>
  <si>
    <t>м08-02-401-01</t>
  </si>
  <si>
    <t>Кабель трех-пятижильный сечением жилы до 16 мм2 с креплением накладными скобами, полосками с установкой ответвительных коробок</t>
  </si>
  <si>
    <t>ФЕРм-2001, м08-02-401-01, приказ Минстроя России №1039/пр от 30.12.2016г.</t>
  </si>
  <si>
    <t>Электромонтажные работы  (ФЕРм-08, отдел 01-03)</t>
  </si>
  <si>
    <t>ФЕРм-08</t>
  </si>
  <si>
    <t>5,1</t>
  </si>
  <si>
    <t>Кабель ВВГ4х1,5 мм2</t>
  </si>
  <si>
    <t>ФССЦ-2001, 01.7.06.07-0001, приказ Минстроя России №1039/пр от 30.12.2016г.</t>
  </si>
  <si>
    <t>[56,53 /  7,5]</t>
  </si>
  <si>
    <t>5,2</t>
  </si>
  <si>
    <t>Din-рейка</t>
  </si>
  <si>
    <t>ФССЦ-2001, 01.7.11.07-0034, приказ Минстроя России №1039/пр от 30.12.2016г.</t>
  </si>
  <si>
    <t>[43,31 /  7,5]</t>
  </si>
  <si>
    <t>5,3</t>
  </si>
  <si>
    <t>01.7.15.07-0014</t>
  </si>
  <si>
    <t>Дюбели распорные полипропиленовые</t>
  </si>
  <si>
    <t>ФССЦ-2001, 01.7.15.07-0014, приказ Минстроя России №1039/пр от 30.12.2016г.</t>
  </si>
  <si>
    <t>5,4</t>
  </si>
  <si>
    <t>01.7.15.10-0052</t>
  </si>
  <si>
    <t>Скобы двухлапковые</t>
  </si>
  <si>
    <t>10 шт.</t>
  </si>
  <si>
    <t>ФССЦ-2001, 01.7.15.10-0052, приказ Минстроя России №1039/пр от 30.12.2016г.</t>
  </si>
  <si>
    <t>5,5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</si>
  <si>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</si>
  <si>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</si>
  <si>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</si>
  <si>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5,6</t>
  </si>
  <si>
    <t>14.4.02.09-0001</t>
  </si>
  <si>
    <t>Краска</t>
  </si>
  <si>
    <t>кг</t>
  </si>
  <si>
    <t>ФССЦ-2001, 14.4.02.09-0001, приказ Минстроя России №1039/пр от 30.12.2016г.</t>
  </si>
  <si>
    <t>5,7</t>
  </si>
  <si>
    <t>6</t>
  </si>
  <si>
    <t>м11-06-002-01</t>
  </si>
  <si>
    <t>Электрические проводки в щитах и пультах шкафных и панельных</t>
  </si>
  <si>
    <t>ФЕРм-2001, м11-06-002-01, приказ Минстроя России №1039/пр от 30.12.2016г.</t>
  </si>
  <si>
    <t>6,1</t>
  </si>
  <si>
    <t>Провод ПУНП 2х1,5мм2</t>
  </si>
  <si>
    <t>ФССЦ-2001, 01.7.19.04-0031, приказ Минстроя России №1039/пр от 30.12.2016г.</t>
  </si>
  <si>
    <t>[17 /  7,5]</t>
  </si>
  <si>
    <t>6,2</t>
  </si>
  <si>
    <t>25.2.01.01-0017</t>
  </si>
  <si>
    <t>Бирки маркировочные пластмассовые</t>
  </si>
  <si>
    <t>ФССЦ-2001, 25.2.01.01-0017, приказ Минстроя России №1039/пр от 30.12.2016г.</t>
  </si>
  <si>
    <t>6,3</t>
  </si>
  <si>
    <t>7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</si>
  <si>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</si>
  <si>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</si>
  <si>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</si>
  <si>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7,1</t>
  </si>
  <si>
    <t>Выключатель автоматический</t>
  </si>
  <si>
    <t>ФССЦ-2001, 01.3.01.02-0002, приказ Минстроя России №1039/пр от 30.12.2016г.</t>
  </si>
  <si>
    <t>[395,7 /  7,5]</t>
  </si>
  <si>
    <t>7,2</t>
  </si>
  <si>
    <t>01.7.02.09-0002</t>
  </si>
  <si>
    <t>Фильтр сетевой</t>
  </si>
  <si>
    <t>ФССЦ-2001, 01.7.02.09-0002, приказ Минстроя России №1039/пр от 30.12.2016г.</t>
  </si>
  <si>
    <t>[294,06 /  7,5]</t>
  </si>
  <si>
    <t>7,3</t>
  </si>
  <si>
    <t>01.7.06.05-0041</t>
  </si>
  <si>
    <t>Лента изоляционная прорезиненная односторонняя ширина 20 мм, толщина 0,25-0,35 мм</t>
  </si>
  <si>
    <t>ФССЦ-2001, 01.7.06.05-0041, приказ Минстроя России №1039/пр от 30.12.2016г.</t>
  </si>
  <si>
    <t>7,4</t>
  </si>
  <si>
    <t>01.7.11.07-0034</t>
  </si>
  <si>
    <t>Электроды диаметром 4 мм Э42А</t>
  </si>
  <si>
    <t>7,5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</si>
  <si>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</si>
  <si>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</si>
  <si>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</si>
  <si>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7,6</t>
  </si>
  <si>
    <t>7,7</t>
  </si>
  <si>
    <t>01.7.20.04-0005</t>
  </si>
  <si>
    <t>Нитки швейные</t>
  </si>
  <si>
    <t>ФССЦ-2001, 01.7.20.04-0005, приказ Минстроя России №1039/пр от 30.12.2016г.</t>
  </si>
  <si>
    <t>7,8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</si>
  <si>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</si>
  <si>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</si>
  <si>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</si>
  <si>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7,9</t>
  </si>
  <si>
    <t>7,10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</si>
  <si>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</si>
  <si>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</si>
  <si>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</si>
  <si>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7,11</t>
  </si>
  <si>
    <t>20.1.02.23-0082</t>
  </si>
  <si>
    <t>Перемычки гибкие, тип ПГС-50</t>
  </si>
  <si>
    <t>ФССЦ-2001, 20.1.02.23-0082, приказ Минстроя России №1039/пр от 30.12.2016г.</t>
  </si>
  <si>
    <t>7,12</t>
  </si>
  <si>
    <t>8</t>
  </si>
  <si>
    <t>м08-03-600-02</t>
  </si>
  <si>
    <t>Счетчики, устанавливаемые на готовом основании трехфазные</t>
  </si>
  <si>
    <t>ФЕРм-2001, м08-03-600-02, приказ Минстроя России №1039/пр от 30.12.2016г.</t>
  </si>
  <si>
    <t>8,1</t>
  </si>
  <si>
    <t>Счетчик эл.энергии 3-фазный</t>
  </si>
  <si>
    <t>ФССЦ-2001, 01.7.15.04-0011, приказ Минстроя России №1039/пр от 30.12.2016г.</t>
  </si>
  <si>
    <t>[5 940 /  7,5]</t>
  </si>
  <si>
    <t>8,2</t>
  </si>
  <si>
    <t>9</t>
  </si>
  <si>
    <t>п02-01-001-05</t>
  </si>
  <si>
    <t>Автоматизированная система управления I категории технической сложности с количеством каналов (Кобщ) 20</t>
  </si>
  <si>
    <t>система</t>
  </si>
  <si>
    <t>ФЕРп-2001, п02-01-001-05,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</si>
  <si>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</si>
  <si>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</si>
  <si>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</si>
  <si>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</si>
  <si>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м08-02-144-01</t>
  </si>
  <si>
    <t>Присоединение к зажимам жил проводов или кабелей сечением до 2,5 мм2</t>
  </si>
  <si>
    <t>ФЕРм-2001, м08-02-144-01, приказ Минстроя России №1039/пр от 30.12.2016г.</t>
  </si>
  <si>
    <t>10,1</t>
  </si>
  <si>
    <t>11</t>
  </si>
  <si>
    <t>п02-01-001-07</t>
  </si>
  <si>
    <t>Автоматизированная система управления I категории технической сложности с количеством каналов (Кобщ) 40</t>
  </si>
  <si>
    <t>ФЕРп-2001, п02-01-001-07,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</si>
  <si>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</si>
  <si>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</si>
  <si>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</si>
  <si>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</si>
  <si>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</si>
  <si>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</si>
  <si>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</si>
  <si>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</si>
  <si>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</si>
  <si>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</si>
  <si>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</si>
  <si>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</si>
  <si>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</si>
  <si>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</si>
  <si>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</si>
  <si>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</si>
  <si>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</si>
  <si>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</si>
  <si>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</si>
  <si>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</si>
  <si>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</si>
  <si>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</si>
  <si>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</si>
  <si>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</si>
  <si>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</si>
  <si>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</si>
  <si>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</si>
  <si>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</si>
  <si>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</si>
  <si>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</si>
  <si>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</si>
  <si>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</si>
  <si>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</si>
  <si>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</si>
  <si>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</si>
  <si>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</si>
  <si>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</si>
  <si>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</si>
  <si>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</si>
  <si>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</si>
  <si>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</si>
  <si>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</si>
  <si>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</si>
  <si>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</si>
  <si>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</si>
  <si>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</si>
  <si>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</si>
  <si>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</si>
  <si>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</si>
  <si>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</si>
  <si>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</si>
  <si>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</si>
  <si>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</si>
  <si>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</si>
  <si>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</si>
  <si>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</si>
  <si>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</si>
  <si>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</si>
  <si>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</si>
  <si>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</si>
  <si>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</si>
  <si>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</si>
  <si>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</si>
  <si>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</si>
  <si>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</si>
  <si>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</si>
  <si>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</si>
  <si>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</si>
  <si>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</si>
  <si>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</si>
  <si>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</si>
  <si>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</si>
  <si>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</si>
  <si>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</si>
  <si>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</si>
  <si>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</si>
  <si>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</si>
  <si>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</si>
  <si>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</si>
  <si>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</si>
  <si>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</si>
  <si>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</si>
  <si>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</si>
  <si>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</si>
  <si>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</si>
  <si>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</si>
  <si>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</si>
  <si>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</si>
  <si>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</si>
  <si>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</si>
  <si>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</si>
  <si>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</si>
  <si>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</si>
  <si>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</si>
  <si>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</si>
  <si>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</si>
  <si>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</si>
  <si>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</si>
  <si>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</si>
  <si>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</si>
  <si>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</si>
  <si>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</si>
  <si>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</si>
  <si>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</si>
  <si>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</si>
  <si>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</si>
  <si>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</si>
  <si>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</si>
  <si>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</si>
  <si>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</si>
  <si>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</si>
  <si>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</si>
  <si>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</si>
  <si>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</si>
  <si>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</si>
  <si>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1-100-30</t>
  </si>
  <si>
    <t>Рабочий среднего разряда 3</t>
  </si>
  <si>
    <t>чел.-ч.</t>
  </si>
  <si>
    <t>1-100-41</t>
  </si>
  <si>
    <t>Рабочий среднего разряда 4.1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</si>
  <si>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</si>
  <si>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</si>
  <si>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</si>
  <si>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</si>
  <si>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</si>
  <si>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</si>
  <si>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</si>
  <si>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</si>
  <si>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</si>
  <si>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1-100-42</t>
  </si>
  <si>
    <t>Рабочий среднего разряда 4.2</t>
  </si>
  <si>
    <t>1-100-35</t>
  </si>
  <si>
    <t>Рабочий среднего разряда 3.5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</si>
  <si>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</si>
  <si>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</si>
  <si>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</si>
  <si>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1-100-38</t>
  </si>
  <si>
    <t>Рабочий среднего разряда 3.8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</si>
  <si>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</si>
  <si>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</si>
  <si>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</si>
  <si>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1-100-50</t>
  </si>
  <si>
    <t>Рабочий среднего разряда 5</t>
  </si>
  <si>
    <t>1-100-39</t>
  </si>
  <si>
    <t>Рабочий среднего разряда 3.9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</si>
  <si>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</si>
  <si>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</si>
  <si>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</si>
  <si>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</si>
  <si>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</si>
  <si>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</si>
  <si>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</si>
  <si>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</si>
  <si>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</si>
  <si>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</si>
  <si>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1-100-40</t>
  </si>
  <si>
    <t>Рабочий среднего разряда 4</t>
  </si>
  <si>
    <t>Болты с гайками и шайбами оцинкованные, диаметр 8 мм</t>
  </si>
  <si>
    <t>Масса оборудования</t>
  </si>
  <si>
    <t>01.7.15.03-0031</t>
  </si>
  <si>
    <t>Болты с гайками и шайбами оцинкованные, диаметр 6 мм</t>
  </si>
  <si>
    <t>01.7.15.14-0168</t>
  </si>
  <si>
    <t>Шурупы с полукруглой головкой 5х70 мм</t>
  </si>
  <si>
    <t>01.7.06.07-0001</t>
  </si>
  <si>
    <t>Лента К226</t>
  </si>
  <si>
    <t>01.7.19.04-0031</t>
  </si>
  <si>
    <t>Прокладки резиновые (пластина техническая прессованная)</t>
  </si>
  <si>
    <t>01.3.01.02-0002</t>
  </si>
  <si>
    <t>Вазелин технический</t>
  </si>
  <si>
    <t>Шпагат бумажный</t>
  </si>
  <si>
    <t>01.7.15.04-0011</t>
  </si>
  <si>
    <t>Винты с полукруглой головкой длиной 50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</si>
  <si>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</si>
  <si>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</si>
  <si>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</si>
  <si>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</si>
  <si>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</si>
  <si>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</si>
  <si>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</si>
  <si>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</si>
  <si>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</si>
  <si>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</si>
  <si>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</si>
  <si>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</si>
  <si>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</si>
  <si>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</si>
  <si>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</si>
  <si>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</si>
  <si>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</si>
  <si>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</si>
  <si>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</si>
  <si>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</si>
  <si>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</si>
  <si>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</si>
  <si>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</si>
  <si>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</si>
  <si>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</si>
  <si>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</si>
  <si>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</si>
  <si>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</si>
  <si>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</si>
  <si>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</si>
  <si>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</si>
  <si>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</si>
  <si>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</si>
  <si>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</si>
  <si>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</si>
  <si>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</si>
  <si>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</si>
  <si>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</si>
  <si>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</si>
  <si>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</si>
  <si>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</si>
  <si>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</si>
  <si>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</si>
  <si>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</si>
  <si>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</si>
  <si>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</si>
  <si>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</si>
  <si>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</si>
  <si>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</si>
  <si>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</si>
  <si>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</si>
  <si>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</si>
  <si>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</si>
  <si>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</si>
  <si>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</si>
  <si>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</si>
  <si>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</si>
  <si>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</si>
  <si>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</si>
  <si>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</si>
  <si>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</si>
  <si>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*1,35</t>
  </si>
  <si>
    <t xml:space="preserve">   НР от ФОТ</t>
  </si>
  <si>
    <t>%</t>
  </si>
  <si>
    <t>78%*0,85=66%</t>
  </si>
  <si>
    <t xml:space="preserve">   СП от ФОТ</t>
  </si>
  <si>
    <t>50%*0,8=40%</t>
  </si>
  <si>
    <t xml:space="preserve">   Затраты труда рабочих</t>
  </si>
  <si>
    <t>чел-ч</t>
  </si>
  <si>
    <t xml:space="preserve">   ЭММ</t>
  </si>
  <si>
    <t xml:space="preserve">   в т.ч. ЗПМ</t>
  </si>
  <si>
    <t>80%*0,85=68%</t>
  </si>
  <si>
    <t>60%*0,8=48%</t>
  </si>
  <si>
    <t xml:space="preserve"> Расчет цены </t>
  </si>
  <si>
    <t xml:space="preserve">   [103 590 /  7,5] = 13812</t>
  </si>
  <si>
    <t xml:space="preserve">   [14 041,22 /  7,5] = 1872.16</t>
  </si>
  <si>
    <t xml:space="preserve">   [5 313,56 /  7,5] = 708.47</t>
  </si>
  <si>
    <t xml:space="preserve">   [1 855,08 /  7,5] = 247.34</t>
  </si>
  <si>
    <t xml:space="preserve">   [2 450 /  7,5] = 326.67</t>
  </si>
  <si>
    <t xml:space="preserve">   [2 644,07 /  7,5] = 352.54</t>
  </si>
  <si>
    <t xml:space="preserve">   [2 949,15 /  7,5] = 393.22</t>
  </si>
  <si>
    <t xml:space="preserve">   [518,64 /  7,5] = 69.15</t>
  </si>
  <si>
    <t xml:space="preserve">   [228,81 /  7,5] = 30.51</t>
  </si>
  <si>
    <t xml:space="preserve">   [15 /  7,5] = 2</t>
  </si>
  <si>
    <t xml:space="preserve">   Материальные ресурсы</t>
  </si>
  <si>
    <t xml:space="preserve">   [17 /  7,5] = 2.27</t>
  </si>
  <si>
    <t>95%*0,85=81%</t>
  </si>
  <si>
    <t>65%*0,8=52%</t>
  </si>
  <si>
    <t xml:space="preserve">   [395,7 /  7,5] = 52.76</t>
  </si>
  <si>
    <t xml:space="preserve">   [5 940 /  7,5] = 792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</si>
  <si>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</si>
  <si>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</si>
  <si>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</si>
  <si>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</si>
  <si>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</si>
  <si>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</si>
  <si>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</si>
  <si>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</si>
  <si>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</si>
  <si>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</si>
  <si>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</si>
  <si>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</si>
  <si>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</si>
  <si>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</si>
  <si>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</si>
  <si>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</si>
  <si>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</si>
  <si>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</si>
  <si>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</si>
  <si>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</si>
  <si>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</si>
  <si>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</si>
  <si>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</si>
  <si>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</si>
  <si>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</si>
  <si>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</si>
  <si>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</si>
  <si>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Построение автоматизированной информационно-измерительной системы АСКУЭ  в распределительных сетях 6/10 кВ в РП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</si>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</sst>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12" fillId="0" borderId="8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3" fontId="18" fillId="0" borderId="0" xfId="0" applyNumberFormat="1" applyFont="1" applyAlignment="1">
      <alignment shrinkToFit="1"/>
    </xf>
    <xf numFmtId="3" fontId="18" fillId="0" borderId="19" xfId="0" applyNumberFormat="1" applyFont="1" applyBorder="1" applyAlignment="1">
      <alignment shrinkToFi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1" fontId="21" fillId="0" borderId="6" xfId="0" applyNumberFormat="1" applyFont="1" applyBorder="1" applyAlignment="1">
      <alignment horizontal="right" shrinkToFit="1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75"/>
  <sheetViews>
    <sheetView tabSelected="1" topLeftCell="A72" zoomScale="151" zoomScaleNormal="151" workbookViewId="0">
      <selection activeCell="B164" sqref="B164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408</v>
      </c>
    </row>
    <row r="2" spans="1:255" hidden="1" outlineLevel="1" x14ac:dyDescent="0.2">
      <c r="H2" s="104" t="s">
        <v>409</v>
      </c>
      <c r="I2" s="104"/>
      <c r="J2" s="104"/>
      <c r="K2" s="104"/>
    </row>
    <row r="3" spans="1:255" hidden="1" outlineLevel="1" x14ac:dyDescent="0.2">
      <c r="H3" s="104" t="s">
        <v>410</v>
      </c>
      <c r="I3" s="104"/>
      <c r="J3" s="104"/>
      <c r="K3" s="104"/>
    </row>
    <row r="4" spans="1:255" hidden="1" outlineLevel="1" x14ac:dyDescent="0.2">
      <c r="H4" s="104" t="s">
        <v>411</v>
      </c>
      <c r="I4" s="104"/>
      <c r="J4" s="104"/>
      <c r="K4" s="104"/>
    </row>
    <row r="5" spans="1:255" s="12" customFormat="1" ht="11.25" hidden="1" outlineLevel="1" x14ac:dyDescent="0.2">
      <c r="J5" s="105" t="s">
        <v>412</v>
      </c>
      <c r="K5" s="102"/>
    </row>
    <row r="6" spans="1:255" s="14" customFormat="1" ht="9.75" hidden="1" outlineLevel="1" x14ac:dyDescent="0.2">
      <c r="I6" s="15" t="s">
        <v>413</v>
      </c>
      <c r="J6" s="138" t="s">
        <v>414</v>
      </c>
      <c r="K6" s="139"/>
    </row>
    <row r="7" spans="1:255" hidden="1" outlineLevel="1" x14ac:dyDescent="0.2">
      <c r="A7" s="17" t="s">
        <v>415</v>
      </c>
      <c r="B7" s="16"/>
      <c r="C7" s="140"/>
      <c r="D7" s="106"/>
      <c r="E7" s="106"/>
      <c r="F7" s="106"/>
      <c r="G7" s="106"/>
      <c r="I7" s="15" t="s">
        <v>416</v>
      </c>
      <c r="J7" s="100"/>
      <c r="K7" s="103"/>
      <c r="BR7" s="18">
        <f>C7</f>
        <v>0</v>
      </c>
      <c r="IU7" s="19"/>
    </row>
    <row r="8" spans="1:255" hidden="1" outlineLevel="1" x14ac:dyDescent="0.2">
      <c r="A8" s="17" t="s">
        <v>417</v>
      </c>
      <c r="B8" s="16"/>
      <c r="C8" s="137"/>
      <c r="D8" s="99"/>
      <c r="E8" s="99"/>
      <c r="F8" s="99"/>
      <c r="G8" s="99"/>
      <c r="I8" s="15" t="s">
        <v>416</v>
      </c>
      <c r="J8" s="100"/>
      <c r="K8" s="103"/>
      <c r="BR8" s="18">
        <f>C8</f>
        <v>0</v>
      </c>
      <c r="IU8" s="19"/>
    </row>
    <row r="9" spans="1:255" hidden="1" outlineLevel="1" x14ac:dyDescent="0.2">
      <c r="A9" s="17" t="s">
        <v>418</v>
      </c>
      <c r="B9" s="16"/>
      <c r="C9" s="137"/>
      <c r="D9" s="99"/>
      <c r="E9" s="99"/>
      <c r="F9" s="99"/>
      <c r="G9" s="99"/>
      <c r="I9" s="15" t="s">
        <v>416</v>
      </c>
      <c r="J9" s="100"/>
      <c r="K9" s="103"/>
      <c r="BR9" s="18">
        <f>C9</f>
        <v>0</v>
      </c>
      <c r="IU9" s="19"/>
    </row>
    <row r="10" spans="1:255" hidden="1" outlineLevel="1" x14ac:dyDescent="0.2">
      <c r="A10" s="17" t="s">
        <v>419</v>
      </c>
      <c r="B10" s="16"/>
      <c r="C10" s="137"/>
      <c r="D10" s="99"/>
      <c r="E10" s="99"/>
      <c r="F10" s="99"/>
      <c r="G10" s="99"/>
      <c r="I10" s="15" t="s">
        <v>416</v>
      </c>
      <c r="J10" s="100"/>
      <c r="K10" s="103"/>
      <c r="BR10" s="18">
        <f>C10</f>
        <v>0</v>
      </c>
      <c r="IU10" s="19"/>
    </row>
    <row r="11" spans="1:255" hidden="1" outlineLevel="1" x14ac:dyDescent="0.2">
      <c r="A11" s="17" t="s">
        <v>420</v>
      </c>
      <c r="C11" s="135"/>
      <c r="D11" s="99"/>
      <c r="E11" s="99"/>
      <c r="F11" s="99"/>
      <c r="G11" s="99"/>
      <c r="H11" s="12"/>
      <c r="I11" s="12"/>
      <c r="J11" s="100"/>
      <c r="K11" s="102"/>
      <c r="BS11" s="21">
        <f>C11</f>
        <v>0</v>
      </c>
      <c r="IU11" s="19"/>
    </row>
    <row r="12" spans="1:255" hidden="1" outlineLevel="1" x14ac:dyDescent="0.2">
      <c r="A12" s="17" t="s">
        <v>421</v>
      </c>
      <c r="C12" s="135" t="s">
        <v>5</v>
      </c>
      <c r="D12" s="99"/>
      <c r="E12" s="99"/>
      <c r="F12" s="99"/>
      <c r="G12" s="99"/>
      <c r="H12" s="12"/>
      <c r="I12" s="12"/>
      <c r="J12" s="100"/>
      <c r="K12" s="102"/>
      <c r="BS12" s="21" t="str">
        <f>C12</f>
        <v>Построение АСКУЭ 6 10 кВ в РП</v>
      </c>
      <c r="IU12" s="19"/>
    </row>
    <row r="13" spans="1:255" hidden="1" outlineLevel="1" x14ac:dyDescent="0.2">
      <c r="A13" s="17" t="s">
        <v>422</v>
      </c>
      <c r="C13" s="136" t="s">
        <v>4</v>
      </c>
      <c r="D13" s="101"/>
      <c r="E13" s="101"/>
      <c r="F13" s="101"/>
      <c r="G13" s="101"/>
      <c r="I13" s="15" t="s">
        <v>423</v>
      </c>
      <c r="J13" s="100"/>
      <c r="K13" s="102"/>
      <c r="BS13" s="21" t="str">
        <f>C13</f>
        <v>Новый объект_(Копия)</v>
      </c>
      <c r="IU13" s="19"/>
    </row>
    <row r="14" spans="1:255" hidden="1" outlineLevel="1" x14ac:dyDescent="0.2">
      <c r="G14" s="128" t="s">
        <v>424</v>
      </c>
      <c r="H14" s="128"/>
      <c r="I14" s="22" t="s">
        <v>425</v>
      </c>
      <c r="J14" s="129"/>
      <c r="K14" s="130"/>
      <c r="BW14" s="24">
        <f>J14</f>
        <v>0</v>
      </c>
      <c r="IU14" s="19"/>
    </row>
    <row r="15" spans="1:255" hidden="1" outlineLevel="1" x14ac:dyDescent="0.2">
      <c r="I15" s="23" t="s">
        <v>426</v>
      </c>
      <c r="J15" s="131"/>
      <c r="K15" s="132"/>
    </row>
    <row r="16" spans="1:255" s="14" customFormat="1" hidden="1" outlineLevel="1" x14ac:dyDescent="0.2">
      <c r="I16" s="15" t="s">
        <v>427</v>
      </c>
      <c r="J16" s="133"/>
      <c r="K16" s="134"/>
    </row>
    <row r="17" spans="1:255" hidden="1" outlineLevel="1" x14ac:dyDescent="0.2"/>
    <row r="18" spans="1:255" hidden="1" outlineLevel="1" x14ac:dyDescent="0.2">
      <c r="G18" s="96" t="s">
        <v>428</v>
      </c>
      <c r="H18" s="96" t="s">
        <v>429</v>
      </c>
      <c r="I18" s="96" t="s">
        <v>430</v>
      </c>
      <c r="J18" s="98"/>
    </row>
    <row r="19" spans="1:255" ht="13.5" hidden="1" outlineLevel="1" thickBot="1" x14ac:dyDescent="0.25">
      <c r="G19" s="97"/>
      <c r="H19" s="97"/>
      <c r="I19" s="25" t="s">
        <v>431</v>
      </c>
      <c r="J19" s="26" t="s">
        <v>432</v>
      </c>
    </row>
    <row r="20" spans="1:255" ht="14.25" hidden="1" outlineLevel="1" thickBot="1" x14ac:dyDescent="0.3">
      <c r="C20" s="94" t="s">
        <v>433</v>
      </c>
      <c r="D20" s="93"/>
      <c r="E20" s="93"/>
      <c r="F20" s="123"/>
      <c r="G20" s="27"/>
      <c r="H20" s="28"/>
      <c r="I20" s="29"/>
      <c r="J20" s="30"/>
      <c r="K20" s="31"/>
    </row>
    <row r="21" spans="1:255" ht="13.5" hidden="1" outlineLevel="1" x14ac:dyDescent="0.25">
      <c r="C21" s="94" t="s">
        <v>434</v>
      </c>
      <c r="D21" s="93"/>
      <c r="E21" s="93"/>
      <c r="F21" s="93"/>
    </row>
    <row r="22" spans="1:255" hidden="1" outlineLevel="1" x14ac:dyDescent="0.2">
      <c r="A22" s="95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255" hidden="1" outlineLevel="1" x14ac:dyDescent="0.2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435</v>
      </c>
    </row>
    <row r="25" spans="1:255" hidden="1" outlineLevel="1" x14ac:dyDescent="0.2">
      <c r="A25" s="14" t="s">
        <v>436</v>
      </c>
    </row>
    <row r="26" spans="1:255" hidden="1" outlineLevel="1" x14ac:dyDescent="0.2">
      <c r="A26" s="14" t="s">
        <v>437</v>
      </c>
      <c r="B26" s="14"/>
      <c r="C26" s="14"/>
      <c r="D26" s="14"/>
      <c r="E26" s="126">
        <f>J152/1000</f>
        <v>274.87</v>
      </c>
      <c r="F26" s="127"/>
      <c r="G26" s="14" t="s">
        <v>438</v>
      </c>
      <c r="H26" s="14"/>
      <c r="I26" s="14"/>
      <c r="J26" s="14"/>
      <c r="K26" s="14"/>
    </row>
    <row r="27" spans="1:255" collapsed="1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255" outlineLevel="1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33" t="s">
        <v>439</v>
      </c>
    </row>
    <row r="29" spans="1:255" outlineLevel="1" x14ac:dyDescent="0.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255" outlineLevel="1" x14ac:dyDescent="0.2">
      <c r="A30" s="17" t="s">
        <v>420</v>
      </c>
      <c r="B30" s="142"/>
      <c r="C30" s="118"/>
      <c r="D30" s="118"/>
      <c r="E30" s="118"/>
      <c r="F30" s="118"/>
      <c r="G30" s="118"/>
      <c r="H30" s="118"/>
      <c r="I30" s="118"/>
      <c r="J30" s="118"/>
      <c r="K30" s="118"/>
      <c r="BT30" s="34">
        <f>C30</f>
        <v>0</v>
      </c>
      <c r="IU30" s="19"/>
    </row>
    <row r="31" spans="1:255" outlineLevel="1" x14ac:dyDescent="0.2">
      <c r="A31" s="17" t="s">
        <v>421</v>
      </c>
      <c r="B31" s="142"/>
      <c r="C31" s="118"/>
      <c r="D31" s="118"/>
      <c r="E31" s="118"/>
      <c r="F31" s="118"/>
      <c r="G31" s="118"/>
      <c r="H31" s="118"/>
      <c r="I31" s="118"/>
      <c r="J31" s="118"/>
      <c r="K31" s="118"/>
      <c r="BT31" s="34">
        <f>C31</f>
        <v>0</v>
      </c>
      <c r="IU31" s="19"/>
    </row>
    <row r="32" spans="1:255" outlineLevel="1" x14ac:dyDescent="0.2">
      <c r="A32" s="17" t="s">
        <v>440</v>
      </c>
      <c r="B32" s="142"/>
      <c r="C32" s="119"/>
      <c r="D32" s="118"/>
      <c r="E32" s="118"/>
      <c r="F32" s="118"/>
      <c r="G32" s="118"/>
      <c r="H32" s="118"/>
      <c r="I32" s="118"/>
      <c r="J32" s="118"/>
      <c r="K32" s="118"/>
      <c r="BT32" s="35">
        <f>C32</f>
        <v>0</v>
      </c>
      <c r="IU32" s="19"/>
    </row>
    <row r="33" spans="1:255" outlineLevel="1" x14ac:dyDescent="0.2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255" ht="18.75" outlineLevel="1" x14ac:dyDescent="0.3">
      <c r="A34" s="92" t="s">
        <v>441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255" outlineLevel="1" x14ac:dyDescent="0.2">
      <c r="A35" s="120" t="s">
        <v>520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Y35" s="19">
        <v>3</v>
      </c>
      <c r="Z35" s="19" t="s">
        <v>442</v>
      </c>
      <c r="AA35" s="19"/>
      <c r="AB35" s="19" t="s">
        <v>443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 xml:space="preserve">Построение автоматизированной информационно-измерительной системы АСКУЭ  в распределительных сетях 6/10 кВ в РП 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444</v>
      </c>
      <c r="B36" s="142"/>
      <c r="C36" s="118"/>
      <c r="D36" s="118"/>
      <c r="E36" s="118"/>
      <c r="F36" s="118"/>
      <c r="G36" s="118"/>
      <c r="H36" s="118"/>
      <c r="I36" s="118"/>
      <c r="J36" s="118"/>
      <c r="K36" s="118"/>
      <c r="BT36" s="34">
        <f>C36</f>
        <v>0</v>
      </c>
      <c r="IU36" s="19"/>
    </row>
    <row r="37" spans="1:255" outlineLevel="1" x14ac:dyDescent="0.2">
      <c r="A37" s="142"/>
      <c r="B37" s="142"/>
      <c r="C37" s="142"/>
      <c r="D37" s="142"/>
      <c r="E37" s="142"/>
      <c r="F37" s="142"/>
      <c r="G37" s="142"/>
      <c r="H37" s="142"/>
      <c r="I37" s="36" t="s">
        <v>498</v>
      </c>
      <c r="J37" s="36" t="s">
        <v>446</v>
      </c>
      <c r="K37" s="142"/>
    </row>
    <row r="38" spans="1:255" outlineLevel="1" x14ac:dyDescent="0.2">
      <c r="A38" s="14" t="s">
        <v>445</v>
      </c>
      <c r="B38" s="142"/>
      <c r="C38" s="142"/>
      <c r="D38" s="142"/>
      <c r="E38" s="142"/>
      <c r="F38" s="142"/>
      <c r="G38" s="37" t="s">
        <v>447</v>
      </c>
      <c r="H38" s="142"/>
      <c r="I38" s="38">
        <f>H152/1000</f>
        <v>29.783999999999999</v>
      </c>
      <c r="J38" s="38">
        <f>J152/1000</f>
        <v>274.87</v>
      </c>
      <c r="K38" s="14" t="s">
        <v>448</v>
      </c>
    </row>
    <row r="39" spans="1:255" outlineLevel="1" x14ac:dyDescent="0.2">
      <c r="A39" s="14" t="s">
        <v>436</v>
      </c>
      <c r="B39" s="142"/>
      <c r="C39" s="142"/>
      <c r="D39" s="142"/>
      <c r="E39" s="142"/>
      <c r="F39" s="142"/>
      <c r="G39" s="37" t="s">
        <v>449</v>
      </c>
      <c r="H39" s="142"/>
      <c r="I39" s="38">
        <f>ET135</f>
        <v>203.60346000000001</v>
      </c>
      <c r="J39" s="38">
        <f>CW135</f>
        <v>203.60346000000001</v>
      </c>
      <c r="K39" s="14" t="s">
        <v>450</v>
      </c>
    </row>
    <row r="40" spans="1:255" ht="13.5" outlineLevel="1" thickBot="1" x14ac:dyDescent="0.25">
      <c r="A40" s="142"/>
      <c r="B40" s="142"/>
      <c r="C40" s="142"/>
      <c r="D40" s="142"/>
      <c r="E40" s="142"/>
      <c r="F40" s="142"/>
      <c r="G40" s="37" t="s">
        <v>451</v>
      </c>
      <c r="H40" s="142"/>
      <c r="I40" s="38">
        <f>(EW135+EY135)/1000</f>
        <v>2.5779999999999998</v>
      </c>
      <c r="J40" s="38">
        <f>(CZ135+DB135)/1000</f>
        <v>47.183999999999997</v>
      </c>
      <c r="K40" s="14" t="s">
        <v>448</v>
      </c>
    </row>
    <row r="41" spans="1:255" x14ac:dyDescent="0.2">
      <c r="A41" s="121" t="s">
        <v>452</v>
      </c>
      <c r="B41" s="114" t="s">
        <v>453</v>
      </c>
      <c r="C41" s="114" t="s">
        <v>454</v>
      </c>
      <c r="D41" s="114" t="s">
        <v>455</v>
      </c>
      <c r="E41" s="114" t="s">
        <v>456</v>
      </c>
      <c r="F41" s="114" t="s">
        <v>457</v>
      </c>
      <c r="G41" s="114" t="s">
        <v>458</v>
      </c>
      <c r="H41" s="114" t="s">
        <v>459</v>
      </c>
      <c r="I41" s="114" t="s">
        <v>460</v>
      </c>
      <c r="J41" s="114" t="s">
        <v>461</v>
      </c>
      <c r="K41" s="116" t="s">
        <v>462</v>
      </c>
    </row>
    <row r="42" spans="1:255" x14ac:dyDescent="0.2">
      <c r="A42" s="122"/>
      <c r="B42" s="115"/>
      <c r="C42" s="115"/>
      <c r="D42" s="115"/>
      <c r="E42" s="115"/>
      <c r="F42" s="115"/>
      <c r="G42" s="115"/>
      <c r="H42" s="115"/>
      <c r="I42" s="115"/>
      <c r="J42" s="115"/>
      <c r="K42" s="117"/>
    </row>
    <row r="43" spans="1:255" x14ac:dyDescent="0.2">
      <c r="A43" s="122"/>
      <c r="B43" s="115"/>
      <c r="C43" s="115"/>
      <c r="D43" s="115"/>
      <c r="E43" s="115"/>
      <c r="F43" s="115"/>
      <c r="G43" s="115"/>
      <c r="H43" s="115"/>
      <c r="I43" s="115"/>
      <c r="J43" s="115"/>
      <c r="K43" s="117"/>
    </row>
    <row r="44" spans="1:255" ht="13.5" thickBot="1" x14ac:dyDescent="0.25">
      <c r="A44" s="122"/>
      <c r="B44" s="115"/>
      <c r="C44" s="115"/>
      <c r="D44" s="115"/>
      <c r="E44" s="115"/>
      <c r="F44" s="115"/>
      <c r="G44" s="115"/>
      <c r="H44" s="115"/>
      <c r="I44" s="115"/>
      <c r="J44" s="115"/>
      <c r="K44" s="117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0.04</v>
      </c>
      <c r="F46" s="44">
        <f>Source!AK25</f>
        <v>46.83</v>
      </c>
      <c r="G46" s="143" t="s">
        <v>24</v>
      </c>
      <c r="H46" s="44">
        <f>Source!AB25</f>
        <v>63.22</v>
      </c>
      <c r="I46" s="45"/>
      <c r="J46" s="144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463</v>
      </c>
      <c r="D47" s="49"/>
      <c r="E47" s="50"/>
      <c r="F47" s="52">
        <v>46.83</v>
      </c>
      <c r="G47" s="145" t="s">
        <v>464</v>
      </c>
      <c r="H47" s="52">
        <f>Source!AF25</f>
        <v>63.22</v>
      </c>
      <c r="I47" s="53">
        <f>T47</f>
        <v>3</v>
      </c>
      <c r="J47" s="145">
        <v>18.3</v>
      </c>
      <c r="K47" s="54">
        <f>U47</f>
        <v>46</v>
      </c>
      <c r="O47" s="19"/>
      <c r="P47" s="19"/>
      <c r="Q47" s="19"/>
      <c r="R47" s="19"/>
      <c r="S47" s="19"/>
      <c r="T47" s="19">
        <f>ROUND(Source!AF25*Source!AV25*Source!I25,0)</f>
        <v>3</v>
      </c>
      <c r="U47" s="19">
        <f>Source!S25</f>
        <v>46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3</v>
      </c>
      <c r="GK47" s="19">
        <f>T47</f>
        <v>3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3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465</v>
      </c>
      <c r="D48" s="57"/>
      <c r="E48" s="58">
        <v>78</v>
      </c>
      <c r="F48" s="80" t="s">
        <v>466</v>
      </c>
      <c r="G48" s="59"/>
      <c r="H48" s="62">
        <f>ROUND((Source!AF25*Source!AV25+Source!AE25*Source!AV25)*(Source!FX25)/100,2)</f>
        <v>49.31</v>
      </c>
      <c r="I48" s="80">
        <f>T48</f>
        <v>2</v>
      </c>
      <c r="J48" s="59" t="s">
        <v>467</v>
      </c>
      <c r="K48" s="81">
        <f>U48</f>
        <v>30</v>
      </c>
      <c r="O48" s="19"/>
      <c r="P48" s="19"/>
      <c r="Q48" s="19"/>
      <c r="R48" s="19"/>
      <c r="S48" s="19"/>
      <c r="T48" s="19">
        <f>ROUND((ROUND(Source!AF25*Source!AV25*Source!I25,0)+ROUND(Source!AE25*Source!AV25*Source!I25,0))*(Source!FX25)/100,0)</f>
        <v>2</v>
      </c>
      <c r="U48" s="19">
        <f>Source!X25</f>
        <v>30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>
        <f>T48</f>
        <v>2</v>
      </c>
      <c r="GZ48" s="19"/>
      <c r="HA48" s="19"/>
      <c r="HB48" s="19">
        <f>T48</f>
        <v>2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468</v>
      </c>
      <c r="D49" s="57"/>
      <c r="E49" s="58">
        <v>50</v>
      </c>
      <c r="F49" s="80" t="s">
        <v>466</v>
      </c>
      <c r="G49" s="59"/>
      <c r="H49" s="62">
        <f>ROUND((Source!AF25*Source!AV25+Source!AE25*Source!AV25)*(Source!FY25)/100,2)</f>
        <v>31.61</v>
      </c>
      <c r="I49" s="80">
        <f>T49</f>
        <v>2</v>
      </c>
      <c r="J49" s="59" t="s">
        <v>469</v>
      </c>
      <c r="K49" s="81">
        <f>U49</f>
        <v>18</v>
      </c>
      <c r="O49" s="19"/>
      <c r="P49" s="19"/>
      <c r="Q49" s="19"/>
      <c r="R49" s="19"/>
      <c r="S49" s="19"/>
      <c r="T49" s="19">
        <f>ROUND((ROUND(Source!AF25*Source!AV25*Source!I25,0)+ROUND(Source!AE25*Source!AV25*Source!I25,0))*(Source!FY25)/100,0)</f>
        <v>2</v>
      </c>
      <c r="U49" s="19">
        <f>Source!Y25</f>
        <v>18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>
        <f>T49</f>
        <v>2</v>
      </c>
      <c r="HA49" s="19"/>
      <c r="HB49" s="19">
        <f>T49</f>
        <v>2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5"/>
      <c r="B50" s="66"/>
      <c r="C50" s="66" t="s">
        <v>470</v>
      </c>
      <c r="D50" s="67" t="s">
        <v>471</v>
      </c>
      <c r="E50" s="68">
        <v>5.49</v>
      </c>
      <c r="F50" s="69"/>
      <c r="G50" s="69" t="s">
        <v>464</v>
      </c>
      <c r="H50" s="69">
        <f>ROUND(Source!AH25,2)</f>
        <v>7.41</v>
      </c>
      <c r="I50" s="70">
        <f>Source!U25</f>
        <v>0.29646000000000006</v>
      </c>
      <c r="J50" s="69"/>
      <c r="K50" s="7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4"/>
      <c r="B51" s="63"/>
      <c r="C51" s="63"/>
      <c r="D51" s="63"/>
      <c r="E51" s="63"/>
      <c r="F51" s="63"/>
      <c r="G51" s="63"/>
      <c r="H51" s="111">
        <f>R51</f>
        <v>7</v>
      </c>
      <c r="I51" s="112"/>
      <c r="J51" s="111">
        <f>S51</f>
        <v>94</v>
      </c>
      <c r="K51" s="113"/>
      <c r="O51" s="19"/>
      <c r="P51" s="19"/>
      <c r="Q51" s="19"/>
      <c r="R51" s="19">
        <f>SUM(T46:T50)</f>
        <v>7</v>
      </c>
      <c r="S51" s="19">
        <f>SUM(U46:U50)</f>
        <v>94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7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3.75" x14ac:dyDescent="0.2">
      <c r="A52" s="72">
        <v>2</v>
      </c>
      <c r="B52" s="79" t="s">
        <v>35</v>
      </c>
      <c r="C52" s="73" t="s">
        <v>36</v>
      </c>
      <c r="D52" s="74" t="s">
        <v>37</v>
      </c>
      <c r="E52" s="75">
        <v>3</v>
      </c>
      <c r="F52" s="76">
        <f>Source!AK29</f>
        <v>81.17</v>
      </c>
      <c r="G52" s="146" t="s">
        <v>24</v>
      </c>
      <c r="H52" s="76">
        <f>Source!AB29</f>
        <v>95.15</v>
      </c>
      <c r="I52" s="77"/>
      <c r="J52" s="147"/>
      <c r="K52" s="7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1"/>
      <c r="B53" s="48"/>
      <c r="C53" s="48" t="s">
        <v>463</v>
      </c>
      <c r="D53" s="49"/>
      <c r="E53" s="50"/>
      <c r="F53" s="52">
        <v>43.82</v>
      </c>
      <c r="G53" s="145" t="s">
        <v>464</v>
      </c>
      <c r="H53" s="52">
        <f>Source!AF29</f>
        <v>59.16</v>
      </c>
      <c r="I53" s="53">
        <f>T53</f>
        <v>177</v>
      </c>
      <c r="J53" s="145">
        <v>18.3</v>
      </c>
      <c r="K53" s="54">
        <f>U53</f>
        <v>3248</v>
      </c>
      <c r="O53" s="19"/>
      <c r="P53" s="19"/>
      <c r="Q53" s="19"/>
      <c r="R53" s="19"/>
      <c r="S53" s="19"/>
      <c r="T53" s="19">
        <f>ROUND(Source!AF29*Source!AV29*Source!I29,0)</f>
        <v>177</v>
      </c>
      <c r="U53" s="19">
        <f>Source!S29</f>
        <v>3248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177</v>
      </c>
      <c r="GK53" s="19">
        <f>T53</f>
        <v>177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>
        <f>T53</f>
        <v>177</v>
      </c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60"/>
      <c r="B54" s="56"/>
      <c r="C54" s="56" t="s">
        <v>472</v>
      </c>
      <c r="D54" s="57"/>
      <c r="E54" s="58"/>
      <c r="F54" s="62">
        <v>26.66</v>
      </c>
      <c r="G54" s="59" t="s">
        <v>464</v>
      </c>
      <c r="H54" s="62">
        <f>Source!AD29</f>
        <v>35.99</v>
      </c>
      <c r="I54" s="80">
        <f>T54</f>
        <v>108</v>
      </c>
      <c r="J54" s="59">
        <v>12.5</v>
      </c>
      <c r="K54" s="81">
        <f>U54</f>
        <v>1350</v>
      </c>
      <c r="O54" s="19"/>
      <c r="P54" s="19"/>
      <c r="Q54" s="19"/>
      <c r="R54" s="19"/>
      <c r="S54" s="19"/>
      <c r="T54" s="19">
        <f>ROUND(Source!AD29*Source!AV29*Source!I29,0)</f>
        <v>108</v>
      </c>
      <c r="U54" s="19">
        <f>Source!Q29</f>
        <v>1350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>
        <f>T54</f>
        <v>108</v>
      </c>
      <c r="GK54" s="19"/>
      <c r="GL54" s="19">
        <f>T54</f>
        <v>108</v>
      </c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>
        <f>T54</f>
        <v>108</v>
      </c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60"/>
      <c r="B55" s="56"/>
      <c r="C55" s="56" t="s">
        <v>473</v>
      </c>
      <c r="D55" s="57"/>
      <c r="E55" s="58"/>
      <c r="F55" s="62">
        <v>3.77</v>
      </c>
      <c r="G55" s="59" t="s">
        <v>464</v>
      </c>
      <c r="H55" s="62">
        <f>Source!AE29</f>
        <v>5.09</v>
      </c>
      <c r="I55" s="80">
        <f>GM55</f>
        <v>15</v>
      </c>
      <c r="J55" s="59">
        <v>18.3</v>
      </c>
      <c r="K55" s="81">
        <f>Source!R29</f>
        <v>279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>
        <f>ROUND(Source!AE29*Source!AV29*Source!I29,0)</f>
        <v>15</v>
      </c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465</v>
      </c>
      <c r="D56" s="57"/>
      <c r="E56" s="58">
        <v>80</v>
      </c>
      <c r="F56" s="80" t="s">
        <v>466</v>
      </c>
      <c r="G56" s="59"/>
      <c r="H56" s="62">
        <f>ROUND((Source!AF29*Source!AV29+Source!AE29*Source!AV29)*(Source!FX29)/100,2)</f>
        <v>51.4</v>
      </c>
      <c r="I56" s="80">
        <f>T56</f>
        <v>154</v>
      </c>
      <c r="J56" s="59" t="s">
        <v>474</v>
      </c>
      <c r="K56" s="81">
        <f>U56</f>
        <v>2398</v>
      </c>
      <c r="O56" s="19"/>
      <c r="P56" s="19"/>
      <c r="Q56" s="19"/>
      <c r="R56" s="19"/>
      <c r="S56" s="19"/>
      <c r="T56" s="19">
        <f>ROUND((ROUND(Source!AF29*Source!AV29*Source!I29,0)+ROUND(Source!AE29*Source!AV29*Source!I29,0))*(Source!FX29)/100,0)</f>
        <v>154</v>
      </c>
      <c r="U56" s="19">
        <f>Source!X29</f>
        <v>2398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>
        <f>T56</f>
        <v>154</v>
      </c>
      <c r="GZ56" s="19"/>
      <c r="HA56" s="19"/>
      <c r="HB56" s="19"/>
      <c r="HC56" s="19">
        <f>T56</f>
        <v>154</v>
      </c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468</v>
      </c>
      <c r="D57" s="57"/>
      <c r="E57" s="58">
        <v>60</v>
      </c>
      <c r="F57" s="80" t="s">
        <v>466</v>
      </c>
      <c r="G57" s="59"/>
      <c r="H57" s="62">
        <f>ROUND((Source!AF29*Source!AV29+Source!AE29*Source!AV29)*(Source!FY29)/100,2)</f>
        <v>38.549999999999997</v>
      </c>
      <c r="I57" s="80">
        <f>T57</f>
        <v>115</v>
      </c>
      <c r="J57" s="59" t="s">
        <v>475</v>
      </c>
      <c r="K57" s="81">
        <f>U57</f>
        <v>1693</v>
      </c>
      <c r="O57" s="19"/>
      <c r="P57" s="19"/>
      <c r="Q57" s="19"/>
      <c r="R57" s="19"/>
      <c r="S57" s="19"/>
      <c r="T57" s="19">
        <f>ROUND((ROUND(Source!AF29*Source!AV29*Source!I29,0)+ROUND(Source!AE29*Source!AV29*Source!I29,0))*(Source!FY29)/100,0)</f>
        <v>115</v>
      </c>
      <c r="U57" s="19">
        <f>Source!Y29</f>
        <v>1693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>
        <f>T57</f>
        <v>115</v>
      </c>
      <c r="HA57" s="19"/>
      <c r="HB57" s="19"/>
      <c r="HC57" s="19">
        <f>T57</f>
        <v>115</v>
      </c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470</v>
      </c>
      <c r="D58" s="57" t="s">
        <v>471</v>
      </c>
      <c r="E58" s="58">
        <v>4.49</v>
      </c>
      <c r="F58" s="59"/>
      <c r="G58" s="59" t="s">
        <v>464</v>
      </c>
      <c r="H58" s="59">
        <f>ROUND(Source!AH29,2)</f>
        <v>6.06</v>
      </c>
      <c r="I58" s="62">
        <f>Source!U29</f>
        <v>18.1845</v>
      </c>
      <c r="J58" s="59"/>
      <c r="K58" s="61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72" t="s">
        <v>42</v>
      </c>
      <c r="B59" s="79" t="s">
        <v>43</v>
      </c>
      <c r="C59" s="73" t="s">
        <v>44</v>
      </c>
      <c r="D59" s="74" t="s">
        <v>45</v>
      </c>
      <c r="E59" s="75">
        <f>Source!I31</f>
        <v>1</v>
      </c>
      <c r="F59" s="76">
        <v>13812</v>
      </c>
      <c r="G59" s="148"/>
      <c r="H59" s="76">
        <f>Source!AC31</f>
        <v>13812</v>
      </c>
      <c r="I59" s="77">
        <f>T59</f>
        <v>13812</v>
      </c>
      <c r="J59" s="148">
        <v>7.5</v>
      </c>
      <c r="K59" s="78">
        <f>U59</f>
        <v>103590</v>
      </c>
      <c r="O59" s="19"/>
      <c r="P59" s="19"/>
      <c r="Q59" s="19"/>
      <c r="R59" s="19"/>
      <c r="S59" s="19"/>
      <c r="T59" s="19">
        <f>ROUND(Source!AC31*Source!AW31*Source!I31,0)</f>
        <v>13812</v>
      </c>
      <c r="U59" s="19">
        <f>Source!P31</f>
        <v>103590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13812</v>
      </c>
      <c r="GK59" s="19"/>
      <c r="GL59" s="19"/>
      <c r="GM59" s="19"/>
      <c r="GN59" s="19">
        <f>T59</f>
        <v>13812</v>
      </c>
      <c r="GO59" s="19"/>
      <c r="GP59" s="19">
        <f>T59</f>
        <v>13812</v>
      </c>
      <c r="GQ59" s="19">
        <f>T59</f>
        <v>13812</v>
      </c>
      <c r="GR59" s="19"/>
      <c r="GS59" s="19">
        <f>T59</f>
        <v>13812</v>
      </c>
      <c r="GT59" s="19"/>
      <c r="GU59" s="19"/>
      <c r="GV59" s="19"/>
      <c r="GW59" s="19">
        <f>ROUND(Source!AG31*Source!I31,0)</f>
        <v>0</v>
      </c>
      <c r="GX59" s="19">
        <f>ROUND(Source!AJ31*Source!I31,0)</f>
        <v>0</v>
      </c>
      <c r="GY59" s="19"/>
      <c r="GZ59" s="19"/>
      <c r="HA59" s="19"/>
      <c r="HB59" s="19">
        <f>T59</f>
        <v>13812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149"/>
      <c r="B60" s="150" t="s">
        <v>476</v>
      </c>
      <c r="C60" s="150" t="s">
        <v>477</v>
      </c>
      <c r="D60" s="151"/>
      <c r="E60" s="151"/>
      <c r="F60" s="151"/>
      <c r="G60" s="151"/>
      <c r="H60" s="151"/>
      <c r="I60" s="151"/>
      <c r="J60" s="151"/>
      <c r="K60" s="152"/>
    </row>
    <row r="61" spans="1:255" ht="24" x14ac:dyDescent="0.2">
      <c r="A61" s="72" t="s">
        <v>50</v>
      </c>
      <c r="B61" s="79" t="s">
        <v>51</v>
      </c>
      <c r="C61" s="73" t="s">
        <v>52</v>
      </c>
      <c r="D61" s="74" t="s">
        <v>45</v>
      </c>
      <c r="E61" s="75">
        <f>Source!I33</f>
        <v>2</v>
      </c>
      <c r="F61" s="76">
        <v>1872.16</v>
      </c>
      <c r="G61" s="148"/>
      <c r="H61" s="76">
        <f>Source!AC33</f>
        <v>1872.16</v>
      </c>
      <c r="I61" s="77">
        <f>T61</f>
        <v>3744</v>
      </c>
      <c r="J61" s="148">
        <v>7.5</v>
      </c>
      <c r="K61" s="78">
        <f>U61</f>
        <v>28082</v>
      </c>
      <c r="O61" s="19"/>
      <c r="P61" s="19"/>
      <c r="Q61" s="19"/>
      <c r="R61" s="19"/>
      <c r="S61" s="19"/>
      <c r="T61" s="19">
        <f>ROUND(Source!AC33*Source!AW33*Source!I33,0)</f>
        <v>3744</v>
      </c>
      <c r="U61" s="19">
        <f>Source!P33</f>
        <v>28082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>
        <f>T61</f>
        <v>3744</v>
      </c>
      <c r="GK61" s="19"/>
      <c r="GL61" s="19"/>
      <c r="GM61" s="19"/>
      <c r="GN61" s="19">
        <f>T61</f>
        <v>3744</v>
      </c>
      <c r="GO61" s="19"/>
      <c r="GP61" s="19">
        <f>T61</f>
        <v>3744</v>
      </c>
      <c r="GQ61" s="19">
        <f>T61</f>
        <v>3744</v>
      </c>
      <c r="GR61" s="19"/>
      <c r="GS61" s="19">
        <f>T61</f>
        <v>3744</v>
      </c>
      <c r="GT61" s="19"/>
      <c r="GU61" s="19"/>
      <c r="GV61" s="19"/>
      <c r="GW61" s="19">
        <f>ROUND(Source!AG33*Source!I33,0)</f>
        <v>0</v>
      </c>
      <c r="GX61" s="19">
        <f>ROUND(Source!AJ33*Source!I33,0)</f>
        <v>0</v>
      </c>
      <c r="GY61" s="19"/>
      <c r="GZ61" s="19"/>
      <c r="HA61" s="19"/>
      <c r="HB61" s="19">
        <f>T61</f>
        <v>3744</v>
      </c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13.5" thickBot="1" x14ac:dyDescent="0.25">
      <c r="A62" s="153"/>
      <c r="B62" s="154" t="s">
        <v>476</v>
      </c>
      <c r="C62" s="154" t="s">
        <v>478</v>
      </c>
      <c r="D62" s="155"/>
      <c r="E62" s="155"/>
      <c r="F62" s="155"/>
      <c r="G62" s="155"/>
      <c r="H62" s="155"/>
      <c r="I62" s="155"/>
      <c r="J62" s="155"/>
      <c r="K62" s="156"/>
    </row>
    <row r="63" spans="1:255" x14ac:dyDescent="0.2">
      <c r="A63" s="64"/>
      <c r="B63" s="63"/>
      <c r="C63" s="63"/>
      <c r="D63" s="63"/>
      <c r="E63" s="63"/>
      <c r="F63" s="63"/>
      <c r="G63" s="63"/>
      <c r="H63" s="111">
        <f>R63</f>
        <v>18110</v>
      </c>
      <c r="I63" s="112"/>
      <c r="J63" s="111">
        <f>S63</f>
        <v>140361</v>
      </c>
      <c r="K63" s="113"/>
      <c r="O63" s="19"/>
      <c r="P63" s="19"/>
      <c r="Q63" s="19"/>
      <c r="R63" s="19">
        <f>SUM(T52:T62)</f>
        <v>18110</v>
      </c>
      <c r="S63" s="19">
        <f>SUM(U52:U62)</f>
        <v>140361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>
        <f>R63</f>
        <v>18110</v>
      </c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36" x14ac:dyDescent="0.2">
      <c r="A64" s="72">
        <v>3</v>
      </c>
      <c r="B64" s="79" t="s">
        <v>60</v>
      </c>
      <c r="C64" s="73" t="s">
        <v>61</v>
      </c>
      <c r="D64" s="74" t="s">
        <v>62</v>
      </c>
      <c r="E64" s="75">
        <v>15</v>
      </c>
      <c r="F64" s="76">
        <f>Source!AK37</f>
        <v>6.25</v>
      </c>
      <c r="G64" s="146" t="s">
        <v>24</v>
      </c>
      <c r="H64" s="76">
        <f>Source!AB37</f>
        <v>6.97</v>
      </c>
      <c r="I64" s="77"/>
      <c r="J64" s="147"/>
      <c r="K64" s="7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51"/>
      <c r="B65" s="48"/>
      <c r="C65" s="48" t="s">
        <v>463</v>
      </c>
      <c r="D65" s="49"/>
      <c r="E65" s="50"/>
      <c r="F65" s="52">
        <v>5.16</v>
      </c>
      <c r="G65" s="145" t="s">
        <v>464</v>
      </c>
      <c r="H65" s="52">
        <f>Source!AF37</f>
        <v>6.97</v>
      </c>
      <c r="I65" s="53">
        <f>T65</f>
        <v>105</v>
      </c>
      <c r="J65" s="145">
        <v>18.3</v>
      </c>
      <c r="K65" s="54">
        <f>U65</f>
        <v>1913</v>
      </c>
      <c r="O65" s="19"/>
      <c r="P65" s="19"/>
      <c r="Q65" s="19"/>
      <c r="R65" s="19"/>
      <c r="S65" s="19"/>
      <c r="T65" s="19">
        <f>ROUND(Source!AF37*Source!AV37*Source!I37,0)</f>
        <v>105</v>
      </c>
      <c r="U65" s="19">
        <f>Source!S37</f>
        <v>1913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>
        <f>T65</f>
        <v>105</v>
      </c>
      <c r="GK65" s="19">
        <f>T65</f>
        <v>105</v>
      </c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>
        <f>T65</f>
        <v>105</v>
      </c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465</v>
      </c>
      <c r="D66" s="57"/>
      <c r="E66" s="58">
        <v>80</v>
      </c>
      <c r="F66" s="80" t="s">
        <v>466</v>
      </c>
      <c r="G66" s="59"/>
      <c r="H66" s="62">
        <f>ROUND((Source!AF37*Source!AV37+Source!AE37*Source!AV37)*(Source!FX37)/100,2)</f>
        <v>5.58</v>
      </c>
      <c r="I66" s="80">
        <f>T66</f>
        <v>84</v>
      </c>
      <c r="J66" s="59" t="s">
        <v>474</v>
      </c>
      <c r="K66" s="81">
        <f>U66</f>
        <v>1301</v>
      </c>
      <c r="O66" s="19"/>
      <c r="P66" s="19"/>
      <c r="Q66" s="19"/>
      <c r="R66" s="19"/>
      <c r="S66" s="19"/>
      <c r="T66" s="19">
        <f>ROUND((ROUND(Source!AF37*Source!AV37*Source!I37,0)+ROUND(Source!AE37*Source!AV37*Source!I37,0))*(Source!FX37)/100,0)</f>
        <v>84</v>
      </c>
      <c r="U66" s="19">
        <f>Source!X37</f>
        <v>1301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>
        <f>T66</f>
        <v>84</v>
      </c>
      <c r="GZ66" s="19"/>
      <c r="HA66" s="19"/>
      <c r="HB66" s="19"/>
      <c r="HC66" s="19">
        <f>T66</f>
        <v>84</v>
      </c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468</v>
      </c>
      <c r="D67" s="57"/>
      <c r="E67" s="58">
        <v>60</v>
      </c>
      <c r="F67" s="80" t="s">
        <v>466</v>
      </c>
      <c r="G67" s="59"/>
      <c r="H67" s="62">
        <f>ROUND((Source!AF37*Source!AV37+Source!AE37*Source!AV37)*(Source!FY37)/100,2)</f>
        <v>4.18</v>
      </c>
      <c r="I67" s="80">
        <f>T67</f>
        <v>63</v>
      </c>
      <c r="J67" s="59" t="s">
        <v>475</v>
      </c>
      <c r="K67" s="81">
        <f>U67</f>
        <v>918</v>
      </c>
      <c r="O67" s="19"/>
      <c r="P67" s="19"/>
      <c r="Q67" s="19"/>
      <c r="R67" s="19"/>
      <c r="S67" s="19"/>
      <c r="T67" s="19">
        <f>ROUND((ROUND(Source!AF37*Source!AV37*Source!I37,0)+ROUND(Source!AE37*Source!AV37*Source!I37,0))*(Source!FY37)/100,0)</f>
        <v>63</v>
      </c>
      <c r="U67" s="19">
        <f>Source!Y37</f>
        <v>918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>
        <f>T67</f>
        <v>63</v>
      </c>
      <c r="HA67" s="19"/>
      <c r="HB67" s="19"/>
      <c r="HC67" s="19">
        <f>T67</f>
        <v>63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470</v>
      </c>
      <c r="D68" s="57" t="s">
        <v>471</v>
      </c>
      <c r="E68" s="58">
        <v>0.52</v>
      </c>
      <c r="F68" s="59"/>
      <c r="G68" s="59" t="s">
        <v>464</v>
      </c>
      <c r="H68" s="59">
        <f>ROUND(Source!AH37,2)</f>
        <v>0.7</v>
      </c>
      <c r="I68" s="62">
        <f>Source!U37</f>
        <v>10.530000000000001</v>
      </c>
      <c r="J68" s="59"/>
      <c r="K68" s="61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72" t="s">
        <v>64</v>
      </c>
      <c r="B69" s="79" t="s">
        <v>65</v>
      </c>
      <c r="C69" s="73" t="s">
        <v>66</v>
      </c>
      <c r="D69" s="74" t="s">
        <v>45</v>
      </c>
      <c r="E69" s="75">
        <f>Source!I39</f>
        <v>2</v>
      </c>
      <c r="F69" s="76">
        <v>708.47</v>
      </c>
      <c r="G69" s="148"/>
      <c r="H69" s="76">
        <f>Source!AC39</f>
        <v>708.47</v>
      </c>
      <c r="I69" s="77">
        <f>T69</f>
        <v>1417</v>
      </c>
      <c r="J69" s="148">
        <v>7.5</v>
      </c>
      <c r="K69" s="78">
        <f>U69</f>
        <v>10627</v>
      </c>
      <c r="O69" s="19"/>
      <c r="P69" s="19"/>
      <c r="Q69" s="19"/>
      <c r="R69" s="19"/>
      <c r="S69" s="19"/>
      <c r="T69" s="19">
        <f>ROUND(Source!AC39*Source!AW39*Source!I39,0)</f>
        <v>1417</v>
      </c>
      <c r="U69" s="19">
        <f>Source!P39</f>
        <v>10627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1417</v>
      </c>
      <c r="GK69" s="19"/>
      <c r="GL69" s="19"/>
      <c r="GM69" s="19"/>
      <c r="GN69" s="19">
        <f>T69</f>
        <v>1417</v>
      </c>
      <c r="GO69" s="19"/>
      <c r="GP69" s="19">
        <f>T69</f>
        <v>1417</v>
      </c>
      <c r="GQ69" s="19">
        <f>T69</f>
        <v>1417</v>
      </c>
      <c r="GR69" s="19"/>
      <c r="GS69" s="19">
        <f>T69</f>
        <v>1417</v>
      </c>
      <c r="GT69" s="19"/>
      <c r="GU69" s="19"/>
      <c r="GV69" s="19"/>
      <c r="GW69" s="19">
        <f>ROUND(Source!AG39*Source!I39,0)</f>
        <v>0</v>
      </c>
      <c r="GX69" s="19">
        <f>ROUND(Source!AJ39*Source!I39,0)</f>
        <v>0</v>
      </c>
      <c r="GY69" s="19"/>
      <c r="GZ69" s="19"/>
      <c r="HA69" s="19"/>
      <c r="HB69" s="19">
        <f>T69</f>
        <v>1417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149"/>
      <c r="B70" s="150" t="s">
        <v>476</v>
      </c>
      <c r="C70" s="150" t="s">
        <v>479</v>
      </c>
      <c r="D70" s="151"/>
      <c r="E70" s="151"/>
      <c r="F70" s="151"/>
      <c r="G70" s="151"/>
      <c r="H70" s="151"/>
      <c r="I70" s="151"/>
      <c r="J70" s="151"/>
      <c r="K70" s="152"/>
    </row>
    <row r="71" spans="1:255" x14ac:dyDescent="0.2">
      <c r="A71" s="72" t="s">
        <v>68</v>
      </c>
      <c r="B71" s="79" t="s">
        <v>65</v>
      </c>
      <c r="C71" s="73" t="s">
        <v>69</v>
      </c>
      <c r="D71" s="74" t="s">
        <v>45</v>
      </c>
      <c r="E71" s="75">
        <f>Source!I41</f>
        <v>8</v>
      </c>
      <c r="F71" s="76">
        <v>247.34</v>
      </c>
      <c r="G71" s="148"/>
      <c r="H71" s="76">
        <f>Source!AC41</f>
        <v>247.34</v>
      </c>
      <c r="I71" s="77">
        <f>T71</f>
        <v>1979</v>
      </c>
      <c r="J71" s="148">
        <v>7.5</v>
      </c>
      <c r="K71" s="78">
        <f>U71</f>
        <v>14840</v>
      </c>
      <c r="O71" s="19"/>
      <c r="P71" s="19"/>
      <c r="Q71" s="19"/>
      <c r="R71" s="19"/>
      <c r="S71" s="19"/>
      <c r="T71" s="19">
        <f>ROUND(Source!AC41*Source!AW41*Source!I41,0)</f>
        <v>1979</v>
      </c>
      <c r="U71" s="19">
        <f>Source!P41</f>
        <v>14840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1979</v>
      </c>
      <c r="GK71" s="19"/>
      <c r="GL71" s="19"/>
      <c r="GM71" s="19"/>
      <c r="GN71" s="19">
        <f>T71</f>
        <v>1979</v>
      </c>
      <c r="GO71" s="19"/>
      <c r="GP71" s="19">
        <f>T71</f>
        <v>1979</v>
      </c>
      <c r="GQ71" s="19">
        <f>T71</f>
        <v>1979</v>
      </c>
      <c r="GR71" s="19"/>
      <c r="GS71" s="19">
        <f>T71</f>
        <v>1979</v>
      </c>
      <c r="GT71" s="19"/>
      <c r="GU71" s="19"/>
      <c r="GV71" s="19"/>
      <c r="GW71" s="19">
        <f>ROUND(Source!AG41*Source!I41,0)</f>
        <v>0</v>
      </c>
      <c r="GX71" s="19">
        <f>ROUND(Source!AJ41*Source!I41,0)</f>
        <v>0</v>
      </c>
      <c r="GY71" s="19"/>
      <c r="GZ71" s="19"/>
      <c r="HA71" s="19"/>
      <c r="HB71" s="19">
        <f>T71</f>
        <v>1979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149"/>
      <c r="B72" s="150" t="s">
        <v>476</v>
      </c>
      <c r="C72" s="150" t="s">
        <v>480</v>
      </c>
      <c r="D72" s="151"/>
      <c r="E72" s="151"/>
      <c r="F72" s="151"/>
      <c r="G72" s="151"/>
      <c r="H72" s="151"/>
      <c r="I72" s="151"/>
      <c r="J72" s="151"/>
      <c r="K72" s="152"/>
    </row>
    <row r="73" spans="1:255" x14ac:dyDescent="0.2">
      <c r="A73" s="72" t="s">
        <v>71</v>
      </c>
      <c r="B73" s="79" t="s">
        <v>65</v>
      </c>
      <c r="C73" s="73" t="s">
        <v>72</v>
      </c>
      <c r="D73" s="74" t="s">
        <v>45</v>
      </c>
      <c r="E73" s="75">
        <f>Source!I43</f>
        <v>1</v>
      </c>
      <c r="F73" s="76">
        <v>326.67</v>
      </c>
      <c r="G73" s="148"/>
      <c r="H73" s="76">
        <f>Source!AC43</f>
        <v>326.67</v>
      </c>
      <c r="I73" s="77">
        <f>T73</f>
        <v>327</v>
      </c>
      <c r="J73" s="148">
        <v>7.5</v>
      </c>
      <c r="K73" s="78">
        <f>U73</f>
        <v>2450</v>
      </c>
      <c r="O73" s="19"/>
      <c r="P73" s="19"/>
      <c r="Q73" s="19"/>
      <c r="R73" s="19"/>
      <c r="S73" s="19"/>
      <c r="T73" s="19">
        <f>ROUND(Source!AC43*Source!AW43*Source!I43,0)</f>
        <v>327</v>
      </c>
      <c r="U73" s="19">
        <f>Source!P43</f>
        <v>2450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>
        <f>T73</f>
        <v>327</v>
      </c>
      <c r="GK73" s="19"/>
      <c r="GL73" s="19"/>
      <c r="GM73" s="19"/>
      <c r="GN73" s="19">
        <f>T73</f>
        <v>327</v>
      </c>
      <c r="GO73" s="19"/>
      <c r="GP73" s="19">
        <f>T73</f>
        <v>327</v>
      </c>
      <c r="GQ73" s="19">
        <f>T73</f>
        <v>327</v>
      </c>
      <c r="GR73" s="19"/>
      <c r="GS73" s="19">
        <f>T73</f>
        <v>327</v>
      </c>
      <c r="GT73" s="19"/>
      <c r="GU73" s="19"/>
      <c r="GV73" s="19"/>
      <c r="GW73" s="19">
        <f>ROUND(Source!AG43*Source!I43,0)</f>
        <v>0</v>
      </c>
      <c r="GX73" s="19">
        <f>ROUND(Source!AJ43*Source!I43,0)</f>
        <v>0</v>
      </c>
      <c r="GY73" s="19"/>
      <c r="GZ73" s="19"/>
      <c r="HA73" s="19"/>
      <c r="HB73" s="19">
        <f>T73</f>
        <v>327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149"/>
      <c r="B74" s="150" t="s">
        <v>476</v>
      </c>
      <c r="C74" s="150" t="s">
        <v>481</v>
      </c>
      <c r="D74" s="151"/>
      <c r="E74" s="151"/>
      <c r="F74" s="151"/>
      <c r="G74" s="151"/>
      <c r="H74" s="151"/>
      <c r="I74" s="151"/>
      <c r="J74" s="151"/>
      <c r="K74" s="152"/>
    </row>
    <row r="75" spans="1:255" x14ac:dyDescent="0.2">
      <c r="A75" s="72" t="s">
        <v>74</v>
      </c>
      <c r="B75" s="79" t="s">
        <v>65</v>
      </c>
      <c r="C75" s="73" t="s">
        <v>75</v>
      </c>
      <c r="D75" s="74" t="s">
        <v>45</v>
      </c>
      <c r="E75" s="75">
        <f>Source!I45</f>
        <v>1</v>
      </c>
      <c r="F75" s="76">
        <v>352.54</v>
      </c>
      <c r="G75" s="148"/>
      <c r="H75" s="76">
        <f>Source!AC45</f>
        <v>352.54</v>
      </c>
      <c r="I75" s="77">
        <f>T75</f>
        <v>353</v>
      </c>
      <c r="J75" s="148">
        <v>7.5</v>
      </c>
      <c r="K75" s="78">
        <f>U75</f>
        <v>2644</v>
      </c>
      <c r="O75" s="19"/>
      <c r="P75" s="19"/>
      <c r="Q75" s="19"/>
      <c r="R75" s="19"/>
      <c r="S75" s="19"/>
      <c r="T75" s="19">
        <f>ROUND(Source!AC45*Source!AW45*Source!I45,0)</f>
        <v>353</v>
      </c>
      <c r="U75" s="19">
        <f>Source!P45</f>
        <v>2644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>
        <f>T75</f>
        <v>353</v>
      </c>
      <c r="GK75" s="19"/>
      <c r="GL75" s="19"/>
      <c r="GM75" s="19"/>
      <c r="GN75" s="19">
        <f>T75</f>
        <v>353</v>
      </c>
      <c r="GO75" s="19"/>
      <c r="GP75" s="19">
        <f>T75</f>
        <v>353</v>
      </c>
      <c r="GQ75" s="19">
        <f>T75</f>
        <v>353</v>
      </c>
      <c r="GR75" s="19"/>
      <c r="GS75" s="19">
        <f>T75</f>
        <v>353</v>
      </c>
      <c r="GT75" s="19"/>
      <c r="GU75" s="19"/>
      <c r="GV75" s="19"/>
      <c r="GW75" s="19">
        <f>ROUND(Source!AG45*Source!I45,0)</f>
        <v>0</v>
      </c>
      <c r="GX75" s="19">
        <f>ROUND(Source!AJ45*Source!I45,0)</f>
        <v>0</v>
      </c>
      <c r="GY75" s="19"/>
      <c r="GZ75" s="19"/>
      <c r="HA75" s="19"/>
      <c r="HB75" s="19">
        <f>T75</f>
        <v>353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149"/>
      <c r="B76" s="150" t="s">
        <v>476</v>
      </c>
      <c r="C76" s="150" t="s">
        <v>482</v>
      </c>
      <c r="D76" s="151"/>
      <c r="E76" s="151"/>
      <c r="F76" s="151"/>
      <c r="G76" s="151"/>
      <c r="H76" s="151"/>
      <c r="I76" s="151"/>
      <c r="J76" s="151"/>
      <c r="K76" s="152"/>
    </row>
    <row r="77" spans="1:255" x14ac:dyDescent="0.2">
      <c r="A77" s="72" t="s">
        <v>77</v>
      </c>
      <c r="B77" s="79" t="s">
        <v>65</v>
      </c>
      <c r="C77" s="73" t="s">
        <v>78</v>
      </c>
      <c r="D77" s="74" t="s">
        <v>45</v>
      </c>
      <c r="E77" s="75">
        <f>Source!I47</f>
        <v>1</v>
      </c>
      <c r="F77" s="76">
        <v>393.22</v>
      </c>
      <c r="G77" s="148"/>
      <c r="H77" s="76">
        <f>Source!AC47</f>
        <v>393.22</v>
      </c>
      <c r="I77" s="77">
        <f>T77</f>
        <v>393</v>
      </c>
      <c r="J77" s="148">
        <v>7.5</v>
      </c>
      <c r="K77" s="78">
        <f>U77</f>
        <v>2949</v>
      </c>
      <c r="O77" s="19"/>
      <c r="P77" s="19"/>
      <c r="Q77" s="19"/>
      <c r="R77" s="19"/>
      <c r="S77" s="19"/>
      <c r="T77" s="19">
        <f>ROUND(Source!AC47*Source!AW47*Source!I47,0)</f>
        <v>393</v>
      </c>
      <c r="U77" s="19">
        <f>Source!P47</f>
        <v>2949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393</v>
      </c>
      <c r="GK77" s="19"/>
      <c r="GL77" s="19"/>
      <c r="GM77" s="19"/>
      <c r="GN77" s="19">
        <f>T77</f>
        <v>393</v>
      </c>
      <c r="GO77" s="19"/>
      <c r="GP77" s="19">
        <f>T77</f>
        <v>393</v>
      </c>
      <c r="GQ77" s="19">
        <f>T77</f>
        <v>393</v>
      </c>
      <c r="GR77" s="19"/>
      <c r="GS77" s="19">
        <f>T77</f>
        <v>393</v>
      </c>
      <c r="GT77" s="19"/>
      <c r="GU77" s="19"/>
      <c r="GV77" s="19"/>
      <c r="GW77" s="19">
        <f>ROUND(Source!AG47*Source!I47,0)</f>
        <v>0</v>
      </c>
      <c r="GX77" s="19">
        <f>ROUND(Source!AJ47*Source!I47,0)</f>
        <v>0</v>
      </c>
      <c r="GY77" s="19"/>
      <c r="GZ77" s="19"/>
      <c r="HA77" s="19"/>
      <c r="HB77" s="19">
        <f>T77</f>
        <v>393</v>
      </c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149"/>
      <c r="B78" s="150" t="s">
        <v>476</v>
      </c>
      <c r="C78" s="150" t="s">
        <v>483</v>
      </c>
      <c r="D78" s="151"/>
      <c r="E78" s="151"/>
      <c r="F78" s="151"/>
      <c r="G78" s="151"/>
      <c r="H78" s="151"/>
      <c r="I78" s="151"/>
      <c r="J78" s="151"/>
      <c r="K78" s="152"/>
    </row>
    <row r="79" spans="1:255" x14ac:dyDescent="0.2">
      <c r="A79" s="72" t="s">
        <v>80</v>
      </c>
      <c r="B79" s="79" t="s">
        <v>65</v>
      </c>
      <c r="C79" s="73" t="s">
        <v>81</v>
      </c>
      <c r="D79" s="74" t="s">
        <v>45</v>
      </c>
      <c r="E79" s="75">
        <f>Source!I49</f>
        <v>1</v>
      </c>
      <c r="F79" s="76">
        <v>69.150000000000006</v>
      </c>
      <c r="G79" s="148"/>
      <c r="H79" s="76">
        <f>Source!AC49</f>
        <v>69.150000000000006</v>
      </c>
      <c r="I79" s="77">
        <f>T79</f>
        <v>69</v>
      </c>
      <c r="J79" s="148">
        <v>7.5</v>
      </c>
      <c r="K79" s="78">
        <f>U79</f>
        <v>519</v>
      </c>
      <c r="O79" s="19"/>
      <c r="P79" s="19"/>
      <c r="Q79" s="19"/>
      <c r="R79" s="19"/>
      <c r="S79" s="19"/>
      <c r="T79" s="19">
        <f>ROUND(Source!AC49*Source!AW49*Source!I49,0)</f>
        <v>69</v>
      </c>
      <c r="U79" s="19">
        <f>Source!P49</f>
        <v>519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69</v>
      </c>
      <c r="GK79" s="19"/>
      <c r="GL79" s="19"/>
      <c r="GM79" s="19"/>
      <c r="GN79" s="19">
        <f>T79</f>
        <v>69</v>
      </c>
      <c r="GO79" s="19"/>
      <c r="GP79" s="19">
        <f>T79</f>
        <v>69</v>
      </c>
      <c r="GQ79" s="19">
        <f>T79</f>
        <v>69</v>
      </c>
      <c r="GR79" s="19"/>
      <c r="GS79" s="19">
        <f>T79</f>
        <v>69</v>
      </c>
      <c r="GT79" s="19"/>
      <c r="GU79" s="19"/>
      <c r="GV79" s="19"/>
      <c r="GW79" s="19">
        <f>ROUND(Source!AG49*Source!I49,0)</f>
        <v>0</v>
      </c>
      <c r="GX79" s="19">
        <f>ROUND(Source!AJ49*Source!I49,0)</f>
        <v>0</v>
      </c>
      <c r="GY79" s="19"/>
      <c r="GZ79" s="19"/>
      <c r="HA79" s="19"/>
      <c r="HB79" s="19">
        <f>T79</f>
        <v>69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149"/>
      <c r="B80" s="150" t="s">
        <v>476</v>
      </c>
      <c r="C80" s="150" t="s">
        <v>484</v>
      </c>
      <c r="D80" s="151"/>
      <c r="E80" s="151"/>
      <c r="F80" s="151"/>
      <c r="G80" s="151"/>
      <c r="H80" s="151"/>
      <c r="I80" s="151"/>
      <c r="J80" s="151"/>
      <c r="K80" s="152"/>
    </row>
    <row r="81" spans="1:255" x14ac:dyDescent="0.2">
      <c r="A81" s="72" t="s">
        <v>84</v>
      </c>
      <c r="B81" s="79" t="s">
        <v>65</v>
      </c>
      <c r="C81" s="73" t="s">
        <v>85</v>
      </c>
      <c r="D81" s="74" t="s">
        <v>45</v>
      </c>
      <c r="E81" s="75">
        <f>Source!I51</f>
        <v>1</v>
      </c>
      <c r="F81" s="76">
        <v>30.51</v>
      </c>
      <c r="G81" s="148"/>
      <c r="H81" s="76">
        <f>Source!AC51</f>
        <v>30.51</v>
      </c>
      <c r="I81" s="77">
        <f>T81</f>
        <v>31</v>
      </c>
      <c r="J81" s="148">
        <v>7.5</v>
      </c>
      <c r="K81" s="78">
        <f>U81</f>
        <v>229</v>
      </c>
      <c r="O81" s="19"/>
      <c r="P81" s="19"/>
      <c r="Q81" s="19"/>
      <c r="R81" s="19"/>
      <c r="S81" s="19"/>
      <c r="T81" s="19">
        <f>ROUND(Source!AC51*Source!AW51*Source!I51,0)</f>
        <v>31</v>
      </c>
      <c r="U81" s="19">
        <f>Source!P51</f>
        <v>229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>
        <f>T81</f>
        <v>31</v>
      </c>
      <c r="GK81" s="19"/>
      <c r="GL81" s="19"/>
      <c r="GM81" s="19"/>
      <c r="GN81" s="19">
        <f>T81</f>
        <v>31</v>
      </c>
      <c r="GO81" s="19"/>
      <c r="GP81" s="19">
        <f>T81</f>
        <v>31</v>
      </c>
      <c r="GQ81" s="19">
        <f>T81</f>
        <v>31</v>
      </c>
      <c r="GR81" s="19"/>
      <c r="GS81" s="19">
        <f>T81</f>
        <v>31</v>
      </c>
      <c r="GT81" s="19"/>
      <c r="GU81" s="19"/>
      <c r="GV81" s="19"/>
      <c r="GW81" s="19">
        <f>ROUND(Source!AG51*Source!I51,0)</f>
        <v>0</v>
      </c>
      <c r="GX81" s="19">
        <f>ROUND(Source!AJ51*Source!I51,0)</f>
        <v>0</v>
      </c>
      <c r="GY81" s="19"/>
      <c r="GZ81" s="19"/>
      <c r="HA81" s="19"/>
      <c r="HB81" s="19">
        <f>T81</f>
        <v>31</v>
      </c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153"/>
      <c r="B82" s="154" t="s">
        <v>476</v>
      </c>
      <c r="C82" s="154" t="s">
        <v>485</v>
      </c>
      <c r="D82" s="155"/>
      <c r="E82" s="155"/>
      <c r="F82" s="155"/>
      <c r="G82" s="155"/>
      <c r="H82" s="155"/>
      <c r="I82" s="155"/>
      <c r="J82" s="155"/>
      <c r="K82" s="156"/>
    </row>
    <row r="83" spans="1:255" x14ac:dyDescent="0.2">
      <c r="A83" s="64"/>
      <c r="B83" s="63"/>
      <c r="C83" s="63"/>
      <c r="D83" s="63"/>
      <c r="E83" s="63"/>
      <c r="F83" s="63"/>
      <c r="G83" s="63"/>
      <c r="H83" s="111">
        <f>R83</f>
        <v>4821</v>
      </c>
      <c r="I83" s="112"/>
      <c r="J83" s="111">
        <f>S83</f>
        <v>38390</v>
      </c>
      <c r="K83" s="113"/>
      <c r="O83" s="19"/>
      <c r="P83" s="19"/>
      <c r="Q83" s="19"/>
      <c r="R83" s="19">
        <f>SUM(T64:T82)</f>
        <v>4821</v>
      </c>
      <c r="S83" s="19">
        <f>SUM(U64:U82)</f>
        <v>38390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4821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33.75" x14ac:dyDescent="0.2">
      <c r="A84" s="72">
        <v>4</v>
      </c>
      <c r="B84" s="79" t="s">
        <v>88</v>
      </c>
      <c r="C84" s="73" t="s">
        <v>89</v>
      </c>
      <c r="D84" s="74" t="s">
        <v>90</v>
      </c>
      <c r="E84" s="75">
        <v>0.5</v>
      </c>
      <c r="F84" s="76">
        <f>Source!AK53</f>
        <v>1059.04</v>
      </c>
      <c r="G84" s="146" t="s">
        <v>24</v>
      </c>
      <c r="H84" s="76">
        <f>Source!AB53</f>
        <v>731.79</v>
      </c>
      <c r="I84" s="77"/>
      <c r="J84" s="147"/>
      <c r="K84" s="78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1"/>
      <c r="B85" s="48"/>
      <c r="C85" s="48" t="s">
        <v>463</v>
      </c>
      <c r="D85" s="49"/>
      <c r="E85" s="50"/>
      <c r="F85" s="52">
        <v>385.48</v>
      </c>
      <c r="G85" s="145" t="s">
        <v>464</v>
      </c>
      <c r="H85" s="52">
        <f>Source!AF53</f>
        <v>520.4</v>
      </c>
      <c r="I85" s="53">
        <f>T85</f>
        <v>260</v>
      </c>
      <c r="J85" s="145">
        <v>18.3</v>
      </c>
      <c r="K85" s="54">
        <f>U85</f>
        <v>4762</v>
      </c>
      <c r="O85" s="19"/>
      <c r="P85" s="19"/>
      <c r="Q85" s="19"/>
      <c r="R85" s="19"/>
      <c r="S85" s="19"/>
      <c r="T85" s="19">
        <f>ROUND(Source!AF53*Source!AV53*Source!I53,0)</f>
        <v>260</v>
      </c>
      <c r="U85" s="19">
        <f>Source!S53</f>
        <v>4762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260</v>
      </c>
      <c r="GK85" s="19">
        <f>T85</f>
        <v>260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260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60"/>
      <c r="B86" s="56"/>
      <c r="C86" s="56" t="s">
        <v>472</v>
      </c>
      <c r="D86" s="57"/>
      <c r="E86" s="58"/>
      <c r="F86" s="62">
        <v>156.58000000000001</v>
      </c>
      <c r="G86" s="59" t="s">
        <v>464</v>
      </c>
      <c r="H86" s="62">
        <f>Source!AD53</f>
        <v>211.39</v>
      </c>
      <c r="I86" s="80">
        <f>T86</f>
        <v>106</v>
      </c>
      <c r="J86" s="59">
        <v>12.5</v>
      </c>
      <c r="K86" s="81">
        <f>U86</f>
        <v>1321</v>
      </c>
      <c r="O86" s="19"/>
      <c r="P86" s="19"/>
      <c r="Q86" s="19"/>
      <c r="R86" s="19"/>
      <c r="S86" s="19"/>
      <c r="T86" s="19">
        <f>ROUND(Source!AD53*Source!AV53*Source!I53,0)</f>
        <v>106</v>
      </c>
      <c r="U86" s="19">
        <f>Source!Q53</f>
        <v>1321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106</v>
      </c>
      <c r="GK86" s="19"/>
      <c r="GL86" s="19">
        <f>T86</f>
        <v>106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106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60"/>
      <c r="B87" s="56"/>
      <c r="C87" s="56" t="s">
        <v>473</v>
      </c>
      <c r="D87" s="57"/>
      <c r="E87" s="58"/>
      <c r="F87" s="62">
        <v>17.5</v>
      </c>
      <c r="G87" s="59" t="s">
        <v>464</v>
      </c>
      <c r="H87" s="62">
        <f>Source!AE53</f>
        <v>23.63</v>
      </c>
      <c r="I87" s="80">
        <f>GM87</f>
        <v>12</v>
      </c>
      <c r="J87" s="59">
        <v>18.3</v>
      </c>
      <c r="K87" s="81">
        <f>Source!R53</f>
        <v>216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ROUND(Source!AE53*Source!AV53*Source!I53,0)</f>
        <v>12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60"/>
      <c r="B88" s="56"/>
      <c r="C88" s="56" t="s">
        <v>465</v>
      </c>
      <c r="D88" s="57"/>
      <c r="E88" s="58">
        <v>80</v>
      </c>
      <c r="F88" s="80" t="s">
        <v>466</v>
      </c>
      <c r="G88" s="59"/>
      <c r="H88" s="62">
        <f>ROUND((Source!AF53*Source!AV53+Source!AE53*Source!AV53)*(Source!FX53)/100,2)</f>
        <v>435.22</v>
      </c>
      <c r="I88" s="80">
        <f>T88</f>
        <v>218</v>
      </c>
      <c r="J88" s="59" t="s">
        <v>474</v>
      </c>
      <c r="K88" s="81">
        <f>U88</f>
        <v>3385</v>
      </c>
      <c r="O88" s="19"/>
      <c r="P88" s="19"/>
      <c r="Q88" s="19"/>
      <c r="R88" s="19"/>
      <c r="S88" s="19"/>
      <c r="T88" s="19">
        <f>ROUND((ROUND(Source!AF53*Source!AV53*Source!I53,0)+ROUND(Source!AE53*Source!AV53*Source!I53,0))*(Source!FX53)/100,0)</f>
        <v>218</v>
      </c>
      <c r="U88" s="19">
        <f>Source!X53</f>
        <v>3385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218</v>
      </c>
      <c r="GZ88" s="19"/>
      <c r="HA88" s="19"/>
      <c r="HB88" s="19"/>
      <c r="HC88" s="19">
        <f>T88</f>
        <v>218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60"/>
      <c r="B89" s="56"/>
      <c r="C89" s="56" t="s">
        <v>468</v>
      </c>
      <c r="D89" s="57"/>
      <c r="E89" s="58">
        <v>60</v>
      </c>
      <c r="F89" s="80" t="s">
        <v>466</v>
      </c>
      <c r="G89" s="59"/>
      <c r="H89" s="62">
        <f>ROUND((Source!AF53*Source!AV53+Source!AE53*Source!AV53)*(Source!FY53)/100,2)</f>
        <v>326.42</v>
      </c>
      <c r="I89" s="80">
        <f>T89</f>
        <v>163</v>
      </c>
      <c r="J89" s="59" t="s">
        <v>475</v>
      </c>
      <c r="K89" s="81">
        <f>U89</f>
        <v>2389</v>
      </c>
      <c r="O89" s="19"/>
      <c r="P89" s="19"/>
      <c r="Q89" s="19"/>
      <c r="R89" s="19"/>
      <c r="S89" s="19"/>
      <c r="T89" s="19">
        <f>ROUND((ROUND(Source!AF53*Source!AV53*Source!I53,0)+ROUND(Source!AE53*Source!AV53*Source!I53,0))*(Source!FY53)/100,0)</f>
        <v>163</v>
      </c>
      <c r="U89" s="19">
        <f>Source!Y53</f>
        <v>2389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163</v>
      </c>
      <c r="HA89" s="19"/>
      <c r="HB89" s="19"/>
      <c r="HC89" s="19">
        <f>T89</f>
        <v>163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0"/>
      <c r="B90" s="56"/>
      <c r="C90" s="56" t="s">
        <v>470</v>
      </c>
      <c r="D90" s="57" t="s">
        <v>471</v>
      </c>
      <c r="E90" s="58">
        <v>42.5</v>
      </c>
      <c r="F90" s="59"/>
      <c r="G90" s="59" t="s">
        <v>464</v>
      </c>
      <c r="H90" s="59">
        <f>ROUND(Source!AH53,2)</f>
        <v>57.38</v>
      </c>
      <c r="I90" s="62">
        <f>Source!U53</f>
        <v>28.687500000000004</v>
      </c>
      <c r="J90" s="59"/>
      <c r="K90" s="61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72" t="s">
        <v>94</v>
      </c>
      <c r="B91" s="79" t="s">
        <v>65</v>
      </c>
      <c r="C91" s="73" t="s">
        <v>95</v>
      </c>
      <c r="D91" s="74" t="s">
        <v>96</v>
      </c>
      <c r="E91" s="75">
        <f>Source!I55</f>
        <v>50</v>
      </c>
      <c r="F91" s="76">
        <v>2</v>
      </c>
      <c r="G91" s="148"/>
      <c r="H91" s="76">
        <f>Source!AC55</f>
        <v>2</v>
      </c>
      <c r="I91" s="77">
        <f>T91</f>
        <v>100</v>
      </c>
      <c r="J91" s="148">
        <v>7.5</v>
      </c>
      <c r="K91" s="78">
        <f>U91</f>
        <v>750</v>
      </c>
      <c r="O91" s="19"/>
      <c r="P91" s="19"/>
      <c r="Q91" s="19"/>
      <c r="R91" s="19"/>
      <c r="S91" s="19"/>
      <c r="T91" s="19">
        <f>ROUND(Source!AC55*Source!AW55*Source!I55,0)</f>
        <v>100</v>
      </c>
      <c r="U91" s="19">
        <f>Source!P55</f>
        <v>750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100</v>
      </c>
      <c r="GK91" s="19"/>
      <c r="GL91" s="19"/>
      <c r="GM91" s="19"/>
      <c r="GN91" s="19">
        <f>T91</f>
        <v>100</v>
      </c>
      <c r="GO91" s="19"/>
      <c r="GP91" s="19">
        <f>T91</f>
        <v>100</v>
      </c>
      <c r="GQ91" s="19">
        <f>T91</f>
        <v>100</v>
      </c>
      <c r="GR91" s="19"/>
      <c r="GS91" s="19">
        <f>T91</f>
        <v>100</v>
      </c>
      <c r="GT91" s="19"/>
      <c r="GU91" s="19"/>
      <c r="GV91" s="19"/>
      <c r="GW91" s="19">
        <f>ROUND(Source!AG55*Source!I55,0)</f>
        <v>0</v>
      </c>
      <c r="GX91" s="19">
        <f>ROUND(Source!AJ55*Source!I55,0)</f>
        <v>0</v>
      </c>
      <c r="GY91" s="19"/>
      <c r="GZ91" s="19"/>
      <c r="HA91" s="19"/>
      <c r="HB91" s="19">
        <f>T91</f>
        <v>100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13.5" thickBot="1" x14ac:dyDescent="0.25">
      <c r="A92" s="153"/>
      <c r="B92" s="154" t="s">
        <v>476</v>
      </c>
      <c r="C92" s="154" t="s">
        <v>486</v>
      </c>
      <c r="D92" s="155"/>
      <c r="E92" s="155"/>
      <c r="F92" s="155"/>
      <c r="G92" s="155"/>
      <c r="H92" s="155"/>
      <c r="I92" s="155"/>
      <c r="J92" s="155"/>
      <c r="K92" s="156"/>
    </row>
    <row r="93" spans="1:255" x14ac:dyDescent="0.2">
      <c r="A93" s="64"/>
      <c r="B93" s="63"/>
      <c r="C93" s="63"/>
      <c r="D93" s="63"/>
      <c r="E93" s="63"/>
      <c r="F93" s="63"/>
      <c r="G93" s="63"/>
      <c r="H93" s="111">
        <f>R93</f>
        <v>847</v>
      </c>
      <c r="I93" s="112"/>
      <c r="J93" s="111">
        <f>S93</f>
        <v>12607</v>
      </c>
      <c r="K93" s="113"/>
      <c r="O93" s="19"/>
      <c r="P93" s="19"/>
      <c r="Q93" s="19"/>
      <c r="R93" s="19">
        <f>SUM(T84:T92)</f>
        <v>847</v>
      </c>
      <c r="S93" s="19">
        <f>SUM(U84:U92)</f>
        <v>12607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>
        <f>R93</f>
        <v>847</v>
      </c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ht="24" x14ac:dyDescent="0.2">
      <c r="A94" s="72">
        <v>6</v>
      </c>
      <c r="B94" s="79" t="s">
        <v>150</v>
      </c>
      <c r="C94" s="73" t="s">
        <v>151</v>
      </c>
      <c r="D94" s="74" t="s">
        <v>90</v>
      </c>
      <c r="E94" s="75">
        <v>0.5</v>
      </c>
      <c r="F94" s="76">
        <f>Source!AK81</f>
        <v>117.17</v>
      </c>
      <c r="G94" s="146" t="s">
        <v>6</v>
      </c>
      <c r="H94" s="76">
        <f>Source!AB81</f>
        <v>102.81</v>
      </c>
      <c r="I94" s="77"/>
      <c r="J94" s="147"/>
      <c r="K94" s="78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1"/>
      <c r="B95" s="48"/>
      <c r="C95" s="48" t="s">
        <v>463</v>
      </c>
      <c r="D95" s="49"/>
      <c r="E95" s="50"/>
      <c r="F95" s="52">
        <v>102.8</v>
      </c>
      <c r="G95" s="145"/>
      <c r="H95" s="52">
        <f>Source!AF81</f>
        <v>102.8</v>
      </c>
      <c r="I95" s="53">
        <f>T95</f>
        <v>51</v>
      </c>
      <c r="J95" s="145">
        <v>18.3</v>
      </c>
      <c r="K95" s="54">
        <f>U95</f>
        <v>941</v>
      </c>
      <c r="O95" s="19"/>
      <c r="P95" s="19"/>
      <c r="Q95" s="19"/>
      <c r="R95" s="19"/>
      <c r="S95" s="19"/>
      <c r="T95" s="19">
        <f>ROUND(Source!AF81*Source!AV81*Source!I81,0)</f>
        <v>51</v>
      </c>
      <c r="U95" s="19">
        <f>Source!S81</f>
        <v>941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>
        <f>T95</f>
        <v>51</v>
      </c>
      <c r="GK95" s="19">
        <f>T95</f>
        <v>51</v>
      </c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>
        <f>T95</f>
        <v>51</v>
      </c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487</v>
      </c>
      <c r="D96" s="57"/>
      <c r="E96" s="58"/>
      <c r="F96" s="62">
        <v>14.37</v>
      </c>
      <c r="G96" s="59"/>
      <c r="H96" s="62">
        <f>Source!AC81</f>
        <v>0.01</v>
      </c>
      <c r="I96" s="80">
        <f>T96</f>
        <v>0</v>
      </c>
      <c r="J96" s="59">
        <v>7.5</v>
      </c>
      <c r="K96" s="81">
        <f>U96</f>
        <v>0</v>
      </c>
      <c r="O96" s="19"/>
      <c r="P96" s="19"/>
      <c r="Q96" s="19"/>
      <c r="R96" s="19"/>
      <c r="S96" s="19"/>
      <c r="T96" s="19">
        <f>ROUND(Source!AC81*Source!AW81*Source!I81,0)</f>
        <v>0</v>
      </c>
      <c r="U96" s="19">
        <f>Source!P81</f>
        <v>0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0</v>
      </c>
      <c r="GK96" s="19"/>
      <c r="GL96" s="19"/>
      <c r="GM96" s="19"/>
      <c r="GN96" s="19">
        <f>T96</f>
        <v>0</v>
      </c>
      <c r="GO96" s="19"/>
      <c r="GP96" s="19">
        <f>T96</f>
        <v>0</v>
      </c>
      <c r="GQ96" s="19">
        <f>T96</f>
        <v>0</v>
      </c>
      <c r="GR96" s="19"/>
      <c r="GS96" s="19">
        <f>T96</f>
        <v>0</v>
      </c>
      <c r="GT96" s="19"/>
      <c r="GU96" s="19"/>
      <c r="GV96" s="19"/>
      <c r="GW96" s="19">
        <f>ROUND(Source!AG81*Source!I81,0)</f>
        <v>0</v>
      </c>
      <c r="GX96" s="19">
        <f>ROUND(Source!AJ81*Source!I81,0)</f>
        <v>0</v>
      </c>
      <c r="GY96" s="19"/>
      <c r="GZ96" s="19"/>
      <c r="HA96" s="19"/>
      <c r="HB96" s="19"/>
      <c r="HC96" s="19">
        <f>T96</f>
        <v>0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465</v>
      </c>
      <c r="D97" s="57"/>
      <c r="E97" s="58">
        <v>80</v>
      </c>
      <c r="F97" s="80" t="s">
        <v>466</v>
      </c>
      <c r="G97" s="59"/>
      <c r="H97" s="62">
        <f>ROUND((Source!AF81*Source!AV81+Source!AE81*Source!AV81)*(Source!FX81)/100,2)</f>
        <v>82.24</v>
      </c>
      <c r="I97" s="80">
        <f>T97</f>
        <v>41</v>
      </c>
      <c r="J97" s="59" t="s">
        <v>474</v>
      </c>
      <c r="K97" s="81">
        <f>U97</f>
        <v>640</v>
      </c>
      <c r="O97" s="19"/>
      <c r="P97" s="19"/>
      <c r="Q97" s="19"/>
      <c r="R97" s="19"/>
      <c r="S97" s="19"/>
      <c r="T97" s="19">
        <f>ROUND((ROUND(Source!AF81*Source!AV81*Source!I81,0)+ROUND(Source!AE81*Source!AV81*Source!I81,0))*(Source!FX81)/100,0)</f>
        <v>41</v>
      </c>
      <c r="U97" s="19">
        <f>Source!X81</f>
        <v>640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>
        <f>T97</f>
        <v>41</v>
      </c>
      <c r="GZ97" s="19"/>
      <c r="HA97" s="19"/>
      <c r="HB97" s="19"/>
      <c r="HC97" s="19">
        <f>T97</f>
        <v>41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0"/>
      <c r="B98" s="56"/>
      <c r="C98" s="56" t="s">
        <v>468</v>
      </c>
      <c r="D98" s="57"/>
      <c r="E98" s="58">
        <v>60</v>
      </c>
      <c r="F98" s="80" t="s">
        <v>466</v>
      </c>
      <c r="G98" s="59"/>
      <c r="H98" s="62">
        <f>ROUND((Source!AF81*Source!AV81+Source!AE81*Source!AV81)*(Source!FY81)/100,2)</f>
        <v>61.68</v>
      </c>
      <c r="I98" s="80">
        <f>T98</f>
        <v>31</v>
      </c>
      <c r="J98" s="59" t="s">
        <v>475</v>
      </c>
      <c r="K98" s="81">
        <f>U98</f>
        <v>452</v>
      </c>
      <c r="O98" s="19"/>
      <c r="P98" s="19"/>
      <c r="Q98" s="19"/>
      <c r="R98" s="19"/>
      <c r="S98" s="19"/>
      <c r="T98" s="19">
        <f>ROUND((ROUND(Source!AF81*Source!AV81*Source!I81,0)+ROUND(Source!AE81*Source!AV81*Source!I81,0))*(Source!FY81)/100,0)</f>
        <v>31</v>
      </c>
      <c r="U98" s="19">
        <f>Source!Y81</f>
        <v>452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>
        <f>T98</f>
        <v>31</v>
      </c>
      <c r="HA98" s="19"/>
      <c r="HB98" s="19"/>
      <c r="HC98" s="19">
        <f>T98</f>
        <v>31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0"/>
      <c r="B99" s="56"/>
      <c r="C99" s="56" t="s">
        <v>470</v>
      </c>
      <c r="D99" s="57" t="s">
        <v>471</v>
      </c>
      <c r="E99" s="58">
        <v>9.27</v>
      </c>
      <c r="F99" s="59"/>
      <c r="G99" s="59"/>
      <c r="H99" s="59">
        <f>ROUND(Source!AH81,2)</f>
        <v>9.27</v>
      </c>
      <c r="I99" s="62">
        <f>Source!U81</f>
        <v>4.6349999999999998</v>
      </c>
      <c r="J99" s="59"/>
      <c r="K99" s="61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72" t="s">
        <v>153</v>
      </c>
      <c r="B100" s="79" t="s">
        <v>65</v>
      </c>
      <c r="C100" s="73" t="s">
        <v>154</v>
      </c>
      <c r="D100" s="74" t="s">
        <v>96</v>
      </c>
      <c r="E100" s="75">
        <f>Source!I83</f>
        <v>50</v>
      </c>
      <c r="F100" s="76">
        <v>2.27</v>
      </c>
      <c r="G100" s="148"/>
      <c r="H100" s="76">
        <f>Source!AC83</f>
        <v>2.27</v>
      </c>
      <c r="I100" s="77">
        <f>T100</f>
        <v>114</v>
      </c>
      <c r="J100" s="148">
        <v>7.5</v>
      </c>
      <c r="K100" s="78">
        <f>U100</f>
        <v>851</v>
      </c>
      <c r="O100" s="19"/>
      <c r="P100" s="19"/>
      <c r="Q100" s="19"/>
      <c r="R100" s="19"/>
      <c r="S100" s="19"/>
      <c r="T100" s="19">
        <f>ROUND(Source!AC83*Source!AW83*Source!I83,0)</f>
        <v>114</v>
      </c>
      <c r="U100" s="19">
        <f>Source!P83</f>
        <v>851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>
        <f>T100</f>
        <v>114</v>
      </c>
      <c r="GK100" s="19"/>
      <c r="GL100" s="19"/>
      <c r="GM100" s="19"/>
      <c r="GN100" s="19">
        <f>T100</f>
        <v>114</v>
      </c>
      <c r="GO100" s="19"/>
      <c r="GP100" s="19">
        <f>T100</f>
        <v>114</v>
      </c>
      <c r="GQ100" s="19">
        <f>T100</f>
        <v>114</v>
      </c>
      <c r="GR100" s="19"/>
      <c r="GS100" s="19">
        <f>T100</f>
        <v>114</v>
      </c>
      <c r="GT100" s="19"/>
      <c r="GU100" s="19"/>
      <c r="GV100" s="19"/>
      <c r="GW100" s="19">
        <f>ROUND(Source!AG83*Source!I83,0)</f>
        <v>0</v>
      </c>
      <c r="GX100" s="19">
        <f>ROUND(Source!AJ83*Source!I83,0)</f>
        <v>0</v>
      </c>
      <c r="GY100" s="19"/>
      <c r="GZ100" s="19"/>
      <c r="HA100" s="19"/>
      <c r="HB100" s="19">
        <f>T100</f>
        <v>114</v>
      </c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ht="13.5" thickBot="1" x14ac:dyDescent="0.25">
      <c r="A101" s="153"/>
      <c r="B101" s="154" t="s">
        <v>476</v>
      </c>
      <c r="C101" s="154" t="s">
        <v>488</v>
      </c>
      <c r="D101" s="155"/>
      <c r="E101" s="155"/>
      <c r="F101" s="155"/>
      <c r="G101" s="155"/>
      <c r="H101" s="155"/>
      <c r="I101" s="155"/>
      <c r="J101" s="155"/>
      <c r="K101" s="156"/>
    </row>
    <row r="102" spans="1:255" x14ac:dyDescent="0.2">
      <c r="A102" s="64"/>
      <c r="B102" s="63"/>
      <c r="C102" s="63"/>
      <c r="D102" s="63"/>
      <c r="E102" s="63"/>
      <c r="F102" s="63"/>
      <c r="G102" s="63"/>
      <c r="H102" s="111">
        <f>R102</f>
        <v>237</v>
      </c>
      <c r="I102" s="112"/>
      <c r="J102" s="111">
        <f>S102</f>
        <v>2884</v>
      </c>
      <c r="K102" s="113"/>
      <c r="O102" s="19"/>
      <c r="P102" s="19"/>
      <c r="Q102" s="19"/>
      <c r="R102" s="19">
        <f>SUM(T94:T101)</f>
        <v>237</v>
      </c>
      <c r="S102" s="19">
        <f>SUM(U94:U101)</f>
        <v>2884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>
        <f>R102</f>
        <v>237</v>
      </c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ht="36" x14ac:dyDescent="0.2">
      <c r="A103" s="72">
        <v>7</v>
      </c>
      <c r="B103" s="79" t="s">
        <v>163</v>
      </c>
      <c r="C103" s="73" t="s">
        <v>164</v>
      </c>
      <c r="D103" s="74" t="s">
        <v>62</v>
      </c>
      <c r="E103" s="75">
        <v>2</v>
      </c>
      <c r="F103" s="76">
        <f>Source!AK89</f>
        <v>35.980000000000004</v>
      </c>
      <c r="G103" s="146" t="s">
        <v>24</v>
      </c>
      <c r="H103" s="76">
        <f>Source!AB89</f>
        <v>21.43</v>
      </c>
      <c r="I103" s="77"/>
      <c r="J103" s="147"/>
      <c r="K103" s="78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1"/>
      <c r="B104" s="48"/>
      <c r="C104" s="48" t="s">
        <v>463</v>
      </c>
      <c r="D104" s="49"/>
      <c r="E104" s="50"/>
      <c r="F104" s="52">
        <v>14.84</v>
      </c>
      <c r="G104" s="145" t="s">
        <v>464</v>
      </c>
      <c r="H104" s="52">
        <f>Source!AF89</f>
        <v>20.03</v>
      </c>
      <c r="I104" s="53">
        <f>T104</f>
        <v>40</v>
      </c>
      <c r="J104" s="145">
        <v>18.3</v>
      </c>
      <c r="K104" s="54">
        <f>U104</f>
        <v>733</v>
      </c>
      <c r="O104" s="19"/>
      <c r="P104" s="19"/>
      <c r="Q104" s="19"/>
      <c r="R104" s="19"/>
      <c r="S104" s="19"/>
      <c r="T104" s="19">
        <f>ROUND(Source!AF89*Source!AV89*Source!I89,0)</f>
        <v>40</v>
      </c>
      <c r="U104" s="19">
        <f>Source!S89</f>
        <v>733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40</v>
      </c>
      <c r="GK104" s="19">
        <f>T104</f>
        <v>40</v>
      </c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>
        <f>T104</f>
        <v>40</v>
      </c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60"/>
      <c r="B105" s="56"/>
      <c r="C105" s="56" t="s">
        <v>472</v>
      </c>
      <c r="D105" s="57"/>
      <c r="E105" s="58"/>
      <c r="F105" s="62">
        <v>1.05</v>
      </c>
      <c r="G105" s="59" t="s">
        <v>464</v>
      </c>
      <c r="H105" s="62">
        <f>Source!AD89</f>
        <v>1.42</v>
      </c>
      <c r="I105" s="80">
        <f>T105</f>
        <v>3</v>
      </c>
      <c r="J105" s="59">
        <v>12.5</v>
      </c>
      <c r="K105" s="81">
        <f>U105</f>
        <v>36</v>
      </c>
      <c r="O105" s="19"/>
      <c r="P105" s="19"/>
      <c r="Q105" s="19"/>
      <c r="R105" s="19"/>
      <c r="S105" s="19"/>
      <c r="T105" s="19">
        <f>ROUND(Source!AD89*Source!AV89*Source!I89,0)</f>
        <v>3</v>
      </c>
      <c r="U105" s="19">
        <f>Source!Q89</f>
        <v>36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3</v>
      </c>
      <c r="GK105" s="19"/>
      <c r="GL105" s="19">
        <f>T105</f>
        <v>3</v>
      </c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>
        <f>T105</f>
        <v>3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60"/>
      <c r="B106" s="56"/>
      <c r="C106" s="56" t="s">
        <v>487</v>
      </c>
      <c r="D106" s="57"/>
      <c r="E106" s="58"/>
      <c r="F106" s="62">
        <v>20.09</v>
      </c>
      <c r="G106" s="59"/>
      <c r="H106" s="62">
        <f>Source!AC89</f>
        <v>-0.02</v>
      </c>
      <c r="I106" s="80">
        <f>T106</f>
        <v>0</v>
      </c>
      <c r="J106" s="59">
        <v>7.5</v>
      </c>
      <c r="K106" s="81">
        <f>U106</f>
        <v>0</v>
      </c>
      <c r="O106" s="19"/>
      <c r="P106" s="19"/>
      <c r="Q106" s="19"/>
      <c r="R106" s="19"/>
      <c r="S106" s="19"/>
      <c r="T106" s="19">
        <f>ROUND(Source!AC89*Source!AW89*Source!I89,0)</f>
        <v>0</v>
      </c>
      <c r="U106" s="19">
        <f>Source!P89</f>
        <v>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0</v>
      </c>
      <c r="GK106" s="19"/>
      <c r="GL106" s="19"/>
      <c r="GM106" s="19"/>
      <c r="GN106" s="19">
        <f>T106</f>
        <v>0</v>
      </c>
      <c r="GO106" s="19"/>
      <c r="GP106" s="19">
        <f>T106</f>
        <v>0</v>
      </c>
      <c r="GQ106" s="19">
        <f>T106</f>
        <v>0</v>
      </c>
      <c r="GR106" s="19"/>
      <c r="GS106" s="19">
        <f>T106</f>
        <v>0</v>
      </c>
      <c r="GT106" s="19"/>
      <c r="GU106" s="19"/>
      <c r="GV106" s="19"/>
      <c r="GW106" s="19">
        <f>ROUND(Source!AG89*Source!I89,0)</f>
        <v>0</v>
      </c>
      <c r="GX106" s="19">
        <f>ROUND(Source!AJ89*Source!I89,0)</f>
        <v>0</v>
      </c>
      <c r="GY106" s="19"/>
      <c r="GZ106" s="19"/>
      <c r="HA106" s="19"/>
      <c r="HB106" s="19"/>
      <c r="HC106" s="19">
        <f>T106</f>
        <v>0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60"/>
      <c r="B107" s="56"/>
      <c r="C107" s="56" t="s">
        <v>465</v>
      </c>
      <c r="D107" s="57"/>
      <c r="E107" s="58">
        <v>95</v>
      </c>
      <c r="F107" s="80" t="s">
        <v>466</v>
      </c>
      <c r="G107" s="59"/>
      <c r="H107" s="62">
        <f>ROUND((Source!AF89*Source!AV89+Source!AE89*Source!AV89)*(Source!FX89)/100,2)</f>
        <v>19.03</v>
      </c>
      <c r="I107" s="80">
        <f>T107</f>
        <v>38</v>
      </c>
      <c r="J107" s="59" t="s">
        <v>489</v>
      </c>
      <c r="K107" s="81">
        <f>U107</f>
        <v>594</v>
      </c>
      <c r="O107" s="19"/>
      <c r="P107" s="19"/>
      <c r="Q107" s="19"/>
      <c r="R107" s="19"/>
      <c r="S107" s="19"/>
      <c r="T107" s="19">
        <f>ROUND((ROUND(Source!AF89*Source!AV89*Source!I89,0)+ROUND(Source!AE89*Source!AV89*Source!I89,0))*(Source!FX89)/100,0)</f>
        <v>38</v>
      </c>
      <c r="U107" s="19">
        <f>Source!X89</f>
        <v>594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>
        <f>T107</f>
        <v>38</v>
      </c>
      <c r="GZ107" s="19"/>
      <c r="HA107" s="19"/>
      <c r="HB107" s="19"/>
      <c r="HC107" s="19">
        <f>T107</f>
        <v>38</v>
      </c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0"/>
      <c r="B108" s="56"/>
      <c r="C108" s="56" t="s">
        <v>468</v>
      </c>
      <c r="D108" s="57"/>
      <c r="E108" s="58">
        <v>65</v>
      </c>
      <c r="F108" s="80" t="s">
        <v>466</v>
      </c>
      <c r="G108" s="59"/>
      <c r="H108" s="62">
        <f>ROUND((Source!AF89*Source!AV89+Source!AE89*Source!AV89)*(Source!FY89)/100,2)</f>
        <v>13.02</v>
      </c>
      <c r="I108" s="80">
        <f>T108</f>
        <v>26</v>
      </c>
      <c r="J108" s="59" t="s">
        <v>490</v>
      </c>
      <c r="K108" s="81">
        <f>U108</f>
        <v>381</v>
      </c>
      <c r="O108" s="19"/>
      <c r="P108" s="19"/>
      <c r="Q108" s="19"/>
      <c r="R108" s="19"/>
      <c r="S108" s="19"/>
      <c r="T108" s="19">
        <f>ROUND((ROUND(Source!AF89*Source!AV89*Source!I89,0)+ROUND(Source!AE89*Source!AV89*Source!I89,0))*(Source!FY89)/100,0)</f>
        <v>26</v>
      </c>
      <c r="U108" s="19">
        <f>Source!Y89</f>
        <v>381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>
        <f>T108</f>
        <v>26</v>
      </c>
      <c r="HA108" s="19"/>
      <c r="HB108" s="19"/>
      <c r="HC108" s="19">
        <f>T108</f>
        <v>26</v>
      </c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0"/>
      <c r="B109" s="56"/>
      <c r="C109" s="56" t="s">
        <v>470</v>
      </c>
      <c r="D109" s="57" t="s">
        <v>471</v>
      </c>
      <c r="E109" s="58">
        <v>1.56</v>
      </c>
      <c r="F109" s="59"/>
      <c r="G109" s="59" t="s">
        <v>464</v>
      </c>
      <c r="H109" s="59">
        <f>ROUND(Source!AH89,2)</f>
        <v>2.11</v>
      </c>
      <c r="I109" s="62">
        <f>Source!U89</f>
        <v>4.2120000000000006</v>
      </c>
      <c r="J109" s="59"/>
      <c r="K109" s="61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72" t="s">
        <v>166</v>
      </c>
      <c r="B110" s="79" t="s">
        <v>65</v>
      </c>
      <c r="C110" s="73" t="s">
        <v>167</v>
      </c>
      <c r="D110" s="74" t="s">
        <v>45</v>
      </c>
      <c r="E110" s="75">
        <f>Source!I91</f>
        <v>2</v>
      </c>
      <c r="F110" s="76">
        <v>52.76</v>
      </c>
      <c r="G110" s="148"/>
      <c r="H110" s="76">
        <f>Source!AC91</f>
        <v>52.76</v>
      </c>
      <c r="I110" s="77">
        <f>T110</f>
        <v>106</v>
      </c>
      <c r="J110" s="148">
        <v>7.5</v>
      </c>
      <c r="K110" s="78">
        <f>U110</f>
        <v>791</v>
      </c>
      <c r="O110" s="19"/>
      <c r="P110" s="19"/>
      <c r="Q110" s="19"/>
      <c r="R110" s="19"/>
      <c r="S110" s="19"/>
      <c r="T110" s="19">
        <f>ROUND(Source!AC91*Source!AW91*Source!I91,0)</f>
        <v>106</v>
      </c>
      <c r="U110" s="19">
        <f>Source!P91</f>
        <v>791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106</v>
      </c>
      <c r="GK110" s="19"/>
      <c r="GL110" s="19"/>
      <c r="GM110" s="19"/>
      <c r="GN110" s="19">
        <f>T110</f>
        <v>106</v>
      </c>
      <c r="GO110" s="19"/>
      <c r="GP110" s="19">
        <f>T110</f>
        <v>106</v>
      </c>
      <c r="GQ110" s="19">
        <f>T110</f>
        <v>106</v>
      </c>
      <c r="GR110" s="19"/>
      <c r="GS110" s="19">
        <f>T110</f>
        <v>106</v>
      </c>
      <c r="GT110" s="19"/>
      <c r="GU110" s="19"/>
      <c r="GV110" s="19"/>
      <c r="GW110" s="19">
        <f>ROUND(Source!AG91*Source!I91,0)</f>
        <v>0</v>
      </c>
      <c r="GX110" s="19">
        <f>ROUND(Source!AJ91*Source!I91,0)</f>
        <v>0</v>
      </c>
      <c r="GY110" s="19"/>
      <c r="GZ110" s="19"/>
      <c r="HA110" s="19"/>
      <c r="HB110" s="19">
        <f>T110</f>
        <v>106</v>
      </c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13.5" thickBot="1" x14ac:dyDescent="0.25">
      <c r="A111" s="153"/>
      <c r="B111" s="154" t="s">
        <v>476</v>
      </c>
      <c r="C111" s="154" t="s">
        <v>491</v>
      </c>
      <c r="D111" s="155"/>
      <c r="E111" s="155"/>
      <c r="F111" s="155"/>
      <c r="G111" s="155"/>
      <c r="H111" s="155"/>
      <c r="I111" s="155"/>
      <c r="J111" s="155"/>
      <c r="K111" s="156"/>
    </row>
    <row r="112" spans="1:255" x14ac:dyDescent="0.2">
      <c r="A112" s="64"/>
      <c r="B112" s="63"/>
      <c r="C112" s="63"/>
      <c r="D112" s="63"/>
      <c r="E112" s="63"/>
      <c r="F112" s="63"/>
      <c r="G112" s="63"/>
      <c r="H112" s="111">
        <f>R112</f>
        <v>213</v>
      </c>
      <c r="I112" s="112"/>
      <c r="J112" s="111">
        <f>S112</f>
        <v>2535</v>
      </c>
      <c r="K112" s="113"/>
      <c r="O112" s="19"/>
      <c r="P112" s="19"/>
      <c r="Q112" s="19"/>
      <c r="R112" s="19">
        <f>SUM(T103:T111)</f>
        <v>213</v>
      </c>
      <c r="S112" s="19">
        <f>SUM(U103:U111)</f>
        <v>2535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>
        <f>R112</f>
        <v>213</v>
      </c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33.75" x14ac:dyDescent="0.2">
      <c r="A113" s="72">
        <v>8</v>
      </c>
      <c r="B113" s="79" t="s">
        <v>206</v>
      </c>
      <c r="C113" s="73" t="s">
        <v>207</v>
      </c>
      <c r="D113" s="74" t="s">
        <v>62</v>
      </c>
      <c r="E113" s="75">
        <v>2</v>
      </c>
      <c r="F113" s="76">
        <f>Source!AK115</f>
        <v>9.23</v>
      </c>
      <c r="G113" s="146" t="s">
        <v>24</v>
      </c>
      <c r="H113" s="76">
        <f>Source!AB115</f>
        <v>11.77</v>
      </c>
      <c r="I113" s="77"/>
      <c r="J113" s="147"/>
      <c r="K113" s="78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51"/>
      <c r="B114" s="48"/>
      <c r="C114" s="48" t="s">
        <v>463</v>
      </c>
      <c r="D114" s="49"/>
      <c r="E114" s="50"/>
      <c r="F114" s="52">
        <v>6.94</v>
      </c>
      <c r="G114" s="145" t="s">
        <v>464</v>
      </c>
      <c r="H114" s="52">
        <f>Source!AF115</f>
        <v>9.3699999999999992</v>
      </c>
      <c r="I114" s="53">
        <f>T114</f>
        <v>19</v>
      </c>
      <c r="J114" s="145">
        <v>18.3</v>
      </c>
      <c r="K114" s="54">
        <f>U114</f>
        <v>343</v>
      </c>
      <c r="O114" s="19"/>
      <c r="P114" s="19"/>
      <c r="Q114" s="19"/>
      <c r="R114" s="19"/>
      <c r="S114" s="19"/>
      <c r="T114" s="19">
        <f>ROUND(Source!AF115*Source!AV115*Source!I115,0)</f>
        <v>19</v>
      </c>
      <c r="U114" s="19">
        <f>Source!S115</f>
        <v>343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>
        <f>T114</f>
        <v>19</v>
      </c>
      <c r="GK114" s="19">
        <f>T114</f>
        <v>19</v>
      </c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>
        <f>T114</f>
        <v>19</v>
      </c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60"/>
      <c r="B115" s="56"/>
      <c r="C115" s="56" t="s">
        <v>472</v>
      </c>
      <c r="D115" s="57"/>
      <c r="E115" s="58"/>
      <c r="F115" s="62">
        <v>1.78</v>
      </c>
      <c r="G115" s="59" t="s">
        <v>464</v>
      </c>
      <c r="H115" s="62">
        <f>Source!AD115</f>
        <v>2.4</v>
      </c>
      <c r="I115" s="80">
        <f>T115</f>
        <v>5</v>
      </c>
      <c r="J115" s="59">
        <v>12.5</v>
      </c>
      <c r="K115" s="81">
        <f>U115</f>
        <v>60</v>
      </c>
      <c r="O115" s="19"/>
      <c r="P115" s="19"/>
      <c r="Q115" s="19"/>
      <c r="R115" s="19"/>
      <c r="S115" s="19"/>
      <c r="T115" s="19">
        <f>ROUND(Source!AD115*Source!AV115*Source!I115,0)</f>
        <v>5</v>
      </c>
      <c r="U115" s="19">
        <f>Source!Q115</f>
        <v>60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5</v>
      </c>
      <c r="GK115" s="19"/>
      <c r="GL115" s="19">
        <f>T115</f>
        <v>5</v>
      </c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>
        <f>T115</f>
        <v>5</v>
      </c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0"/>
      <c r="B116" s="56"/>
      <c r="C116" s="56" t="s">
        <v>473</v>
      </c>
      <c r="D116" s="57"/>
      <c r="E116" s="58"/>
      <c r="F116" s="62">
        <v>0.26</v>
      </c>
      <c r="G116" s="59" t="s">
        <v>464</v>
      </c>
      <c r="H116" s="62">
        <f>Source!AE115</f>
        <v>0.35</v>
      </c>
      <c r="I116" s="80">
        <f>GM116</f>
        <v>1</v>
      </c>
      <c r="J116" s="59">
        <v>18.3</v>
      </c>
      <c r="K116" s="81">
        <f>Source!R115</f>
        <v>13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>
        <f>ROUND(Source!AE115*Source!AV115*Source!I115,0)</f>
        <v>1</v>
      </c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0"/>
      <c r="B117" s="56"/>
      <c r="C117" s="56" t="s">
        <v>465</v>
      </c>
      <c r="D117" s="57"/>
      <c r="E117" s="58">
        <v>95</v>
      </c>
      <c r="F117" s="80" t="s">
        <v>466</v>
      </c>
      <c r="G117" s="59"/>
      <c r="H117" s="62">
        <f>ROUND((Source!AF115*Source!AV115+Source!AE115*Source!AV115)*(Source!FX115)/100,2)</f>
        <v>9.23</v>
      </c>
      <c r="I117" s="80">
        <f>T117</f>
        <v>19</v>
      </c>
      <c r="J117" s="59" t="s">
        <v>489</v>
      </c>
      <c r="K117" s="81">
        <f>U117</f>
        <v>288</v>
      </c>
      <c r="O117" s="19"/>
      <c r="P117" s="19"/>
      <c r="Q117" s="19"/>
      <c r="R117" s="19"/>
      <c r="S117" s="19"/>
      <c r="T117" s="19">
        <f>ROUND((ROUND(Source!AF115*Source!AV115*Source!I115,0)+ROUND(Source!AE115*Source!AV115*Source!I115,0))*(Source!FX115)/100,0)</f>
        <v>19</v>
      </c>
      <c r="U117" s="19">
        <f>Source!X115</f>
        <v>288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>
        <f>T117</f>
        <v>19</v>
      </c>
      <c r="GZ117" s="19"/>
      <c r="HA117" s="19"/>
      <c r="HB117" s="19"/>
      <c r="HC117" s="19">
        <f>T117</f>
        <v>19</v>
      </c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60"/>
      <c r="B118" s="56"/>
      <c r="C118" s="56" t="s">
        <v>468</v>
      </c>
      <c r="D118" s="57"/>
      <c r="E118" s="58">
        <v>65</v>
      </c>
      <c r="F118" s="80" t="s">
        <v>466</v>
      </c>
      <c r="G118" s="59"/>
      <c r="H118" s="62">
        <f>ROUND((Source!AF115*Source!AV115+Source!AE115*Source!AV115)*(Source!FY115)/100,2)</f>
        <v>6.32</v>
      </c>
      <c r="I118" s="80">
        <f>T118</f>
        <v>13</v>
      </c>
      <c r="J118" s="59" t="s">
        <v>490</v>
      </c>
      <c r="K118" s="81">
        <f>U118</f>
        <v>185</v>
      </c>
      <c r="O118" s="19"/>
      <c r="P118" s="19"/>
      <c r="Q118" s="19"/>
      <c r="R118" s="19"/>
      <c r="S118" s="19"/>
      <c r="T118" s="19">
        <f>ROUND((ROUND(Source!AF115*Source!AV115*Source!I115,0)+ROUND(Source!AE115*Source!AV115*Source!I115,0))*(Source!FY115)/100,0)</f>
        <v>13</v>
      </c>
      <c r="U118" s="19">
        <f>Source!Y115</f>
        <v>185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>
        <f>T118</f>
        <v>13</v>
      </c>
      <c r="HA118" s="19"/>
      <c r="HB118" s="19"/>
      <c r="HC118" s="19">
        <f>T118</f>
        <v>13</v>
      </c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60"/>
      <c r="B119" s="56"/>
      <c r="C119" s="56" t="s">
        <v>470</v>
      </c>
      <c r="D119" s="57" t="s">
        <v>471</v>
      </c>
      <c r="E119" s="58">
        <v>0.7</v>
      </c>
      <c r="F119" s="59"/>
      <c r="G119" s="59" t="s">
        <v>464</v>
      </c>
      <c r="H119" s="59">
        <f>ROUND(Source!AH115,2)</f>
        <v>0.95</v>
      </c>
      <c r="I119" s="62">
        <f>Source!U115</f>
        <v>1.89</v>
      </c>
      <c r="J119" s="59"/>
      <c r="K119" s="61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72" t="s">
        <v>209</v>
      </c>
      <c r="B120" s="79" t="s">
        <v>65</v>
      </c>
      <c r="C120" s="73" t="s">
        <v>210</v>
      </c>
      <c r="D120" s="74" t="s">
        <v>45</v>
      </c>
      <c r="E120" s="75">
        <f>Source!I117</f>
        <v>2</v>
      </c>
      <c r="F120" s="76">
        <v>792</v>
      </c>
      <c r="G120" s="148"/>
      <c r="H120" s="76">
        <f>Source!AC117</f>
        <v>792</v>
      </c>
      <c r="I120" s="77">
        <f>T120</f>
        <v>1584</v>
      </c>
      <c r="J120" s="148">
        <v>7.5</v>
      </c>
      <c r="K120" s="78">
        <f>U120</f>
        <v>11880</v>
      </c>
      <c r="O120" s="19"/>
      <c r="P120" s="19"/>
      <c r="Q120" s="19"/>
      <c r="R120" s="19"/>
      <c r="S120" s="19"/>
      <c r="T120" s="19">
        <f>ROUND(Source!AC117*Source!AW117*Source!I117,0)</f>
        <v>1584</v>
      </c>
      <c r="U120" s="19">
        <f>Source!P117</f>
        <v>11880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>
        <f>T120</f>
        <v>1584</v>
      </c>
      <c r="GK120" s="19"/>
      <c r="GL120" s="19"/>
      <c r="GM120" s="19"/>
      <c r="GN120" s="19">
        <f>T120</f>
        <v>1584</v>
      </c>
      <c r="GO120" s="19"/>
      <c r="GP120" s="19">
        <f>T120</f>
        <v>1584</v>
      </c>
      <c r="GQ120" s="19">
        <f>T120</f>
        <v>1584</v>
      </c>
      <c r="GR120" s="19"/>
      <c r="GS120" s="19">
        <f>T120</f>
        <v>1584</v>
      </c>
      <c r="GT120" s="19"/>
      <c r="GU120" s="19"/>
      <c r="GV120" s="19"/>
      <c r="GW120" s="19">
        <f>ROUND(Source!AG117*Source!I117,0)</f>
        <v>0</v>
      </c>
      <c r="GX120" s="19">
        <f>ROUND(Source!AJ117*Source!I117,0)</f>
        <v>0</v>
      </c>
      <c r="GY120" s="19"/>
      <c r="GZ120" s="19"/>
      <c r="HA120" s="19"/>
      <c r="HB120" s="19">
        <f>T120</f>
        <v>1584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13.5" thickBot="1" x14ac:dyDescent="0.25">
      <c r="A121" s="153"/>
      <c r="B121" s="154" t="s">
        <v>476</v>
      </c>
      <c r="C121" s="154" t="s">
        <v>492</v>
      </c>
      <c r="D121" s="155"/>
      <c r="E121" s="155"/>
      <c r="F121" s="155"/>
      <c r="G121" s="155"/>
      <c r="H121" s="155"/>
      <c r="I121" s="155"/>
      <c r="J121" s="155"/>
      <c r="K121" s="156"/>
    </row>
    <row r="122" spans="1:255" x14ac:dyDescent="0.2">
      <c r="A122" s="64"/>
      <c r="B122" s="63"/>
      <c r="C122" s="63"/>
      <c r="D122" s="63"/>
      <c r="E122" s="63"/>
      <c r="F122" s="63"/>
      <c r="G122" s="63"/>
      <c r="H122" s="111">
        <f>R122</f>
        <v>1640</v>
      </c>
      <c r="I122" s="112"/>
      <c r="J122" s="111">
        <f>S122</f>
        <v>12756</v>
      </c>
      <c r="K122" s="113"/>
      <c r="O122" s="19"/>
      <c r="P122" s="19"/>
      <c r="Q122" s="19"/>
      <c r="R122" s="19">
        <f>SUM(T113:T121)</f>
        <v>1640</v>
      </c>
      <c r="S122" s="19">
        <f>SUM(U113:U121)</f>
        <v>12756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>
        <f>R122</f>
        <v>1640</v>
      </c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ht="36" x14ac:dyDescent="0.2">
      <c r="A123" s="72">
        <v>9</v>
      </c>
      <c r="B123" s="79" t="s">
        <v>215</v>
      </c>
      <c r="C123" s="73" t="s">
        <v>216</v>
      </c>
      <c r="D123" s="74" t="s">
        <v>217</v>
      </c>
      <c r="E123" s="141">
        <v>1.02</v>
      </c>
      <c r="F123" s="76">
        <f>Source!AK121</f>
        <v>1815.02</v>
      </c>
      <c r="G123" s="146" t="s">
        <v>6</v>
      </c>
      <c r="H123" s="76">
        <f>Source!AB121</f>
        <v>1815.02</v>
      </c>
      <c r="I123" s="77"/>
      <c r="J123" s="147"/>
      <c r="K123" s="78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1"/>
      <c r="B124" s="48"/>
      <c r="C124" s="48" t="s">
        <v>463</v>
      </c>
      <c r="D124" s="49"/>
      <c r="E124" s="50"/>
      <c r="F124" s="52">
        <v>1815.02</v>
      </c>
      <c r="G124" s="145"/>
      <c r="H124" s="52">
        <f>Source!AF121</f>
        <v>1815.02</v>
      </c>
      <c r="I124" s="53">
        <f>T124</f>
        <v>1851</v>
      </c>
      <c r="J124" s="145">
        <v>18.3</v>
      </c>
      <c r="K124" s="54">
        <f>U124</f>
        <v>33879</v>
      </c>
      <c r="O124" s="19"/>
      <c r="P124" s="19"/>
      <c r="Q124" s="19"/>
      <c r="R124" s="19"/>
      <c r="S124" s="19"/>
      <c r="T124" s="19">
        <f>ROUND(Source!AF121*Source!AV121*Source!I121,0)</f>
        <v>1851</v>
      </c>
      <c r="U124" s="19">
        <f>Source!S121</f>
        <v>33879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>
        <f>T124</f>
        <v>1851</v>
      </c>
      <c r="GK124" s="19">
        <f>T124</f>
        <v>1851</v>
      </c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>
        <f>T124</f>
        <v>1851</v>
      </c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60"/>
      <c r="B125" s="56"/>
      <c r="C125" s="56" t="s">
        <v>465</v>
      </c>
      <c r="D125" s="57"/>
      <c r="E125" s="58">
        <v>65</v>
      </c>
      <c r="F125" s="80" t="s">
        <v>466</v>
      </c>
      <c r="G125" s="59"/>
      <c r="H125" s="62">
        <f>ROUND((Source!AF121*Source!AV121+Source!AE121*Source!AV121)*(Source!FX121)/100,2)</f>
        <v>1179.76</v>
      </c>
      <c r="I125" s="80">
        <f>T125</f>
        <v>1203</v>
      </c>
      <c r="J125" s="59" t="s">
        <v>493</v>
      </c>
      <c r="K125" s="81">
        <f>U125</f>
        <v>18633</v>
      </c>
      <c r="O125" s="19"/>
      <c r="P125" s="19"/>
      <c r="Q125" s="19"/>
      <c r="R125" s="19"/>
      <c r="S125" s="19"/>
      <c r="T125" s="19">
        <f>ROUND((ROUND(Source!AF121*Source!AV121*Source!I121,0)+ROUND(Source!AE121*Source!AV121*Source!I121,0))*(Source!FX121)/100,0)</f>
        <v>1203</v>
      </c>
      <c r="U125" s="19">
        <f>Source!X121</f>
        <v>18633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>
        <f>T125</f>
        <v>1203</v>
      </c>
      <c r="GZ125" s="19"/>
      <c r="HA125" s="19"/>
      <c r="HB125" s="19"/>
      <c r="HC125" s="19"/>
      <c r="HD125" s="19"/>
      <c r="HE125" s="19">
        <f>T125</f>
        <v>1203</v>
      </c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60"/>
      <c r="B126" s="56"/>
      <c r="C126" s="56" t="s">
        <v>468</v>
      </c>
      <c r="D126" s="57"/>
      <c r="E126" s="58">
        <v>40</v>
      </c>
      <c r="F126" s="80" t="s">
        <v>466</v>
      </c>
      <c r="G126" s="59"/>
      <c r="H126" s="62">
        <f>ROUND((Source!AF121*Source!AV121+Source!AE121*Source!AV121)*(Source!FY121)/100,2)</f>
        <v>726.01</v>
      </c>
      <c r="I126" s="80">
        <f>T126</f>
        <v>740</v>
      </c>
      <c r="J126" s="59" t="s">
        <v>494</v>
      </c>
      <c r="K126" s="81">
        <f>U126</f>
        <v>10841</v>
      </c>
      <c r="O126" s="19"/>
      <c r="P126" s="19"/>
      <c r="Q126" s="19"/>
      <c r="R126" s="19"/>
      <c r="S126" s="19"/>
      <c r="T126" s="19">
        <f>ROUND((ROUND(Source!AF121*Source!AV121*Source!I121,0)+ROUND(Source!AE121*Source!AV121*Source!I121,0))*(Source!FY121)/100,0)</f>
        <v>740</v>
      </c>
      <c r="U126" s="19">
        <f>Source!Y121</f>
        <v>10841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>
        <f>T126</f>
        <v>740</v>
      </c>
      <c r="HA126" s="19"/>
      <c r="HB126" s="19"/>
      <c r="HC126" s="19"/>
      <c r="HD126" s="19"/>
      <c r="HE126" s="19">
        <f>T126</f>
        <v>740</v>
      </c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5"/>
      <c r="B127" s="66"/>
      <c r="C127" s="66" t="s">
        <v>470</v>
      </c>
      <c r="D127" s="67" t="s">
        <v>471</v>
      </c>
      <c r="E127" s="68">
        <v>128</v>
      </c>
      <c r="F127" s="69"/>
      <c r="G127" s="69"/>
      <c r="H127" s="69">
        <f>ROUND(Source!AH121,2)</f>
        <v>128</v>
      </c>
      <c r="I127" s="70">
        <f>Source!U121</f>
        <v>130.56</v>
      </c>
      <c r="J127" s="69"/>
      <c r="K127" s="71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4"/>
      <c r="B128" s="63"/>
      <c r="C128" s="63"/>
      <c r="D128" s="63"/>
      <c r="E128" s="63"/>
      <c r="F128" s="63"/>
      <c r="G128" s="63"/>
      <c r="H128" s="111">
        <f>R128</f>
        <v>3794</v>
      </c>
      <c r="I128" s="112"/>
      <c r="J128" s="111">
        <f>S128</f>
        <v>63353</v>
      </c>
      <c r="K128" s="113"/>
      <c r="O128" s="19"/>
      <c r="P128" s="19"/>
      <c r="Q128" s="19"/>
      <c r="R128" s="19">
        <f>SUM(T123:T127)</f>
        <v>3794</v>
      </c>
      <c r="S128" s="19">
        <f>SUM(U123:U127)</f>
        <v>63353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3794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24" x14ac:dyDescent="0.2">
      <c r="A129" s="72">
        <v>10</v>
      </c>
      <c r="B129" s="79" t="s">
        <v>223</v>
      </c>
      <c r="C129" s="73" t="s">
        <v>224</v>
      </c>
      <c r="D129" s="74" t="s">
        <v>17</v>
      </c>
      <c r="E129" s="75">
        <v>0.48</v>
      </c>
      <c r="F129" s="76">
        <f>Source!AK123</f>
        <v>94.199999999999989</v>
      </c>
      <c r="G129" s="146" t="s">
        <v>6</v>
      </c>
      <c r="H129" s="76">
        <f>Source!AB123</f>
        <v>92.35</v>
      </c>
      <c r="I129" s="77"/>
      <c r="J129" s="147"/>
      <c r="K129" s="78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1"/>
      <c r="B130" s="48"/>
      <c r="C130" s="48" t="s">
        <v>463</v>
      </c>
      <c r="D130" s="49"/>
      <c r="E130" s="50"/>
      <c r="F130" s="52">
        <v>92.35</v>
      </c>
      <c r="G130" s="145"/>
      <c r="H130" s="52">
        <f>Source!AF123</f>
        <v>92.35</v>
      </c>
      <c r="I130" s="53">
        <f>T130</f>
        <v>44</v>
      </c>
      <c r="J130" s="145">
        <v>18.3</v>
      </c>
      <c r="K130" s="54">
        <f>U130</f>
        <v>811</v>
      </c>
      <c r="O130" s="19"/>
      <c r="P130" s="19"/>
      <c r="Q130" s="19"/>
      <c r="R130" s="19"/>
      <c r="S130" s="19"/>
      <c r="T130" s="19">
        <f>ROUND(Source!AF123*Source!AV123*Source!I123,0)</f>
        <v>44</v>
      </c>
      <c r="U130" s="19">
        <f>Source!S123</f>
        <v>811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44</v>
      </c>
      <c r="GK130" s="19">
        <f>T130</f>
        <v>44</v>
      </c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>
        <f>T130</f>
        <v>44</v>
      </c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60"/>
      <c r="B131" s="56"/>
      <c r="C131" s="56" t="s">
        <v>465</v>
      </c>
      <c r="D131" s="57"/>
      <c r="E131" s="58">
        <v>95</v>
      </c>
      <c r="F131" s="80" t="s">
        <v>466</v>
      </c>
      <c r="G131" s="59"/>
      <c r="H131" s="62">
        <f>ROUND((Source!AF123*Source!AV123+Source!AE123*Source!AV123)*(Source!FX123)/100,2)</f>
        <v>87.73</v>
      </c>
      <c r="I131" s="80">
        <f>T131</f>
        <v>42</v>
      </c>
      <c r="J131" s="59" t="s">
        <v>489</v>
      </c>
      <c r="K131" s="81">
        <f>U131</f>
        <v>657</v>
      </c>
      <c r="O131" s="19"/>
      <c r="P131" s="19"/>
      <c r="Q131" s="19"/>
      <c r="R131" s="19"/>
      <c r="S131" s="19"/>
      <c r="T131" s="19">
        <f>ROUND((ROUND(Source!AF123*Source!AV123*Source!I123,0)+ROUND(Source!AE123*Source!AV123*Source!I123,0))*(Source!FX123)/100,0)</f>
        <v>42</v>
      </c>
      <c r="U131" s="19">
        <f>Source!X123</f>
        <v>657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>
        <f>T131</f>
        <v>42</v>
      </c>
      <c r="GZ131" s="19"/>
      <c r="HA131" s="19"/>
      <c r="HB131" s="19"/>
      <c r="HC131" s="19">
        <f>T131</f>
        <v>42</v>
      </c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60"/>
      <c r="B132" s="56"/>
      <c r="C132" s="56" t="s">
        <v>468</v>
      </c>
      <c r="D132" s="57"/>
      <c r="E132" s="58">
        <v>65</v>
      </c>
      <c r="F132" s="80" t="s">
        <v>466</v>
      </c>
      <c r="G132" s="59"/>
      <c r="H132" s="62">
        <f>ROUND((Source!AF123*Source!AV123+Source!AE123*Source!AV123)*(Source!FY123)/100,2)</f>
        <v>60.03</v>
      </c>
      <c r="I132" s="80">
        <f>T132</f>
        <v>29</v>
      </c>
      <c r="J132" s="59" t="s">
        <v>490</v>
      </c>
      <c r="K132" s="81">
        <f>U132</f>
        <v>422</v>
      </c>
      <c r="O132" s="19"/>
      <c r="P132" s="19"/>
      <c r="Q132" s="19"/>
      <c r="R132" s="19"/>
      <c r="S132" s="19"/>
      <c r="T132" s="19">
        <f>ROUND((ROUND(Source!AF123*Source!AV123*Source!I123,0)+ROUND(Source!AE123*Source!AV123*Source!I123,0))*(Source!FY123)/100,0)</f>
        <v>29</v>
      </c>
      <c r="U132" s="19">
        <f>Source!Y123</f>
        <v>422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>
        <f>T132</f>
        <v>29</v>
      </c>
      <c r="HA132" s="19"/>
      <c r="HB132" s="19"/>
      <c r="HC132" s="19">
        <f>T132</f>
        <v>29</v>
      </c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ht="13.5" thickBot="1" x14ac:dyDescent="0.25">
      <c r="A133" s="65"/>
      <c r="B133" s="66"/>
      <c r="C133" s="66" t="s">
        <v>470</v>
      </c>
      <c r="D133" s="67" t="s">
        <v>471</v>
      </c>
      <c r="E133" s="68">
        <v>9.6</v>
      </c>
      <c r="F133" s="69"/>
      <c r="G133" s="69"/>
      <c r="H133" s="69">
        <f>ROUND(Source!AH123,2)</f>
        <v>9.6</v>
      </c>
      <c r="I133" s="70">
        <f>Source!U123</f>
        <v>4.6079999999999997</v>
      </c>
      <c r="J133" s="69"/>
      <c r="K133" s="71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ht="13.5" thickBot="1" x14ac:dyDescent="0.25">
      <c r="A134" s="64"/>
      <c r="B134" s="63"/>
      <c r="C134" s="63"/>
      <c r="D134" s="63"/>
      <c r="E134" s="63"/>
      <c r="F134" s="63"/>
      <c r="G134" s="63"/>
      <c r="H134" s="111">
        <f>R134</f>
        <v>115</v>
      </c>
      <c r="I134" s="112"/>
      <c r="J134" s="111">
        <f>S134</f>
        <v>1890</v>
      </c>
      <c r="K134" s="113"/>
      <c r="O134" s="19"/>
      <c r="P134" s="19"/>
      <c r="Q134" s="19"/>
      <c r="R134" s="19">
        <f>SUM(T129:T133)</f>
        <v>115</v>
      </c>
      <c r="S134" s="19">
        <f>SUM(U129:U133)</f>
        <v>1890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>
        <f>R134</f>
        <v>115</v>
      </c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157"/>
      <c r="B135" s="157"/>
      <c r="C135" s="82" t="s">
        <v>495</v>
      </c>
      <c r="D135" s="82"/>
      <c r="E135" s="82"/>
      <c r="F135" s="82"/>
      <c r="G135" s="82"/>
      <c r="H135" s="110">
        <f>FM135</f>
        <v>29784</v>
      </c>
      <c r="I135" s="110"/>
      <c r="J135" s="110">
        <f>DP135</f>
        <v>274870</v>
      </c>
      <c r="K135" s="110"/>
      <c r="P135" s="19">
        <f>SUM(R46:R134)</f>
        <v>29784</v>
      </c>
      <c r="Q135" s="19">
        <f>SUM(S46:S134)</f>
        <v>274870</v>
      </c>
      <c r="R135" s="19"/>
      <c r="S135" s="19"/>
      <c r="T135" s="19"/>
      <c r="U135" s="19"/>
      <c r="V135" s="19"/>
      <c r="W135" s="19"/>
      <c r="X135" s="19"/>
      <c r="Y135" s="19">
        <v>513</v>
      </c>
      <c r="Z135" s="19" t="s">
        <v>496</v>
      </c>
      <c r="AA135" s="19"/>
      <c r="AB135" s="19" t="s">
        <v>442</v>
      </c>
      <c r="AC135" s="19" t="str">
        <f>Source!G129</f>
        <v>Новая локальная смета</v>
      </c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>
        <f>Source!DM129</f>
        <v>203.60346000000001</v>
      </c>
      <c r="CX135" s="19">
        <f>Source!DN129</f>
        <v>1.81</v>
      </c>
      <c r="CY135" s="19">
        <f>Source!DG129</f>
        <v>229645</v>
      </c>
      <c r="CZ135" s="19">
        <f>Source!DK129</f>
        <v>46676</v>
      </c>
      <c r="DA135" s="19">
        <f>Source!DI129</f>
        <v>2767</v>
      </c>
      <c r="DB135" s="19">
        <f>Source!DJ129</f>
        <v>508</v>
      </c>
      <c r="DC135" s="19">
        <f>Source!DH129</f>
        <v>180202</v>
      </c>
      <c r="DD135" s="19">
        <f>Source!EG129</f>
        <v>0</v>
      </c>
      <c r="DE135" s="19">
        <f>Source!EN129</f>
        <v>180202</v>
      </c>
      <c r="DF135" s="19">
        <f>Source!EO129</f>
        <v>180202</v>
      </c>
      <c r="DG135" s="19">
        <f>Source!EP129</f>
        <v>0</v>
      </c>
      <c r="DH135" s="19">
        <f>Source!EQ129</f>
        <v>180202</v>
      </c>
      <c r="DI135" s="19">
        <f>Source!EH129</f>
        <v>0</v>
      </c>
      <c r="DJ135" s="19">
        <f>Source!EI129</f>
        <v>0</v>
      </c>
      <c r="DK135" s="19">
        <f>Source!ER129</f>
        <v>0</v>
      </c>
      <c r="DL135" s="19">
        <f>Source!DL129</f>
        <v>0</v>
      </c>
      <c r="DM135" s="19">
        <f>Source!DO129</f>
        <v>0</v>
      </c>
      <c r="DN135" s="19">
        <f>Source!DP129</f>
        <v>27926</v>
      </c>
      <c r="DO135" s="19">
        <f>Source!DQ129</f>
        <v>17299</v>
      </c>
      <c r="DP135" s="19">
        <f>Source!EJ129</f>
        <v>274870</v>
      </c>
      <c r="DQ135" s="19">
        <f>Source!EK129</f>
        <v>180296</v>
      </c>
      <c r="DR135" s="19">
        <f>Source!EL129</f>
        <v>31221</v>
      </c>
      <c r="DS135" s="19">
        <f>Source!EH129</f>
        <v>0</v>
      </c>
      <c r="DT135" s="19">
        <f>Source!EM129</f>
        <v>63353</v>
      </c>
      <c r="DU135" s="19">
        <f>Source!EK129+Source!EL129</f>
        <v>211517</v>
      </c>
      <c r="DV135" s="19"/>
      <c r="DW135" s="19">
        <f>Source!ES129</f>
        <v>0</v>
      </c>
      <c r="DX135" s="19">
        <f>Source!ET129</f>
        <v>0</v>
      </c>
      <c r="DY135" s="19">
        <f>Source!EU129</f>
        <v>0</v>
      </c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>
        <f>Source!DM129</f>
        <v>203.60346000000001</v>
      </c>
      <c r="EU135" s="19">
        <f>Source!DN129</f>
        <v>1.81</v>
      </c>
      <c r="EV135" s="19">
        <f t="shared" ref="EV135:FQ135" si="0">SUM(GJ46:GJ134)</f>
        <v>26801</v>
      </c>
      <c r="EW135" s="19">
        <f t="shared" si="0"/>
        <v>2550</v>
      </c>
      <c r="EX135" s="19">
        <f t="shared" si="0"/>
        <v>222</v>
      </c>
      <c r="EY135" s="19">
        <f t="shared" si="0"/>
        <v>28</v>
      </c>
      <c r="EZ135" s="19">
        <f t="shared" si="0"/>
        <v>24029</v>
      </c>
      <c r="FA135" s="19">
        <f t="shared" si="0"/>
        <v>0</v>
      </c>
      <c r="FB135" s="19">
        <f t="shared" si="0"/>
        <v>24029</v>
      </c>
      <c r="FC135" s="19">
        <f t="shared" si="0"/>
        <v>24029</v>
      </c>
      <c r="FD135" s="19">
        <f t="shared" si="0"/>
        <v>0</v>
      </c>
      <c r="FE135" s="19">
        <f t="shared" si="0"/>
        <v>24029</v>
      </c>
      <c r="FF135" s="19">
        <f t="shared" si="0"/>
        <v>0</v>
      </c>
      <c r="FG135" s="19">
        <f t="shared" si="0"/>
        <v>0</v>
      </c>
      <c r="FH135" s="19">
        <f t="shared" si="0"/>
        <v>0</v>
      </c>
      <c r="FI135" s="19">
        <f t="shared" si="0"/>
        <v>0</v>
      </c>
      <c r="FJ135" s="19">
        <f t="shared" si="0"/>
        <v>0</v>
      </c>
      <c r="FK135" s="19">
        <f t="shared" si="0"/>
        <v>1801</v>
      </c>
      <c r="FL135" s="19">
        <f t="shared" si="0"/>
        <v>1182</v>
      </c>
      <c r="FM135" s="19">
        <f t="shared" si="0"/>
        <v>29784</v>
      </c>
      <c r="FN135" s="19">
        <f t="shared" si="0"/>
        <v>24036</v>
      </c>
      <c r="FO135" s="19">
        <f t="shared" si="0"/>
        <v>1954</v>
      </c>
      <c r="FP135" s="19">
        <f t="shared" si="0"/>
        <v>0</v>
      </c>
      <c r="FQ135" s="19">
        <f t="shared" si="0"/>
        <v>3794</v>
      </c>
      <c r="FR135" s="19">
        <f>FN135+FO135</f>
        <v>25990</v>
      </c>
      <c r="FS135" s="19">
        <f>SUM(HG46:HG134)</f>
        <v>0</v>
      </c>
      <c r="FT135" s="19">
        <f>SUM(HH46:HH134)</f>
        <v>0</v>
      </c>
      <c r="FU135" s="19">
        <f>SUM(HI46:HI134)</f>
        <v>0</v>
      </c>
      <c r="FV135" s="19">
        <f>SUM(HJ46:HJ134)</f>
        <v>0</v>
      </c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x14ac:dyDescent="0.2">
      <c r="A136" s="142"/>
      <c r="B136" s="142"/>
      <c r="C136" s="142"/>
      <c r="D136" s="142"/>
      <c r="E136" s="142"/>
      <c r="F136" s="142"/>
      <c r="G136" s="142"/>
      <c r="H136" s="158"/>
      <c r="I136" s="158"/>
      <c r="J136" s="158"/>
      <c r="K136" s="158"/>
    </row>
    <row r="137" spans="1:255" x14ac:dyDescent="0.2">
      <c r="A137" s="142"/>
      <c r="B137" s="142"/>
      <c r="C137" s="20" t="s">
        <v>232</v>
      </c>
      <c r="D137" s="20"/>
      <c r="E137" s="20"/>
      <c r="F137" s="20"/>
      <c r="G137" s="20"/>
      <c r="H137" s="109">
        <f>EV135</f>
        <v>26801</v>
      </c>
      <c r="I137" s="109"/>
      <c r="J137" s="109">
        <f>CY135</f>
        <v>229645</v>
      </c>
      <c r="K137" s="159"/>
    </row>
    <row r="138" spans="1:255" x14ac:dyDescent="0.2">
      <c r="A138" s="142"/>
      <c r="B138" s="142"/>
      <c r="C138" s="20" t="s">
        <v>499</v>
      </c>
      <c r="D138" s="20"/>
      <c r="E138" s="20"/>
      <c r="F138" s="20"/>
      <c r="G138" s="20"/>
      <c r="H138" s="108"/>
      <c r="I138" s="108"/>
      <c r="J138" s="108"/>
      <c r="K138" s="158"/>
    </row>
    <row r="139" spans="1:255" x14ac:dyDescent="0.2">
      <c r="A139" s="142"/>
      <c r="B139" s="142"/>
      <c r="C139" s="20" t="s">
        <v>500</v>
      </c>
      <c r="D139" s="20"/>
      <c r="E139" s="20"/>
      <c r="F139" s="20"/>
      <c r="G139" s="20"/>
      <c r="H139" s="109">
        <f>EW135</f>
        <v>2550</v>
      </c>
      <c r="I139" s="109"/>
      <c r="J139" s="109">
        <f>CZ135</f>
        <v>46676</v>
      </c>
      <c r="K139" s="159"/>
    </row>
    <row r="140" spans="1:255" x14ac:dyDescent="0.2">
      <c r="A140" s="142"/>
      <c r="B140" s="142"/>
      <c r="C140" s="20" t="s">
        <v>501</v>
      </c>
      <c r="D140" s="20"/>
      <c r="E140" s="20"/>
      <c r="F140" s="20"/>
      <c r="G140" s="20"/>
      <c r="H140" s="109">
        <f>EX135</f>
        <v>222</v>
      </c>
      <c r="I140" s="109"/>
      <c r="J140" s="109">
        <f>DA135</f>
        <v>2767</v>
      </c>
      <c r="K140" s="159"/>
    </row>
    <row r="141" spans="1:255" x14ac:dyDescent="0.2">
      <c r="A141" s="142"/>
      <c r="B141" s="142"/>
      <c r="C141" s="20" t="s">
        <v>502</v>
      </c>
      <c r="D141" s="20"/>
      <c r="E141" s="20"/>
      <c r="F141" s="20"/>
      <c r="G141" s="20"/>
      <c r="H141" s="109">
        <f>EZ135</f>
        <v>24029</v>
      </c>
      <c r="I141" s="109"/>
      <c r="J141" s="109">
        <f>DC135</f>
        <v>180202</v>
      </c>
      <c r="K141" s="159"/>
    </row>
    <row r="142" spans="1:255" x14ac:dyDescent="0.2">
      <c r="A142" s="142"/>
      <c r="B142" s="142"/>
      <c r="C142" s="20"/>
      <c r="D142" s="20"/>
      <c r="E142" s="20"/>
      <c r="F142" s="20"/>
      <c r="G142" s="20"/>
      <c r="H142" s="108"/>
      <c r="I142" s="108"/>
      <c r="J142" s="108"/>
      <c r="K142" s="158"/>
    </row>
    <row r="143" spans="1:255" x14ac:dyDescent="0.2">
      <c r="A143" s="142"/>
      <c r="B143" s="142"/>
      <c r="C143" s="20" t="s">
        <v>503</v>
      </c>
      <c r="D143" s="20"/>
      <c r="E143" s="20"/>
      <c r="F143" s="20"/>
      <c r="G143" s="20"/>
      <c r="H143" s="109">
        <f>FK135</f>
        <v>1801</v>
      </c>
      <c r="I143" s="109"/>
      <c r="J143" s="109">
        <f>DN135</f>
        <v>27926</v>
      </c>
      <c r="K143" s="159"/>
    </row>
    <row r="144" spans="1:255" x14ac:dyDescent="0.2">
      <c r="A144" s="142"/>
      <c r="B144" s="142"/>
      <c r="C144" s="20" t="s">
        <v>504</v>
      </c>
      <c r="D144" s="20"/>
      <c r="E144" s="20"/>
      <c r="F144" s="20"/>
      <c r="G144" s="20"/>
      <c r="H144" s="109">
        <f>FL135</f>
        <v>1182</v>
      </c>
      <c r="I144" s="109"/>
      <c r="J144" s="109">
        <f>DO135</f>
        <v>17299</v>
      </c>
      <c r="K144" s="159"/>
    </row>
    <row r="145" spans="1:255" x14ac:dyDescent="0.2">
      <c r="A145" s="142"/>
      <c r="B145" s="142"/>
      <c r="C145" s="20" t="s">
        <v>505</v>
      </c>
      <c r="D145" s="20"/>
      <c r="E145" s="20"/>
      <c r="F145" s="20"/>
      <c r="G145" s="20"/>
      <c r="H145" s="109">
        <f>FM135</f>
        <v>29784</v>
      </c>
      <c r="I145" s="109"/>
      <c r="J145" s="109">
        <f>DP135</f>
        <v>274870</v>
      </c>
      <c r="K145" s="159"/>
    </row>
    <row r="146" spans="1:255" x14ac:dyDescent="0.2">
      <c r="A146" s="142"/>
      <c r="B146" s="142"/>
      <c r="C146" s="20" t="s">
        <v>506</v>
      </c>
      <c r="D146" s="20"/>
      <c r="E146" s="20"/>
      <c r="F146" s="20"/>
      <c r="G146" s="20"/>
      <c r="H146" s="108"/>
      <c r="I146" s="108"/>
      <c r="J146" s="108"/>
      <c r="K146" s="158"/>
    </row>
    <row r="147" spans="1:255" x14ac:dyDescent="0.2">
      <c r="A147" s="142"/>
      <c r="B147" s="142"/>
      <c r="C147" s="20" t="s">
        <v>507</v>
      </c>
      <c r="D147" s="20"/>
      <c r="E147" s="20"/>
      <c r="F147" s="20"/>
      <c r="G147" s="20"/>
      <c r="H147" s="109">
        <f>FN135</f>
        <v>24036</v>
      </c>
      <c r="I147" s="109"/>
      <c r="J147" s="109">
        <f>DQ135</f>
        <v>180296</v>
      </c>
      <c r="K147" s="159"/>
    </row>
    <row r="148" spans="1:255" x14ac:dyDescent="0.2">
      <c r="A148" s="142"/>
      <c r="B148" s="142"/>
      <c r="C148" s="20" t="s">
        <v>508</v>
      </c>
      <c r="D148" s="20"/>
      <c r="E148" s="20"/>
      <c r="F148" s="20"/>
      <c r="G148" s="20"/>
      <c r="H148" s="109">
        <f>FO135</f>
        <v>1954</v>
      </c>
      <c r="I148" s="109"/>
      <c r="J148" s="109">
        <f>DR135</f>
        <v>31221</v>
      </c>
      <c r="K148" s="159"/>
    </row>
    <row r="149" spans="1:255" hidden="1" x14ac:dyDescent="0.2">
      <c r="A149" s="142"/>
      <c r="B149" s="142"/>
      <c r="C149" s="20" t="s">
        <v>509</v>
      </c>
      <c r="D149" s="20"/>
      <c r="E149" s="20"/>
      <c r="F149" s="20"/>
      <c r="G149" s="20"/>
      <c r="H149" s="109">
        <f>FP135</f>
        <v>0</v>
      </c>
      <c r="I149" s="109"/>
      <c r="J149" s="109">
        <f>DS135</f>
        <v>0</v>
      </c>
      <c r="K149" s="159"/>
    </row>
    <row r="150" spans="1:255" x14ac:dyDescent="0.2">
      <c r="A150" s="142"/>
      <c r="B150" s="142"/>
      <c r="C150" s="20" t="s">
        <v>510</v>
      </c>
      <c r="D150" s="20"/>
      <c r="E150" s="20"/>
      <c r="F150" s="20"/>
      <c r="G150" s="20"/>
      <c r="H150" s="109">
        <f>FQ135</f>
        <v>3794</v>
      </c>
      <c r="I150" s="109"/>
      <c r="J150" s="109">
        <f>DT135</f>
        <v>63353</v>
      </c>
      <c r="K150" s="159"/>
    </row>
    <row r="151" spans="1:255" x14ac:dyDescent="0.2">
      <c r="A151" s="142"/>
      <c r="B151" s="142"/>
      <c r="C151" s="20"/>
      <c r="D151" s="20"/>
      <c r="E151" s="20"/>
      <c r="F151" s="20"/>
      <c r="G151" s="20"/>
      <c r="H151" s="108"/>
      <c r="I151" s="108"/>
      <c r="J151" s="108"/>
      <c r="K151" s="158"/>
    </row>
    <row r="152" spans="1:255" x14ac:dyDescent="0.2">
      <c r="A152" s="142"/>
      <c r="B152" s="142"/>
      <c r="C152" s="20" t="s">
        <v>511</v>
      </c>
      <c r="D152" s="20"/>
      <c r="E152" s="20"/>
      <c r="F152" s="20"/>
      <c r="G152" s="20"/>
      <c r="H152" s="109">
        <f>H145</f>
        <v>29784</v>
      </c>
      <c r="I152" s="109"/>
      <c r="J152" s="109">
        <f>J145</f>
        <v>274870</v>
      </c>
      <c r="K152" s="159"/>
    </row>
    <row r="153" spans="1:255" hidden="1" x14ac:dyDescent="0.2">
      <c r="A153" s="142"/>
      <c r="B153" s="142"/>
      <c r="C153" s="20" t="s">
        <v>512</v>
      </c>
      <c r="D153" s="20"/>
      <c r="E153" s="83">
        <v>20</v>
      </c>
      <c r="F153" s="84" t="s">
        <v>466</v>
      </c>
      <c r="G153" s="20"/>
      <c r="H153" s="20"/>
      <c r="I153" s="20"/>
      <c r="J153" s="107">
        <f>ROUND(J152*E153/100,2)</f>
        <v>54974</v>
      </c>
      <c r="K153" s="160"/>
    </row>
    <row r="154" spans="1:255" hidden="1" x14ac:dyDescent="0.2">
      <c r="A154" s="142"/>
      <c r="B154" s="142"/>
      <c r="C154" s="20" t="s">
        <v>513</v>
      </c>
      <c r="D154" s="20"/>
      <c r="E154" s="20"/>
      <c r="F154" s="20"/>
      <c r="G154" s="20"/>
      <c r="H154" s="20"/>
      <c r="I154" s="20"/>
      <c r="J154" s="107">
        <f>J153+J152</f>
        <v>329844</v>
      </c>
      <c r="K154" s="161"/>
    </row>
    <row r="155" spans="1:255" x14ac:dyDescent="0.2">
      <c r="A155" s="142"/>
      <c r="B155" s="142"/>
      <c r="C155" s="20"/>
      <c r="D155" s="20"/>
      <c r="E155" s="20"/>
      <c r="F155" s="20"/>
      <c r="G155" s="20"/>
      <c r="H155" s="20"/>
      <c r="I155" s="20"/>
      <c r="J155" s="108"/>
      <c r="K155" s="158"/>
    </row>
    <row r="156" spans="1:255" hidden="1" outlineLevel="1" x14ac:dyDescent="0.2">
      <c r="A156" s="142"/>
      <c r="B156" s="142"/>
      <c r="C156" s="20"/>
      <c r="D156" s="20"/>
      <c r="E156" s="20"/>
      <c r="F156" s="20"/>
      <c r="G156" s="20"/>
      <c r="H156" s="20"/>
      <c r="I156" s="20"/>
      <c r="J156" s="20"/>
      <c r="K156" s="142"/>
    </row>
    <row r="157" spans="1:255" hidden="1" outlineLevel="1" x14ac:dyDescent="0.2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</row>
    <row r="158" spans="1:255" hidden="1" outlineLevel="1" x14ac:dyDescent="0.2">
      <c r="A158" s="85" t="s">
        <v>514</v>
      </c>
      <c r="B158" s="85"/>
      <c r="C158" s="90"/>
      <c r="D158" s="90"/>
      <c r="E158" s="90"/>
      <c r="F158" s="90"/>
      <c r="G158" s="86"/>
      <c r="H158" s="86"/>
      <c r="I158" s="90"/>
      <c r="J158" s="90"/>
      <c r="K158" s="142"/>
      <c r="BY158" s="87">
        <f>C158</f>
        <v>0</v>
      </c>
      <c r="BZ158" s="87">
        <f>I158</f>
        <v>0</v>
      </c>
      <c r="IU158" s="19"/>
    </row>
    <row r="159" spans="1:255" s="89" customFormat="1" ht="11.25" hidden="1" outlineLevel="1" x14ac:dyDescent="0.2">
      <c r="A159" s="88"/>
      <c r="B159" s="88"/>
      <c r="C159" s="91" t="s">
        <v>515</v>
      </c>
      <c r="D159" s="91"/>
      <c r="E159" s="91"/>
      <c r="F159" s="91"/>
      <c r="G159" s="91"/>
      <c r="H159" s="91"/>
      <c r="I159" s="91" t="s">
        <v>516</v>
      </c>
      <c r="J159" s="91"/>
    </row>
    <row r="160" spans="1:255" hidden="1" outlineLevel="1" x14ac:dyDescent="0.2">
      <c r="A160" s="162"/>
      <c r="B160" s="162"/>
      <c r="C160" s="162"/>
      <c r="D160" s="162"/>
      <c r="E160" s="162"/>
      <c r="F160" s="162"/>
      <c r="G160" s="163" t="s">
        <v>517</v>
      </c>
      <c r="H160" s="162"/>
      <c r="I160" s="162"/>
      <c r="J160" s="162"/>
      <c r="K160" s="142"/>
    </row>
    <row r="161" spans="1:255" hidden="1" outlineLevel="1" x14ac:dyDescent="0.2">
      <c r="A161" s="85" t="s">
        <v>518</v>
      </c>
      <c r="B161" s="85"/>
      <c r="C161" s="90"/>
      <c r="D161" s="90"/>
      <c r="E161" s="90"/>
      <c r="F161" s="90"/>
      <c r="G161" s="86"/>
      <c r="H161" s="86"/>
      <c r="I161" s="90"/>
      <c r="J161" s="90"/>
      <c r="K161" s="142"/>
      <c r="BY161" s="87">
        <f>C161</f>
        <v>0</v>
      </c>
      <c r="BZ161" s="87">
        <f>I161</f>
        <v>0</v>
      </c>
      <c r="IU161" s="19"/>
    </row>
    <row r="162" spans="1:255" s="89" customFormat="1" ht="11.25" hidden="1" outlineLevel="1" x14ac:dyDescent="0.2">
      <c r="A162" s="88"/>
      <c r="B162" s="88"/>
      <c r="C162" s="91" t="s">
        <v>515</v>
      </c>
      <c r="D162" s="91"/>
      <c r="E162" s="91"/>
      <c r="F162" s="91"/>
      <c r="G162" s="91"/>
      <c r="H162" s="91"/>
      <c r="I162" s="91" t="s">
        <v>516</v>
      </c>
      <c r="J162" s="91"/>
    </row>
    <row r="163" spans="1:255" hidden="1" outlineLevel="1" x14ac:dyDescent="0.2">
      <c r="A163" s="162"/>
      <c r="B163" s="162"/>
      <c r="C163" s="162"/>
      <c r="D163" s="162"/>
      <c r="E163" s="162"/>
      <c r="F163" s="162"/>
      <c r="G163" s="163" t="s">
        <v>517</v>
      </c>
      <c r="H163" s="162"/>
      <c r="I163" s="162"/>
      <c r="J163" s="162"/>
      <c r="K163" s="142"/>
    </row>
    <row r="164" spans="1:255" collapsed="1" x14ac:dyDescent="0.2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</row>
    <row r="165" spans="1:255" outlineLevel="1" x14ac:dyDescent="0.2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</row>
    <row r="166" spans="1:255" outlineLevel="1" x14ac:dyDescent="0.2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</row>
    <row r="167" spans="1:255" outlineLevel="1" x14ac:dyDescent="0.2">
      <c r="A167" s="85" t="s">
        <v>417</v>
      </c>
      <c r="B167" s="85"/>
      <c r="C167" s="90"/>
      <c r="D167" s="90"/>
      <c r="E167" s="90"/>
      <c r="F167" s="90"/>
      <c r="G167" s="86"/>
      <c r="H167" s="86"/>
      <c r="I167" s="90"/>
      <c r="J167" s="90"/>
      <c r="K167" s="142"/>
      <c r="BY167" s="87">
        <f>C167</f>
        <v>0</v>
      </c>
      <c r="BZ167" s="87">
        <f>I167</f>
        <v>0</v>
      </c>
      <c r="IU167" s="19"/>
    </row>
    <row r="168" spans="1:255" s="89" customFormat="1" ht="11.25" outlineLevel="1" x14ac:dyDescent="0.2">
      <c r="A168" s="88"/>
      <c r="B168" s="88"/>
      <c r="C168" s="91" t="s">
        <v>515</v>
      </c>
      <c r="D168" s="91"/>
      <c r="E168" s="91"/>
      <c r="F168" s="91"/>
      <c r="G168" s="91"/>
      <c r="H168" s="91"/>
      <c r="I168" s="91" t="s">
        <v>516</v>
      </c>
      <c r="J168" s="91"/>
    </row>
    <row r="169" spans="1:255" outlineLevel="1" x14ac:dyDescent="0.2">
      <c r="A169" s="162"/>
      <c r="B169" s="162"/>
      <c r="C169" s="162"/>
      <c r="D169" s="162"/>
      <c r="E169" s="162"/>
      <c r="F169" s="162"/>
      <c r="G169" s="163" t="s">
        <v>517</v>
      </c>
      <c r="H169" s="162"/>
      <c r="I169" s="162"/>
      <c r="J169" s="162"/>
      <c r="K169" s="142"/>
    </row>
    <row r="170" spans="1:255" outlineLevel="1" x14ac:dyDescent="0.2">
      <c r="A170" s="85" t="s">
        <v>521</v>
      </c>
      <c r="B170" s="85"/>
      <c r="C170" s="90"/>
      <c r="D170" s="90"/>
      <c r="E170" s="90"/>
      <c r="F170" s="90"/>
      <c r="G170" s="86"/>
      <c r="H170" s="86"/>
      <c r="I170" s="90"/>
      <c r="J170" s="90"/>
      <c r="K170" s="142"/>
      <c r="BY170" s="87">
        <f>C170</f>
        <v>0</v>
      </c>
      <c r="BZ170" s="87">
        <f>I170</f>
        <v>0</v>
      </c>
      <c r="IU170" s="19"/>
    </row>
    <row r="171" spans="1:255" s="89" customFormat="1" ht="11.25" outlineLevel="1" x14ac:dyDescent="0.2">
      <c r="A171" s="88"/>
      <c r="B171" s="88"/>
      <c r="C171" s="91" t="s">
        <v>515</v>
      </c>
      <c r="D171" s="91"/>
      <c r="E171" s="91"/>
      <c r="F171" s="91"/>
      <c r="G171" s="91"/>
      <c r="H171" s="91"/>
      <c r="I171" s="91" t="s">
        <v>516</v>
      </c>
      <c r="J171" s="91"/>
    </row>
    <row r="172" spans="1:255" outlineLevel="1" x14ac:dyDescent="0.2">
      <c r="A172" s="162"/>
      <c r="B172" s="162"/>
      <c r="C172" s="162"/>
      <c r="D172" s="162"/>
      <c r="E172" s="162"/>
      <c r="F172" s="162"/>
      <c r="G172" s="163" t="s">
        <v>517</v>
      </c>
      <c r="H172" s="162"/>
      <c r="I172" s="162"/>
      <c r="J172" s="162"/>
      <c r="K172" s="142"/>
    </row>
    <row r="173" spans="1:255" x14ac:dyDescent="0.2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</row>
    <row r="174" spans="1:255" x14ac:dyDescent="0.2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Y174" s="19">
        <v>999</v>
      </c>
      <c r="Z174" s="19" t="s">
        <v>519</v>
      </c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x14ac:dyDescent="0.2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</row>
  </sheetData>
  <mergeCells count="121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93:I93"/>
    <mergeCell ref="J93:K93"/>
    <mergeCell ref="H102:I102"/>
    <mergeCell ref="J102:K102"/>
    <mergeCell ref="H112:I112"/>
    <mergeCell ref="J112:K112"/>
    <mergeCell ref="H51:I51"/>
    <mergeCell ref="J51:K51"/>
    <mergeCell ref="H63:I63"/>
    <mergeCell ref="J63:K63"/>
    <mergeCell ref="H83:I83"/>
    <mergeCell ref="J83:K83"/>
    <mergeCell ref="H135:I135"/>
    <mergeCell ref="J135:K135"/>
    <mergeCell ref="H136:I136"/>
    <mergeCell ref="J136:K136"/>
    <mergeCell ref="H137:I137"/>
    <mergeCell ref="J137:K137"/>
    <mergeCell ref="H122:I122"/>
    <mergeCell ref="J122:K122"/>
    <mergeCell ref="H128:I128"/>
    <mergeCell ref="J128:K128"/>
    <mergeCell ref="H134:I134"/>
    <mergeCell ref="J134:K134"/>
    <mergeCell ref="H141:I141"/>
    <mergeCell ref="J141:K141"/>
    <mergeCell ref="H142:I142"/>
    <mergeCell ref="J142:K142"/>
    <mergeCell ref="H143:I143"/>
    <mergeCell ref="J143:K143"/>
    <mergeCell ref="H138:I138"/>
    <mergeCell ref="J138:K138"/>
    <mergeCell ref="H139:I139"/>
    <mergeCell ref="J139:K139"/>
    <mergeCell ref="H140:I140"/>
    <mergeCell ref="J140:K140"/>
    <mergeCell ref="H147:I147"/>
    <mergeCell ref="J147:K147"/>
    <mergeCell ref="H148:I148"/>
    <mergeCell ref="J148:K148"/>
    <mergeCell ref="H149:I149"/>
    <mergeCell ref="J149:K149"/>
    <mergeCell ref="H144:I144"/>
    <mergeCell ref="J144:K144"/>
    <mergeCell ref="H145:I145"/>
    <mergeCell ref="J145:K145"/>
    <mergeCell ref="H146:I146"/>
    <mergeCell ref="J146:K146"/>
    <mergeCell ref="J153:K153"/>
    <mergeCell ref="J154:K154"/>
    <mergeCell ref="J155:K155"/>
    <mergeCell ref="C158:F158"/>
    <mergeCell ref="I158:J158"/>
    <mergeCell ref="C159:H159"/>
    <mergeCell ref="I159:J159"/>
    <mergeCell ref="H150:I150"/>
    <mergeCell ref="J150:K150"/>
    <mergeCell ref="H151:I151"/>
    <mergeCell ref="J151:K151"/>
    <mergeCell ref="H152:I152"/>
    <mergeCell ref="J152:K152"/>
    <mergeCell ref="C168:H168"/>
    <mergeCell ref="I168:J168"/>
    <mergeCell ref="C170:F170"/>
    <mergeCell ref="I170:J170"/>
    <mergeCell ref="C171:H171"/>
    <mergeCell ref="I171:J171"/>
    <mergeCell ref="C161:F161"/>
    <mergeCell ref="I161:J161"/>
    <mergeCell ref="C162:H162"/>
    <mergeCell ref="I162:J162"/>
    <mergeCell ref="C167:F167"/>
    <mergeCell ref="I167:J167"/>
  </mergeCells>
  <printOptions horizontalCentered="1"/>
  <pageMargins left="0.39370078740157483" right="0.39370078740157483" top="0.59055118110236227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7"/>
  <sheetViews>
    <sheetView workbookViewId="0">
      <selection activeCell="A223" sqref="A223:AH22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407</v>
      </c>
    </row>
    <row r="6" spans="1:133" x14ac:dyDescent="0.2">
      <c r="G6">
        <v>10</v>
      </c>
      <c r="H6" t="s">
        <v>403</v>
      </c>
    </row>
    <row r="7" spans="1:133" x14ac:dyDescent="0.2">
      <c r="G7">
        <v>2</v>
      </c>
      <c r="H7" t="s">
        <v>404</v>
      </c>
    </row>
    <row r="8" spans="1:133" x14ac:dyDescent="0.2">
      <c r="G8">
        <f>IF((Source!AR129&lt;&gt;'1.Смета.или.Акт'!P135),0,1)</f>
        <v>1</v>
      </c>
      <c r="H8" t="s">
        <v>497</v>
      </c>
    </row>
    <row r="9" spans="1:133" x14ac:dyDescent="0.2">
      <c r="G9" s="11" t="s">
        <v>405</v>
      </c>
      <c r="H9" t="s">
        <v>406</v>
      </c>
    </row>
    <row r="12" spans="1:133" x14ac:dyDescent="0.2">
      <c r="A12" s="1">
        <v>1</v>
      </c>
      <c r="B12" s="1">
        <v>221</v>
      </c>
      <c r="C12" s="1">
        <v>0</v>
      </c>
      <c r="D12" s="1">
        <f>ROW(A158)</f>
        <v>158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B158</f>
        <v>221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объект_(Копия)</v>
      </c>
      <c r="G18" s="3" t="str">
        <f t="shared" si="0"/>
        <v>Построение АСКУЭ 6 10 кВ в РП</v>
      </c>
      <c r="H18" s="3"/>
      <c r="I18" s="3"/>
      <c r="J18" s="3"/>
      <c r="K18" s="3"/>
      <c r="L18" s="3"/>
      <c r="M18" s="3"/>
      <c r="N18" s="3"/>
      <c r="O18" s="3">
        <f t="shared" ref="O18:AT18" si="1">O158</f>
        <v>26801</v>
      </c>
      <c r="P18" s="3">
        <f t="shared" si="1"/>
        <v>24029</v>
      </c>
      <c r="Q18" s="3">
        <f t="shared" si="1"/>
        <v>222</v>
      </c>
      <c r="R18" s="3">
        <f t="shared" si="1"/>
        <v>28</v>
      </c>
      <c r="S18" s="3">
        <f t="shared" si="1"/>
        <v>2550</v>
      </c>
      <c r="T18" s="3">
        <f t="shared" si="1"/>
        <v>0</v>
      </c>
      <c r="U18" s="3">
        <f t="shared" si="1"/>
        <v>203.60346000000001</v>
      </c>
      <c r="V18" s="3">
        <f t="shared" si="1"/>
        <v>1.81</v>
      </c>
      <c r="W18" s="3">
        <f t="shared" si="1"/>
        <v>0</v>
      </c>
      <c r="X18" s="3">
        <f t="shared" si="1"/>
        <v>1801</v>
      </c>
      <c r="Y18" s="3">
        <f t="shared" si="1"/>
        <v>1182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29784</v>
      </c>
      <c r="AS18" s="3">
        <f t="shared" si="1"/>
        <v>24036</v>
      </c>
      <c r="AT18" s="3">
        <f t="shared" si="1"/>
        <v>1954</v>
      </c>
      <c r="AU18" s="3">
        <f t="shared" ref="AU18:BZ18" si="2">AU158</f>
        <v>3794</v>
      </c>
      <c r="AV18" s="3">
        <f t="shared" si="2"/>
        <v>24029</v>
      </c>
      <c r="AW18" s="3">
        <f t="shared" si="2"/>
        <v>24029</v>
      </c>
      <c r="AX18" s="3">
        <f t="shared" si="2"/>
        <v>0</v>
      </c>
      <c r="AY18" s="3">
        <f t="shared" si="2"/>
        <v>24029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CA158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DG158</f>
        <v>229645</v>
      </c>
      <c r="DH18" s="4">
        <f t="shared" si="4"/>
        <v>180202</v>
      </c>
      <c r="DI18" s="4">
        <f t="shared" si="4"/>
        <v>2767</v>
      </c>
      <c r="DJ18" s="4">
        <f t="shared" si="4"/>
        <v>508</v>
      </c>
      <c r="DK18" s="4">
        <f t="shared" si="4"/>
        <v>46676</v>
      </c>
      <c r="DL18" s="4">
        <f t="shared" si="4"/>
        <v>0</v>
      </c>
      <c r="DM18" s="4">
        <f t="shared" si="4"/>
        <v>203.60346000000001</v>
      </c>
      <c r="DN18" s="4">
        <f t="shared" si="4"/>
        <v>1.81</v>
      </c>
      <c r="DO18" s="4">
        <f t="shared" si="4"/>
        <v>0</v>
      </c>
      <c r="DP18" s="4">
        <f t="shared" si="4"/>
        <v>27926</v>
      </c>
      <c r="DQ18" s="4">
        <f t="shared" si="4"/>
        <v>17299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274870</v>
      </c>
      <c r="EK18" s="4">
        <f t="shared" si="4"/>
        <v>180296</v>
      </c>
      <c r="EL18" s="4">
        <f t="shared" si="4"/>
        <v>31221</v>
      </c>
      <c r="EM18" s="4">
        <f t="shared" ref="EM18:FR18" si="5">EM158</f>
        <v>63353</v>
      </c>
      <c r="EN18" s="4">
        <f t="shared" si="5"/>
        <v>180202</v>
      </c>
      <c r="EO18" s="4">
        <f t="shared" si="5"/>
        <v>180202</v>
      </c>
      <c r="EP18" s="4">
        <f t="shared" si="5"/>
        <v>0</v>
      </c>
      <c r="EQ18" s="4">
        <f t="shared" si="5"/>
        <v>180202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FS158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ROW(A129)</f>
        <v>129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B129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O129</f>
        <v>26801</v>
      </c>
      <c r="P22" s="3">
        <f t="shared" si="8"/>
        <v>24029</v>
      </c>
      <c r="Q22" s="3">
        <f t="shared" si="8"/>
        <v>222</v>
      </c>
      <c r="R22" s="3">
        <f t="shared" si="8"/>
        <v>28</v>
      </c>
      <c r="S22" s="3">
        <f t="shared" si="8"/>
        <v>2550</v>
      </c>
      <c r="T22" s="3">
        <f t="shared" si="8"/>
        <v>0</v>
      </c>
      <c r="U22" s="3">
        <f t="shared" si="8"/>
        <v>203.60346000000001</v>
      </c>
      <c r="V22" s="3">
        <f t="shared" si="8"/>
        <v>1.81</v>
      </c>
      <c r="W22" s="3">
        <f t="shared" si="8"/>
        <v>0</v>
      </c>
      <c r="X22" s="3">
        <f t="shared" si="8"/>
        <v>1801</v>
      </c>
      <c r="Y22" s="3">
        <f t="shared" si="8"/>
        <v>1182</v>
      </c>
      <c r="Z22" s="3">
        <f t="shared" si="8"/>
        <v>0</v>
      </c>
      <c r="AA22" s="3">
        <f t="shared" si="8"/>
        <v>0</v>
      </c>
      <c r="AB22" s="3">
        <f t="shared" si="8"/>
        <v>26801</v>
      </c>
      <c r="AC22" s="3">
        <f t="shared" si="8"/>
        <v>24029</v>
      </c>
      <c r="AD22" s="3">
        <f t="shared" si="8"/>
        <v>222</v>
      </c>
      <c r="AE22" s="3">
        <f t="shared" si="8"/>
        <v>28</v>
      </c>
      <c r="AF22" s="3">
        <f t="shared" si="8"/>
        <v>2550</v>
      </c>
      <c r="AG22" s="3">
        <f t="shared" si="8"/>
        <v>0</v>
      </c>
      <c r="AH22" s="3">
        <f t="shared" si="8"/>
        <v>203.60346000000001</v>
      </c>
      <c r="AI22" s="3">
        <f t="shared" si="8"/>
        <v>1.81</v>
      </c>
      <c r="AJ22" s="3">
        <f t="shared" si="8"/>
        <v>0</v>
      </c>
      <c r="AK22" s="3">
        <f t="shared" si="8"/>
        <v>1801</v>
      </c>
      <c r="AL22" s="3">
        <f t="shared" si="8"/>
        <v>1182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29784</v>
      </c>
      <c r="AS22" s="3">
        <f t="shared" si="8"/>
        <v>24036</v>
      </c>
      <c r="AT22" s="3">
        <f t="shared" si="8"/>
        <v>1954</v>
      </c>
      <c r="AU22" s="3">
        <f t="shared" ref="AU22:BZ22" si="9">AU129</f>
        <v>3794</v>
      </c>
      <c r="AV22" s="3">
        <f t="shared" si="9"/>
        <v>24029</v>
      </c>
      <c r="AW22" s="3">
        <f t="shared" si="9"/>
        <v>24029</v>
      </c>
      <c r="AX22" s="3">
        <f t="shared" si="9"/>
        <v>0</v>
      </c>
      <c r="AY22" s="3">
        <f t="shared" si="9"/>
        <v>24029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CA129</f>
        <v>29784</v>
      </c>
      <c r="CB22" s="3">
        <f t="shared" si="10"/>
        <v>24036</v>
      </c>
      <c r="CC22" s="3">
        <f t="shared" si="10"/>
        <v>1954</v>
      </c>
      <c r="CD22" s="3">
        <f t="shared" si="10"/>
        <v>3794</v>
      </c>
      <c r="CE22" s="3">
        <f t="shared" si="10"/>
        <v>24029</v>
      </c>
      <c r="CF22" s="3">
        <f t="shared" si="10"/>
        <v>24029</v>
      </c>
      <c r="CG22" s="3">
        <f t="shared" si="10"/>
        <v>0</v>
      </c>
      <c r="CH22" s="3">
        <f t="shared" si="10"/>
        <v>24029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DG129</f>
        <v>229645</v>
      </c>
      <c r="DH22" s="4">
        <f t="shared" si="11"/>
        <v>180202</v>
      </c>
      <c r="DI22" s="4">
        <f t="shared" si="11"/>
        <v>2767</v>
      </c>
      <c r="DJ22" s="4">
        <f t="shared" si="11"/>
        <v>508</v>
      </c>
      <c r="DK22" s="4">
        <f t="shared" si="11"/>
        <v>46676</v>
      </c>
      <c r="DL22" s="4">
        <f t="shared" si="11"/>
        <v>0</v>
      </c>
      <c r="DM22" s="4">
        <f t="shared" si="11"/>
        <v>203.60346000000001</v>
      </c>
      <c r="DN22" s="4">
        <f t="shared" si="11"/>
        <v>1.81</v>
      </c>
      <c r="DO22" s="4">
        <f t="shared" si="11"/>
        <v>0</v>
      </c>
      <c r="DP22" s="4">
        <f t="shared" si="11"/>
        <v>27926</v>
      </c>
      <c r="DQ22" s="4">
        <f t="shared" si="11"/>
        <v>17299</v>
      </c>
      <c r="DR22" s="4">
        <f t="shared" si="11"/>
        <v>0</v>
      </c>
      <c r="DS22" s="4">
        <f t="shared" si="11"/>
        <v>0</v>
      </c>
      <c r="DT22" s="4">
        <f t="shared" si="11"/>
        <v>229645</v>
      </c>
      <c r="DU22" s="4">
        <f t="shared" si="11"/>
        <v>180202</v>
      </c>
      <c r="DV22" s="4">
        <f t="shared" si="11"/>
        <v>2767</v>
      </c>
      <c r="DW22" s="4">
        <f t="shared" si="11"/>
        <v>508</v>
      </c>
      <c r="DX22" s="4">
        <f t="shared" si="11"/>
        <v>46676</v>
      </c>
      <c r="DY22" s="4">
        <f t="shared" si="11"/>
        <v>0</v>
      </c>
      <c r="DZ22" s="4">
        <f t="shared" si="11"/>
        <v>203.60346000000001</v>
      </c>
      <c r="EA22" s="4">
        <f t="shared" si="11"/>
        <v>1.81</v>
      </c>
      <c r="EB22" s="4">
        <f t="shared" si="11"/>
        <v>0</v>
      </c>
      <c r="EC22" s="4">
        <f t="shared" si="11"/>
        <v>27926</v>
      </c>
      <c r="ED22" s="4">
        <f t="shared" si="11"/>
        <v>17299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274870</v>
      </c>
      <c r="EK22" s="4">
        <f t="shared" si="11"/>
        <v>180296</v>
      </c>
      <c r="EL22" s="4">
        <f t="shared" si="11"/>
        <v>31221</v>
      </c>
      <c r="EM22" s="4">
        <f t="shared" ref="EM22:FR22" si="12">EM129</f>
        <v>63353</v>
      </c>
      <c r="EN22" s="4">
        <f t="shared" si="12"/>
        <v>180202</v>
      </c>
      <c r="EO22" s="4">
        <f t="shared" si="12"/>
        <v>180202</v>
      </c>
      <c r="EP22" s="4">
        <f t="shared" si="12"/>
        <v>0</v>
      </c>
      <c r="EQ22" s="4">
        <f t="shared" si="12"/>
        <v>180202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FS129</f>
        <v>274870</v>
      </c>
      <c r="FT22" s="4">
        <f t="shared" si="13"/>
        <v>180296</v>
      </c>
      <c r="FU22" s="4">
        <f t="shared" si="13"/>
        <v>31221</v>
      </c>
      <c r="FV22" s="4">
        <f t="shared" si="13"/>
        <v>63353</v>
      </c>
      <c r="FW22" s="4">
        <f t="shared" si="13"/>
        <v>180202</v>
      </c>
      <c r="FX22" s="4">
        <f t="shared" si="13"/>
        <v>180202</v>
      </c>
      <c r="FY22" s="4">
        <f t="shared" si="13"/>
        <v>0</v>
      </c>
      <c r="FZ22" s="4">
        <f t="shared" si="13"/>
        <v>180202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0.04</v>
      </c>
      <c r="J24" s="2">
        <v>0</v>
      </c>
      <c r="K24" s="2"/>
      <c r="L24" s="2"/>
      <c r="M24" s="2"/>
      <c r="N24" s="2"/>
      <c r="O24" s="2">
        <f t="shared" ref="O24:O55" si="14">ROUND(CP24,0)</f>
        <v>3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3</v>
      </c>
      <c r="T24" s="2">
        <f t="shared" ref="T24:T55" si="19">ROUND(CU24*I24,0)</f>
        <v>0</v>
      </c>
      <c r="U24" s="2">
        <f t="shared" ref="U24:U55" si="20">CV24*I24</f>
        <v>0.29646000000000006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2</v>
      </c>
      <c r="Y24" s="2">
        <f t="shared" ref="Y24:Y55" si="24">ROUND(CZ24,0)</f>
        <v>2</v>
      </c>
      <c r="Z24" s="2"/>
      <c r="AA24" s="2">
        <v>34647562</v>
      </c>
      <c r="AB24" s="2">
        <f t="shared" ref="AB24:AB55" si="25">ROUND((AC24+AD24+AF24),2)</f>
        <v>63.22</v>
      </c>
      <c r="AC24" s="2">
        <f>ROUND((ES24),2)</f>
        <v>0</v>
      </c>
      <c r="AD24" s="2">
        <f>ROUND(((((ET24*1.35))-((EU24*1.35)))+AE24),2)</f>
        <v>0</v>
      </c>
      <c r="AE24" s="2">
        <f>ROUND(((EU24*1.35)),2)</f>
        <v>0</v>
      </c>
      <c r="AF24" s="2">
        <f>ROUND(((EV24*1.35)),2)</f>
        <v>63.22</v>
      </c>
      <c r="AG24" s="2">
        <f t="shared" ref="AG24:AG55" si="26">ROUND((AP24),2)</f>
        <v>0</v>
      </c>
      <c r="AH24" s="2">
        <f>((EW24*1.35))</f>
        <v>7.4115000000000011</v>
      </c>
      <c r="AI24" s="2">
        <f>((EX24*1.35))</f>
        <v>0</v>
      </c>
      <c r="AJ24" s="2">
        <f t="shared" ref="AJ24:AJ55" si="27">ROUND((AS24),2)</f>
        <v>0</v>
      </c>
      <c r="AK24" s="2">
        <v>46.83</v>
      </c>
      <c r="AL24" s="2">
        <v>0</v>
      </c>
      <c r="AM24" s="2">
        <v>0</v>
      </c>
      <c r="AN24" s="2">
        <v>0</v>
      </c>
      <c r="AO24" s="2">
        <v>46.83</v>
      </c>
      <c r="AP24" s="2">
        <v>0</v>
      </c>
      <c r="AQ24" s="2">
        <v>5.49</v>
      </c>
      <c r="AR24" s="2">
        <v>0</v>
      </c>
      <c r="AS24" s="2">
        <v>0</v>
      </c>
      <c r="AT24" s="2">
        <v>78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69001</v>
      </c>
      <c r="BN24" s="2">
        <v>0</v>
      </c>
      <c r="BO24" s="2" t="s">
        <v>6</v>
      </c>
      <c r="BP24" s="2">
        <v>0</v>
      </c>
      <c r="BQ24" s="2">
        <v>6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78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19</v>
      </c>
      <c r="CO24" s="2">
        <v>0</v>
      </c>
      <c r="CP24" s="2">
        <f t="shared" ref="CP24:CP55" si="28">(P24+Q24+S24)</f>
        <v>3</v>
      </c>
      <c r="CQ24" s="2">
        <f t="shared" ref="CQ24:CQ55" si="29">AC24*BC24</f>
        <v>0</v>
      </c>
      <c r="CR24" s="2">
        <f t="shared" ref="CR24:CR55" si="30">AD24*BB24</f>
        <v>0</v>
      </c>
      <c r="CS24" s="2">
        <f t="shared" ref="CS24:CS55" si="31">AE24*BS24</f>
        <v>0</v>
      </c>
      <c r="CT24" s="2">
        <f t="shared" ref="CT24:CT55" si="32">AF24*BA24</f>
        <v>63.22</v>
      </c>
      <c r="CU24" s="2">
        <f t="shared" ref="CU24:CU55" si="33">AG24</f>
        <v>0</v>
      </c>
      <c r="CV24" s="2">
        <f t="shared" ref="CV24:CV55" si="34">AH24</f>
        <v>7.4115000000000011</v>
      </c>
      <c r="CW24" s="2">
        <f t="shared" ref="CW24:CW55" si="35">AI24</f>
        <v>0</v>
      </c>
      <c r="CX24" s="2">
        <f t="shared" ref="CX24:CX55" si="36">AJ24</f>
        <v>0</v>
      </c>
      <c r="CY24" s="2">
        <f t="shared" ref="CY24:CY55" si="37">(((S24+(R24*IF(0,0,1)))*AT24)/100)</f>
        <v>2.34</v>
      </c>
      <c r="CZ24" s="2">
        <f t="shared" ref="CZ24:CZ55" si="38">(((S24+(R24*IF(0,0,1)))*AU24)/100)</f>
        <v>1.5</v>
      </c>
      <c r="DA24" s="2"/>
      <c r="DB24" s="2"/>
      <c r="DC24" s="2" t="s">
        <v>6</v>
      </c>
      <c r="DD24" s="2" t="s">
        <v>6</v>
      </c>
      <c r="DE24" s="2" t="s">
        <v>20</v>
      </c>
      <c r="DF24" s="2" t="s">
        <v>20</v>
      </c>
      <c r="DG24" s="2" t="s">
        <v>20</v>
      </c>
      <c r="DH24" s="2" t="s">
        <v>6</v>
      </c>
      <c r="DI24" s="2" t="s">
        <v>20</v>
      </c>
      <c r="DJ24" s="2" t="s">
        <v>20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32653485</v>
      </c>
      <c r="EF24" s="2">
        <v>6</v>
      </c>
      <c r="EG24" s="2" t="s">
        <v>21</v>
      </c>
      <c r="EH24" s="2">
        <v>0</v>
      </c>
      <c r="EI24" s="2" t="s">
        <v>6</v>
      </c>
      <c r="EJ24" s="2">
        <v>1</v>
      </c>
      <c r="EK24" s="2">
        <v>69001</v>
      </c>
      <c r="EL24" s="2" t="s">
        <v>22</v>
      </c>
      <c r="EM24" s="2" t="s">
        <v>23</v>
      </c>
      <c r="EN24" s="2"/>
      <c r="EO24" s="2" t="s">
        <v>24</v>
      </c>
      <c r="EP24" s="2"/>
      <c r="EQ24" s="2">
        <v>0</v>
      </c>
      <c r="ER24" s="2">
        <v>46.83</v>
      </c>
      <c r="ES24" s="2">
        <v>0</v>
      </c>
      <c r="ET24" s="2">
        <v>0</v>
      </c>
      <c r="EU24" s="2">
        <v>0</v>
      </c>
      <c r="EV24" s="2">
        <v>46.83</v>
      </c>
      <c r="EW24" s="2">
        <v>5.49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39">ROUND(IF(AND(BH24=3,BI24=3),P24,0),0)</f>
        <v>0</v>
      </c>
      <c r="FS24" s="2">
        <v>0</v>
      </c>
      <c r="FT24" s="2"/>
      <c r="FU24" s="2"/>
      <c r="FV24" s="2"/>
      <c r="FW24" s="2"/>
      <c r="FX24" s="2">
        <v>78</v>
      </c>
      <c r="FY24" s="2">
        <v>50</v>
      </c>
      <c r="FZ24" s="2"/>
      <c r="GA24" s="2" t="s">
        <v>6</v>
      </c>
      <c r="GB24" s="2"/>
      <c r="GC24" s="2"/>
      <c r="GD24" s="2">
        <v>0</v>
      </c>
      <c r="GE24" s="2"/>
      <c r="GF24" s="2">
        <v>1785683280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0">ROUND(IF(AND(BH24=3,BI24=3,FS24&lt;&gt;0),P24,0),0)</f>
        <v>0</v>
      </c>
      <c r="GM24" s="2">
        <f t="shared" ref="GM24:GM55" si="41">ROUND(O24+X24+Y24+GK24,0)+GX24</f>
        <v>7</v>
      </c>
      <c r="GN24" s="2">
        <f t="shared" ref="GN24:GN55" si="42">IF(OR(BI24=0,BI24=1),ROUND(O24+X24+Y24+GK24,0),0)</f>
        <v>7</v>
      </c>
      <c r="GO24" s="2">
        <f t="shared" ref="GO24:GO55" si="43">IF(BI24=2,ROUND(O24+X24+Y24+GK24,0),0)</f>
        <v>0</v>
      </c>
      <c r="GP24" s="2">
        <f t="shared" ref="GP24:GP55" si="44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5">ROUND(GT24,2)</f>
        <v>0</v>
      </c>
      <c r="GW24" s="2">
        <v>1</v>
      </c>
      <c r="GX24" s="2">
        <f t="shared" ref="GX24:GX55" si="46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0.04</v>
      </c>
      <c r="J25">
        <v>0</v>
      </c>
      <c r="O25">
        <f t="shared" si="14"/>
        <v>46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46</v>
      </c>
      <c r="T25">
        <f t="shared" si="19"/>
        <v>0</v>
      </c>
      <c r="U25">
        <f t="shared" si="20"/>
        <v>0.29646000000000006</v>
      </c>
      <c r="V25">
        <f t="shared" si="21"/>
        <v>0</v>
      </c>
      <c r="W25">
        <f t="shared" si="22"/>
        <v>0</v>
      </c>
      <c r="X25">
        <f t="shared" si="23"/>
        <v>30</v>
      </c>
      <c r="Y25">
        <f t="shared" si="24"/>
        <v>18</v>
      </c>
      <c r="AA25">
        <v>34647563</v>
      </c>
      <c r="AB25">
        <f t="shared" si="25"/>
        <v>63.22</v>
      </c>
      <c r="AC25">
        <f>ROUND((ES25),2)</f>
        <v>0</v>
      </c>
      <c r="AD25">
        <f>ROUND(((((ET25*1.35))-((EU25*1.35)))+AE25),2)</f>
        <v>0</v>
      </c>
      <c r="AE25">
        <f>ROUND(((EU25*1.35)),2)</f>
        <v>0</v>
      </c>
      <c r="AF25">
        <f>ROUND(((EV25*1.35)),2)</f>
        <v>63.22</v>
      </c>
      <c r="AG25">
        <f t="shared" si="26"/>
        <v>0</v>
      </c>
      <c r="AH25">
        <f>((EW25*1.35))</f>
        <v>7.4115000000000011</v>
      </c>
      <c r="AI25">
        <f>((EX25*1.35))</f>
        <v>0</v>
      </c>
      <c r="AJ25">
        <f t="shared" si="27"/>
        <v>0</v>
      </c>
      <c r="AK25">
        <f>AL25+AM25+AO25</f>
        <v>46.83</v>
      </c>
      <c r="AL25">
        <v>0</v>
      </c>
      <c r="AM25">
        <v>0</v>
      </c>
      <c r="AN25">
        <v>0</v>
      </c>
      <c r="AO25" s="55">
        <f>'1.Смета.или.Акт'!F47</f>
        <v>46.83</v>
      </c>
      <c r="AP25">
        <v>0</v>
      </c>
      <c r="AQ25">
        <f>'1.Смета.или.Акт'!E50</f>
        <v>5.49</v>
      </c>
      <c r="AR25">
        <v>0</v>
      </c>
      <c r="AS25">
        <v>0</v>
      </c>
      <c r="AT25">
        <v>66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69001</v>
      </c>
      <c r="BN25">
        <v>0</v>
      </c>
      <c r="BO25" t="s">
        <v>6</v>
      </c>
      <c r="BP25">
        <v>0</v>
      </c>
      <c r="BQ25">
        <v>6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78</v>
      </c>
      <c r="CA25">
        <v>50</v>
      </c>
      <c r="CF25">
        <v>0</v>
      </c>
      <c r="CG25">
        <v>0</v>
      </c>
      <c r="CM25">
        <v>0</v>
      </c>
      <c r="CN25" t="s">
        <v>19</v>
      </c>
      <c r="CO25">
        <v>0</v>
      </c>
      <c r="CP25">
        <f t="shared" si="28"/>
        <v>46</v>
      </c>
      <c r="CQ25">
        <f t="shared" si="29"/>
        <v>0</v>
      </c>
      <c r="CR25">
        <f t="shared" si="30"/>
        <v>0</v>
      </c>
      <c r="CS25">
        <f t="shared" si="31"/>
        <v>0</v>
      </c>
      <c r="CT25">
        <f t="shared" si="32"/>
        <v>1156.9259999999999</v>
      </c>
      <c r="CU25">
        <f t="shared" si="33"/>
        <v>0</v>
      </c>
      <c r="CV25">
        <f t="shared" si="34"/>
        <v>7.4115000000000011</v>
      </c>
      <c r="CW25">
        <f t="shared" si="35"/>
        <v>0</v>
      </c>
      <c r="CX25">
        <f t="shared" si="36"/>
        <v>0</v>
      </c>
      <c r="CY25">
        <f t="shared" si="37"/>
        <v>30.36</v>
      </c>
      <c r="CZ25">
        <f t="shared" si="38"/>
        <v>18.399999999999999</v>
      </c>
      <c r="DC25" t="s">
        <v>6</v>
      </c>
      <c r="DD25" t="s">
        <v>6</v>
      </c>
      <c r="DE25" t="s">
        <v>20</v>
      </c>
      <c r="DF25" t="s">
        <v>20</v>
      </c>
      <c r="DG25" t="s">
        <v>20</v>
      </c>
      <c r="DH25" t="s">
        <v>6</v>
      </c>
      <c r="DI25" t="s">
        <v>20</v>
      </c>
      <c r="DJ25" t="s">
        <v>20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100 ШТ</v>
      </c>
      <c r="DX25">
        <v>1</v>
      </c>
      <c r="EE25">
        <v>32653485</v>
      </c>
      <c r="EF25">
        <v>6</v>
      </c>
      <c r="EG25" t="s">
        <v>21</v>
      </c>
      <c r="EH25">
        <v>0</v>
      </c>
      <c r="EI25" t="s">
        <v>6</v>
      </c>
      <c r="EJ25">
        <v>1</v>
      </c>
      <c r="EK25">
        <v>69001</v>
      </c>
      <c r="EL25" t="s">
        <v>22</v>
      </c>
      <c r="EM25" t="s">
        <v>23</v>
      </c>
      <c r="EO25" t="s">
        <v>24</v>
      </c>
      <c r="EQ25">
        <v>0</v>
      </c>
      <c r="ER25">
        <f>ES25+ET25+EV25</f>
        <v>46.83</v>
      </c>
      <c r="ES25">
        <v>0</v>
      </c>
      <c r="ET25">
        <v>0</v>
      </c>
      <c r="EU25">
        <v>0</v>
      </c>
      <c r="EV25" s="55">
        <f>'1.Смета.или.Акт'!F47</f>
        <v>46.83</v>
      </c>
      <c r="EW25">
        <f>'1.Смета.или.Акт'!E50</f>
        <v>5.49</v>
      </c>
      <c r="EX25">
        <v>0</v>
      </c>
      <c r="EY25">
        <v>0</v>
      </c>
      <c r="FQ25">
        <v>0</v>
      </c>
      <c r="FR25">
        <f t="shared" si="39"/>
        <v>0</v>
      </c>
      <c r="FS25">
        <v>0</v>
      </c>
      <c r="FV25" t="s">
        <v>25</v>
      </c>
      <c r="FW25" t="s">
        <v>26</v>
      </c>
      <c r="FX25">
        <v>78</v>
      </c>
      <c r="FY25">
        <v>50</v>
      </c>
      <c r="GA25" t="s">
        <v>6</v>
      </c>
      <c r="GD25">
        <v>0</v>
      </c>
      <c r="GF25">
        <v>1785683280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0"/>
        <v>0</v>
      </c>
      <c r="GM25">
        <f t="shared" si="41"/>
        <v>94</v>
      </c>
      <c r="GN25">
        <f t="shared" si="42"/>
        <v>94</v>
      </c>
      <c r="GO25">
        <f t="shared" si="43"/>
        <v>0</v>
      </c>
      <c r="GP25">
        <f t="shared" si="44"/>
        <v>0</v>
      </c>
      <c r="GR25">
        <v>0</v>
      </c>
      <c r="GS25">
        <v>3</v>
      </c>
      <c r="GT25">
        <v>0</v>
      </c>
      <c r="GU25" t="s">
        <v>6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2</v>
      </c>
      <c r="D26" s="2"/>
      <c r="E26" s="2" t="s">
        <v>27</v>
      </c>
      <c r="F26" s="2" t="s">
        <v>28</v>
      </c>
      <c r="G26" s="2" t="s">
        <v>29</v>
      </c>
      <c r="H26" s="2" t="s">
        <v>30</v>
      </c>
      <c r="I26" s="2">
        <f>I24*J26</f>
        <v>0</v>
      </c>
      <c r="J26" s="2">
        <v>0</v>
      </c>
      <c r="K26" s="2"/>
      <c r="L26" s="2"/>
      <c r="M26" s="2"/>
      <c r="N26" s="2"/>
      <c r="O26" s="2">
        <f t="shared" si="14"/>
        <v>0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34647562</v>
      </c>
      <c r="AB26" s="2">
        <f t="shared" si="25"/>
        <v>0</v>
      </c>
      <c r="AC26" s="2">
        <f>ROUND((ES26),2)</f>
        <v>0</v>
      </c>
      <c r="AD26" s="2">
        <f>ROUND((((ET26)-(EU26))+AE26),2)</f>
        <v>0</v>
      </c>
      <c r="AE26" s="2">
        <f>ROUND((EU26),2)</f>
        <v>0</v>
      </c>
      <c r="AF26" s="2">
        <f>ROUND((EV26),2)</f>
        <v>0</v>
      </c>
      <c r="AG26" s="2">
        <f t="shared" si="26"/>
        <v>0</v>
      </c>
      <c r="AH26" s="2">
        <f>(EW26)</f>
        <v>0</v>
      </c>
      <c r="AI26" s="2">
        <f>(EX26)</f>
        <v>0</v>
      </c>
      <c r="AJ26" s="2">
        <f t="shared" si="27"/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106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6</v>
      </c>
      <c r="BK26" s="2"/>
      <c r="BL26" s="2"/>
      <c r="BM26" s="2">
        <v>0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106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28"/>
        <v>0</v>
      </c>
      <c r="CQ26" s="2">
        <f t="shared" si="29"/>
        <v>0</v>
      </c>
      <c r="CR26" s="2">
        <f t="shared" si="30"/>
        <v>0</v>
      </c>
      <c r="CS26" s="2">
        <f t="shared" si="31"/>
        <v>0</v>
      </c>
      <c r="CT26" s="2">
        <f t="shared" si="32"/>
        <v>0</v>
      </c>
      <c r="CU26" s="2">
        <f t="shared" si="33"/>
        <v>0</v>
      </c>
      <c r="CV26" s="2">
        <f t="shared" si="34"/>
        <v>0</v>
      </c>
      <c r="CW26" s="2">
        <f t="shared" si="35"/>
        <v>0</v>
      </c>
      <c r="CX26" s="2">
        <f t="shared" si="36"/>
        <v>0</v>
      </c>
      <c r="CY26" s="2">
        <f t="shared" si="37"/>
        <v>0</v>
      </c>
      <c r="CZ26" s="2">
        <f t="shared" si="38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1009</v>
      </c>
      <c r="DV26" s="2" t="s">
        <v>30</v>
      </c>
      <c r="DW26" s="2" t="s">
        <v>30</v>
      </c>
      <c r="DX26" s="2">
        <v>1000</v>
      </c>
      <c r="DY26" s="2"/>
      <c r="DZ26" s="2"/>
      <c r="EA26" s="2"/>
      <c r="EB26" s="2"/>
      <c r="EC26" s="2"/>
      <c r="ED26" s="2"/>
      <c r="EE26" s="2">
        <v>32653299</v>
      </c>
      <c r="EF26" s="2">
        <v>20</v>
      </c>
      <c r="EG26" s="2" t="s">
        <v>31</v>
      </c>
      <c r="EH26" s="2">
        <v>0</v>
      </c>
      <c r="EI26" s="2" t="s">
        <v>6</v>
      </c>
      <c r="EJ26" s="2">
        <v>1</v>
      </c>
      <c r="EK26" s="2">
        <v>0</v>
      </c>
      <c r="EL26" s="2" t="s">
        <v>32</v>
      </c>
      <c r="EM26" s="2" t="s">
        <v>33</v>
      </c>
      <c r="EN26" s="2"/>
      <c r="EO26" s="2" t="s">
        <v>6</v>
      </c>
      <c r="EP26" s="2"/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106</v>
      </c>
      <c r="FY26" s="2">
        <v>65</v>
      </c>
      <c r="FZ26" s="2"/>
      <c r="GA26" s="2" t="s">
        <v>6</v>
      </c>
      <c r="GB26" s="2"/>
      <c r="GC26" s="2"/>
      <c r="GD26" s="2">
        <v>0</v>
      </c>
      <c r="GE26" s="2"/>
      <c r="GF26" s="2">
        <v>-179832266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0"/>
        <v>0</v>
      </c>
      <c r="GM26" s="2">
        <f t="shared" si="41"/>
        <v>0</v>
      </c>
      <c r="GN26" s="2">
        <f t="shared" si="42"/>
        <v>0</v>
      </c>
      <c r="GO26" s="2">
        <f t="shared" si="43"/>
        <v>0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4</v>
      </c>
      <c r="E27" t="s">
        <v>27</v>
      </c>
      <c r="F27" t="s">
        <v>28</v>
      </c>
      <c r="G27" t="s">
        <v>29</v>
      </c>
      <c r="H27" t="s">
        <v>30</v>
      </c>
      <c r="I27">
        <f>I25*J27</f>
        <v>0</v>
      </c>
      <c r="J27">
        <v>0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34647563</v>
      </c>
      <c r="AB27">
        <f t="shared" si="25"/>
        <v>0</v>
      </c>
      <c r="AC27">
        <f>ROUND((ES27),2)</f>
        <v>0</v>
      </c>
      <c r="AD27">
        <f>ROUND((((ET27)-(EU27))+AE27),2)</f>
        <v>0</v>
      </c>
      <c r="AE27">
        <f>ROUND((EU27),2)</f>
        <v>0</v>
      </c>
      <c r="AF27">
        <f>ROUND((EV27),2)</f>
        <v>0</v>
      </c>
      <c r="AG27">
        <f t="shared" si="26"/>
        <v>0</v>
      </c>
      <c r="AH27">
        <f>(EW27)</f>
        <v>0</v>
      </c>
      <c r="AI27">
        <f>(EX27)</f>
        <v>0</v>
      </c>
      <c r="AJ27">
        <f t="shared" si="27"/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90</v>
      </c>
      <c r="AU27">
        <v>52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6</v>
      </c>
      <c r="BM27">
        <v>0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106</v>
      </c>
      <c r="CA27">
        <v>65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28"/>
        <v>0</v>
      </c>
      <c r="CQ27">
        <f t="shared" si="29"/>
        <v>0</v>
      </c>
      <c r="CR27">
        <f t="shared" si="30"/>
        <v>0</v>
      </c>
      <c r="CS27">
        <f t="shared" si="31"/>
        <v>0</v>
      </c>
      <c r="CT27">
        <f t="shared" si="32"/>
        <v>0</v>
      </c>
      <c r="CU27">
        <f t="shared" si="33"/>
        <v>0</v>
      </c>
      <c r="CV27">
        <f t="shared" si="34"/>
        <v>0</v>
      </c>
      <c r="CW27">
        <f t="shared" si="35"/>
        <v>0</v>
      </c>
      <c r="CX27">
        <f t="shared" si="36"/>
        <v>0</v>
      </c>
      <c r="CY27">
        <f t="shared" si="37"/>
        <v>0</v>
      </c>
      <c r="CZ27">
        <f t="shared" si="38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1009</v>
      </c>
      <c r="DV27" t="s">
        <v>30</v>
      </c>
      <c r="DW27" t="s">
        <v>30</v>
      </c>
      <c r="DX27">
        <v>1000</v>
      </c>
      <c r="EE27">
        <v>32653299</v>
      </c>
      <c r="EF27">
        <v>20</v>
      </c>
      <c r="EG27" t="s">
        <v>31</v>
      </c>
      <c r="EH27">
        <v>0</v>
      </c>
      <c r="EI27" t="s">
        <v>6</v>
      </c>
      <c r="EJ27">
        <v>1</v>
      </c>
      <c r="EK27">
        <v>0</v>
      </c>
      <c r="EL27" t="s">
        <v>32</v>
      </c>
      <c r="EM27" t="s">
        <v>33</v>
      </c>
      <c r="EO27" t="s">
        <v>6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39"/>
        <v>0</v>
      </c>
      <c r="FS27">
        <v>0</v>
      </c>
      <c r="FV27" t="s">
        <v>25</v>
      </c>
      <c r="FW27" t="s">
        <v>26</v>
      </c>
      <c r="FX27">
        <v>106</v>
      </c>
      <c r="FY27">
        <v>65</v>
      </c>
      <c r="GA27" t="s">
        <v>6</v>
      </c>
      <c r="GD27">
        <v>0</v>
      </c>
      <c r="GF27">
        <v>-179832266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0"/>
        <v>0</v>
      </c>
      <c r="GM27">
        <f t="shared" si="41"/>
        <v>0</v>
      </c>
      <c r="GN27">
        <f t="shared" si="42"/>
        <v>0</v>
      </c>
      <c r="GO27">
        <f t="shared" si="43"/>
        <v>0</v>
      </c>
      <c r="GP27">
        <f t="shared" si="44"/>
        <v>0</v>
      </c>
      <c r="GR27">
        <v>0</v>
      </c>
      <c r="GS27">
        <v>3</v>
      </c>
      <c r="GT27">
        <v>0</v>
      </c>
      <c r="GU27" t="s">
        <v>6</v>
      </c>
      <c r="GV27">
        <f t="shared" si="45"/>
        <v>0</v>
      </c>
      <c r="GW27">
        <v>1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34</v>
      </c>
      <c r="F28" s="2" t="s">
        <v>35</v>
      </c>
      <c r="G28" s="2" t="s">
        <v>36</v>
      </c>
      <c r="H28" s="2" t="s">
        <v>37</v>
      </c>
      <c r="I28" s="2">
        <f>'1.Смета.или.Акт'!E52</f>
        <v>3</v>
      </c>
      <c r="J28" s="2">
        <v>0</v>
      </c>
      <c r="K28" s="2"/>
      <c r="L28" s="2"/>
      <c r="M28" s="2"/>
      <c r="N28" s="2"/>
      <c r="O28" s="2">
        <f t="shared" si="14"/>
        <v>285</v>
      </c>
      <c r="P28" s="2">
        <f t="shared" si="15"/>
        <v>0</v>
      </c>
      <c r="Q28" s="2">
        <f t="shared" si="16"/>
        <v>108</v>
      </c>
      <c r="R28" s="2">
        <f t="shared" si="17"/>
        <v>15</v>
      </c>
      <c r="S28" s="2">
        <f t="shared" si="18"/>
        <v>177</v>
      </c>
      <c r="T28" s="2">
        <f t="shared" si="19"/>
        <v>0</v>
      </c>
      <c r="U28" s="2">
        <f t="shared" si="20"/>
        <v>18.1845</v>
      </c>
      <c r="V28" s="2">
        <f t="shared" si="21"/>
        <v>0.89999999999999991</v>
      </c>
      <c r="W28" s="2">
        <f t="shared" si="22"/>
        <v>0</v>
      </c>
      <c r="X28" s="2">
        <f t="shared" si="23"/>
        <v>154</v>
      </c>
      <c r="Y28" s="2">
        <f t="shared" si="24"/>
        <v>115</v>
      </c>
      <c r="Z28" s="2"/>
      <c r="AA28" s="2">
        <v>34647562</v>
      </c>
      <c r="AB28" s="2">
        <f t="shared" si="25"/>
        <v>95.15</v>
      </c>
      <c r="AC28" s="2">
        <f>ROUND((ES28+(SUM(SmtRes!BC5:'SmtRes'!BC11)+SUM(EtalonRes!AL5:'EtalonRes'!AL11))),2)</f>
        <v>0</v>
      </c>
      <c r="AD28" s="2">
        <f>ROUND(((((ET28*1.35))-((EU28*1.35)))+AE28),2)</f>
        <v>35.99</v>
      </c>
      <c r="AE28" s="2">
        <f>ROUND(((EU28*1.35)),2)</f>
        <v>5.09</v>
      </c>
      <c r="AF28" s="2">
        <f>ROUND(((EV28*1.35)),2)</f>
        <v>59.16</v>
      </c>
      <c r="AG28" s="2">
        <f t="shared" si="26"/>
        <v>0</v>
      </c>
      <c r="AH28" s="2">
        <f>((EW28*1.35))</f>
        <v>6.0615000000000006</v>
      </c>
      <c r="AI28" s="2">
        <f>((EX28*1.35)+(SUM(SmtRes!BH5:'SmtRes'!BH11)+SUM(EtalonRes!AQ5:'EtalonRes'!AQ11)))</f>
        <v>0.3</v>
      </c>
      <c r="AJ28" s="2">
        <f t="shared" si="27"/>
        <v>0</v>
      </c>
      <c r="AK28" s="2">
        <v>81.17</v>
      </c>
      <c r="AL28" s="2">
        <v>10.69</v>
      </c>
      <c r="AM28" s="2">
        <v>26.66</v>
      </c>
      <c r="AN28" s="2">
        <v>3.77</v>
      </c>
      <c r="AO28" s="2">
        <v>43.82</v>
      </c>
      <c r="AP28" s="2">
        <v>0</v>
      </c>
      <c r="AQ28" s="2">
        <v>4.49</v>
      </c>
      <c r="AR28" s="2">
        <v>0.3</v>
      </c>
      <c r="AS28" s="2">
        <v>0</v>
      </c>
      <c r="AT28" s="2">
        <v>80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2</v>
      </c>
      <c r="BJ28" s="2" t="s">
        <v>38</v>
      </c>
      <c r="BK28" s="2"/>
      <c r="BL28" s="2"/>
      <c r="BM28" s="2">
        <v>111001</v>
      </c>
      <c r="BN28" s="2">
        <v>0</v>
      </c>
      <c r="BO28" s="2" t="s">
        <v>6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80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19</v>
      </c>
      <c r="CO28" s="2">
        <v>0</v>
      </c>
      <c r="CP28" s="2">
        <f t="shared" si="28"/>
        <v>285</v>
      </c>
      <c r="CQ28" s="2">
        <f t="shared" si="29"/>
        <v>0</v>
      </c>
      <c r="CR28" s="2">
        <f t="shared" si="30"/>
        <v>35.99</v>
      </c>
      <c r="CS28" s="2">
        <f t="shared" si="31"/>
        <v>5.09</v>
      </c>
      <c r="CT28" s="2">
        <f t="shared" si="32"/>
        <v>59.16</v>
      </c>
      <c r="CU28" s="2">
        <f t="shared" si="33"/>
        <v>0</v>
      </c>
      <c r="CV28" s="2">
        <f t="shared" si="34"/>
        <v>6.0615000000000006</v>
      </c>
      <c r="CW28" s="2">
        <f t="shared" si="35"/>
        <v>0.3</v>
      </c>
      <c r="CX28" s="2">
        <f t="shared" si="36"/>
        <v>0</v>
      </c>
      <c r="CY28" s="2">
        <f t="shared" si="37"/>
        <v>153.6</v>
      </c>
      <c r="CZ28" s="2">
        <f t="shared" si="38"/>
        <v>115.2</v>
      </c>
      <c r="DA28" s="2"/>
      <c r="DB28" s="2"/>
      <c r="DC28" s="2" t="s">
        <v>6</v>
      </c>
      <c r="DD28" s="2" t="s">
        <v>6</v>
      </c>
      <c r="DE28" s="2" t="s">
        <v>20</v>
      </c>
      <c r="DF28" s="2" t="s">
        <v>20</v>
      </c>
      <c r="DG28" s="2" t="s">
        <v>20</v>
      </c>
      <c r="DH28" s="2" t="s">
        <v>6</v>
      </c>
      <c r="DI28" s="2" t="s">
        <v>20</v>
      </c>
      <c r="DJ28" s="2" t="s">
        <v>20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37</v>
      </c>
      <c r="DW28" s="2" t="s">
        <v>37</v>
      </c>
      <c r="DX28" s="2">
        <v>1</v>
      </c>
      <c r="DY28" s="2"/>
      <c r="DZ28" s="2"/>
      <c r="EA28" s="2"/>
      <c r="EB28" s="2"/>
      <c r="EC28" s="2"/>
      <c r="ED28" s="2"/>
      <c r="EE28" s="2">
        <v>32653247</v>
      </c>
      <c r="EF28" s="2">
        <v>2</v>
      </c>
      <c r="EG28" s="2" t="s">
        <v>39</v>
      </c>
      <c r="EH28" s="2">
        <v>0</v>
      </c>
      <c r="EI28" s="2" t="s">
        <v>6</v>
      </c>
      <c r="EJ28" s="2">
        <v>2</v>
      </c>
      <c r="EK28" s="2">
        <v>111001</v>
      </c>
      <c r="EL28" s="2" t="s">
        <v>40</v>
      </c>
      <c r="EM28" s="2" t="s">
        <v>41</v>
      </c>
      <c r="EN28" s="2"/>
      <c r="EO28" s="2" t="s">
        <v>24</v>
      </c>
      <c r="EP28" s="2"/>
      <c r="EQ28" s="2">
        <v>0</v>
      </c>
      <c r="ER28" s="2">
        <v>81.17</v>
      </c>
      <c r="ES28" s="2">
        <v>10.69</v>
      </c>
      <c r="ET28" s="2">
        <v>26.66</v>
      </c>
      <c r="EU28" s="2">
        <v>3.77</v>
      </c>
      <c r="EV28" s="2">
        <v>43.82</v>
      </c>
      <c r="EW28" s="2">
        <v>4.49</v>
      </c>
      <c r="EX28" s="2">
        <v>0.3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80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964818908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0"/>
        <v>0</v>
      </c>
      <c r="GM28" s="2">
        <f t="shared" si="41"/>
        <v>554</v>
      </c>
      <c r="GN28" s="2">
        <f t="shared" si="42"/>
        <v>0</v>
      </c>
      <c r="GO28" s="2">
        <f t="shared" si="43"/>
        <v>554</v>
      </c>
      <c r="GP28" s="2">
        <f t="shared" si="44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ROW(SmtRes!A18)</f>
        <v>18</v>
      </c>
      <c r="D29">
        <f>ROW(EtalonRes!A18)</f>
        <v>18</v>
      </c>
      <c r="E29" t="s">
        <v>34</v>
      </c>
      <c r="F29" t="s">
        <v>35</v>
      </c>
      <c r="G29" t="s">
        <v>36</v>
      </c>
      <c r="H29" t="s">
        <v>37</v>
      </c>
      <c r="I29">
        <f>'1.Смета.или.Акт'!E52</f>
        <v>3</v>
      </c>
      <c r="J29">
        <v>0</v>
      </c>
      <c r="O29">
        <f t="shared" si="14"/>
        <v>4598</v>
      </c>
      <c r="P29">
        <f t="shared" si="15"/>
        <v>0</v>
      </c>
      <c r="Q29">
        <f t="shared" si="16"/>
        <v>1350</v>
      </c>
      <c r="R29">
        <f t="shared" si="17"/>
        <v>279</v>
      </c>
      <c r="S29">
        <f t="shared" si="18"/>
        <v>3248</v>
      </c>
      <c r="T29">
        <f t="shared" si="19"/>
        <v>0</v>
      </c>
      <c r="U29">
        <f t="shared" si="20"/>
        <v>18.1845</v>
      </c>
      <c r="V29">
        <f t="shared" si="21"/>
        <v>0.89999999999999991</v>
      </c>
      <c r="W29">
        <f t="shared" si="22"/>
        <v>0</v>
      </c>
      <c r="X29">
        <f t="shared" si="23"/>
        <v>2398</v>
      </c>
      <c r="Y29">
        <f t="shared" si="24"/>
        <v>1693</v>
      </c>
      <c r="AA29">
        <v>34647563</v>
      </c>
      <c r="AB29">
        <f t="shared" si="25"/>
        <v>95.15</v>
      </c>
      <c r="AC29">
        <f>ROUND((ES29+(SUM(SmtRes!BC12:'SmtRes'!BC18)+SUM(EtalonRes!AL12:'EtalonRes'!AL18))),2)</f>
        <v>0</v>
      </c>
      <c r="AD29">
        <f>ROUND(((((ET29*1.35))-((EU29*1.35)))+AE29),2)</f>
        <v>35.99</v>
      </c>
      <c r="AE29">
        <f>ROUND(((EU29*1.35)),2)</f>
        <v>5.09</v>
      </c>
      <c r="AF29">
        <f>ROUND(((EV29*1.35)),2)</f>
        <v>59.16</v>
      </c>
      <c r="AG29">
        <f t="shared" si="26"/>
        <v>0</v>
      </c>
      <c r="AH29">
        <f>((EW29*1.35))</f>
        <v>6.0615000000000006</v>
      </c>
      <c r="AI29">
        <f>((EX29*1.35)+(SUM(SmtRes!BH12:'SmtRes'!BH18)+SUM(EtalonRes!AQ12:'EtalonRes'!AQ18)))</f>
        <v>0.3</v>
      </c>
      <c r="AJ29">
        <f t="shared" si="27"/>
        <v>0</v>
      </c>
      <c r="AK29">
        <f>AL29+AM29+AO29</f>
        <v>81.17</v>
      </c>
      <c r="AL29">
        <v>10.69</v>
      </c>
      <c r="AM29" s="55">
        <f>'1.Смета.или.Акт'!F54</f>
        <v>26.66</v>
      </c>
      <c r="AN29" s="55">
        <f>'1.Смета.или.Акт'!F55</f>
        <v>3.77</v>
      </c>
      <c r="AO29" s="55">
        <f>'1.Смета.или.Акт'!F53</f>
        <v>43.82</v>
      </c>
      <c r="AP29">
        <v>0</v>
      </c>
      <c r="AQ29">
        <f>'1.Смета.или.Акт'!E58</f>
        <v>4.49</v>
      </c>
      <c r="AR29">
        <v>0.3</v>
      </c>
      <c r="AS29">
        <v>0</v>
      </c>
      <c r="AT29">
        <v>68</v>
      </c>
      <c r="AU29">
        <v>48</v>
      </c>
      <c r="AV29">
        <v>1</v>
      </c>
      <c r="AW29">
        <v>1</v>
      </c>
      <c r="AZ29">
        <v>1</v>
      </c>
      <c r="BA29">
        <f>'1.Смета.или.Акт'!J53</f>
        <v>18.3</v>
      </c>
      <c r="BB29">
        <f>'1.Смета.или.Акт'!J54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2</v>
      </c>
      <c r="BJ29" t="s">
        <v>38</v>
      </c>
      <c r="BM29">
        <v>111001</v>
      </c>
      <c r="BN29">
        <v>0</v>
      </c>
      <c r="BO29" t="s">
        <v>6</v>
      </c>
      <c r="BP29">
        <v>0</v>
      </c>
      <c r="BQ29">
        <v>2</v>
      </c>
      <c r="BR29">
        <v>0</v>
      </c>
      <c r="BS29">
        <f>'1.Смета.или.Акт'!J55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80</v>
      </c>
      <c r="CA29">
        <v>60</v>
      </c>
      <c r="CF29">
        <v>0</v>
      </c>
      <c r="CG29">
        <v>0</v>
      </c>
      <c r="CM29">
        <v>0</v>
      </c>
      <c r="CN29" t="s">
        <v>19</v>
      </c>
      <c r="CO29">
        <v>0</v>
      </c>
      <c r="CP29">
        <f t="shared" si="28"/>
        <v>4598</v>
      </c>
      <c r="CQ29">
        <f t="shared" si="29"/>
        <v>0</v>
      </c>
      <c r="CR29">
        <f t="shared" si="30"/>
        <v>449.875</v>
      </c>
      <c r="CS29">
        <f t="shared" si="31"/>
        <v>93.147000000000006</v>
      </c>
      <c r="CT29">
        <f t="shared" si="32"/>
        <v>1082.6279999999999</v>
      </c>
      <c r="CU29">
        <f t="shared" si="33"/>
        <v>0</v>
      </c>
      <c r="CV29">
        <f t="shared" si="34"/>
        <v>6.0615000000000006</v>
      </c>
      <c r="CW29">
        <f t="shared" si="35"/>
        <v>0.3</v>
      </c>
      <c r="CX29">
        <f t="shared" si="36"/>
        <v>0</v>
      </c>
      <c r="CY29">
        <f t="shared" si="37"/>
        <v>2398.36</v>
      </c>
      <c r="CZ29">
        <f t="shared" si="38"/>
        <v>1692.96</v>
      </c>
      <c r="DC29" t="s">
        <v>6</v>
      </c>
      <c r="DD29" t="s">
        <v>6</v>
      </c>
      <c r="DE29" t="s">
        <v>20</v>
      </c>
      <c r="DF29" t="s">
        <v>20</v>
      </c>
      <c r="DG29" t="s">
        <v>20</v>
      </c>
      <c r="DH29" t="s">
        <v>6</v>
      </c>
      <c r="DI29" t="s">
        <v>20</v>
      </c>
      <c r="DJ29" t="s">
        <v>20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37</v>
      </c>
      <c r="DW29" t="str">
        <f>'1.Смета.или.Акт'!D52</f>
        <v>КОМПЛ</v>
      </c>
      <c r="DX29">
        <v>1</v>
      </c>
      <c r="EE29">
        <v>32653247</v>
      </c>
      <c r="EF29">
        <v>2</v>
      </c>
      <c r="EG29" t="s">
        <v>39</v>
      </c>
      <c r="EH29">
        <v>0</v>
      </c>
      <c r="EI29" t="s">
        <v>6</v>
      </c>
      <c r="EJ29">
        <v>2</v>
      </c>
      <c r="EK29">
        <v>111001</v>
      </c>
      <c r="EL29" t="s">
        <v>40</v>
      </c>
      <c r="EM29" t="s">
        <v>41</v>
      </c>
      <c r="EO29" t="s">
        <v>24</v>
      </c>
      <c r="EQ29">
        <v>0</v>
      </c>
      <c r="ER29">
        <f>ES29+ET29+EV29</f>
        <v>81.17</v>
      </c>
      <c r="ES29">
        <v>10.69</v>
      </c>
      <c r="ET29" s="55">
        <f>'1.Смета.или.Акт'!F54</f>
        <v>26.66</v>
      </c>
      <c r="EU29" s="55">
        <f>'1.Смета.или.Акт'!F55</f>
        <v>3.77</v>
      </c>
      <c r="EV29" s="55">
        <f>'1.Смета.или.Акт'!F53</f>
        <v>43.82</v>
      </c>
      <c r="EW29">
        <f>'1.Смета.или.Акт'!E58</f>
        <v>4.49</v>
      </c>
      <c r="EX29">
        <v>0.3</v>
      </c>
      <c r="EY29">
        <v>1</v>
      </c>
      <c r="FQ29">
        <v>0</v>
      </c>
      <c r="FR29">
        <f t="shared" si="39"/>
        <v>0</v>
      </c>
      <c r="FS29">
        <v>0</v>
      </c>
      <c r="FV29" t="s">
        <v>25</v>
      </c>
      <c r="FW29" t="s">
        <v>26</v>
      </c>
      <c r="FX29">
        <v>80</v>
      </c>
      <c r="FY29">
        <v>60</v>
      </c>
      <c r="GA29" t="s">
        <v>6</v>
      </c>
      <c r="GD29">
        <v>0</v>
      </c>
      <c r="GF29">
        <v>964818908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0"/>
        <v>0</v>
      </c>
      <c r="GM29">
        <f t="shared" si="41"/>
        <v>8689</v>
      </c>
      <c r="GN29">
        <f t="shared" si="42"/>
        <v>0</v>
      </c>
      <c r="GO29">
        <f t="shared" si="43"/>
        <v>8689</v>
      </c>
      <c r="GP29">
        <f t="shared" si="44"/>
        <v>0</v>
      </c>
      <c r="GR29">
        <v>0</v>
      </c>
      <c r="GS29">
        <v>3</v>
      </c>
      <c r="GT29">
        <v>0</v>
      </c>
      <c r="GU29" t="s">
        <v>6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9</v>
      </c>
      <c r="D30" s="2"/>
      <c r="E30" s="2" t="s">
        <v>42</v>
      </c>
      <c r="F30" s="2" t="s">
        <v>43</v>
      </c>
      <c r="G30" s="2" t="s">
        <v>44</v>
      </c>
      <c r="H30" s="2" t="s">
        <v>45</v>
      </c>
      <c r="I30" s="2">
        <f>I28*J30</f>
        <v>1</v>
      </c>
      <c r="J30" s="2">
        <v>0.33333333333333331</v>
      </c>
      <c r="K30" s="2"/>
      <c r="L30" s="2"/>
      <c r="M30" s="2"/>
      <c r="N30" s="2"/>
      <c r="O30" s="2">
        <f t="shared" si="14"/>
        <v>13812</v>
      </c>
      <c r="P30" s="2">
        <f t="shared" si="15"/>
        <v>13812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34647562</v>
      </c>
      <c r="AB30" s="2">
        <f t="shared" si="25"/>
        <v>13812</v>
      </c>
      <c r="AC30" s="2">
        <f t="shared" ref="AC30:AC35" si="47">ROUND((ES30),2)</f>
        <v>13812</v>
      </c>
      <c r="AD30" s="2">
        <f t="shared" ref="AD30:AD35" si="48">ROUND((((ET30)-(EU30))+AE30),2)</f>
        <v>0</v>
      </c>
      <c r="AE30" s="2">
        <f t="shared" ref="AE30:AF35" si="49">ROUND((EU30),2)</f>
        <v>0</v>
      </c>
      <c r="AF30" s="2">
        <f t="shared" si="49"/>
        <v>0</v>
      </c>
      <c r="AG30" s="2">
        <f t="shared" si="26"/>
        <v>0</v>
      </c>
      <c r="AH30" s="2">
        <f t="shared" ref="AH30:AI35" si="50">(EW30)</f>
        <v>0</v>
      </c>
      <c r="AI30" s="2">
        <f t="shared" si="50"/>
        <v>0</v>
      </c>
      <c r="AJ30" s="2">
        <f t="shared" si="27"/>
        <v>0</v>
      </c>
      <c r="AK30" s="2">
        <v>13812</v>
      </c>
      <c r="AL30" s="2">
        <v>13812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46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28"/>
        <v>13812</v>
      </c>
      <c r="CQ30" s="2">
        <f t="shared" si="29"/>
        <v>13812</v>
      </c>
      <c r="CR30" s="2">
        <f t="shared" si="30"/>
        <v>0</v>
      </c>
      <c r="CS30" s="2">
        <f t="shared" si="31"/>
        <v>0</v>
      </c>
      <c r="CT30" s="2">
        <f t="shared" si="32"/>
        <v>0</v>
      </c>
      <c r="CU30" s="2">
        <f t="shared" si="33"/>
        <v>0</v>
      </c>
      <c r="CV30" s="2">
        <f t="shared" si="34"/>
        <v>0</v>
      </c>
      <c r="CW30" s="2">
        <f t="shared" si="35"/>
        <v>0</v>
      </c>
      <c r="CX30" s="2">
        <f t="shared" si="36"/>
        <v>0</v>
      </c>
      <c r="CY30" s="2">
        <f t="shared" si="37"/>
        <v>0</v>
      </c>
      <c r="CZ30" s="2">
        <f t="shared" si="38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45</v>
      </c>
      <c r="DW30" s="2" t="s">
        <v>45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31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47</v>
      </c>
      <c r="EM30" s="2" t="s">
        <v>48</v>
      </c>
      <c r="EN30" s="2"/>
      <c r="EO30" s="2" t="s">
        <v>6</v>
      </c>
      <c r="EP30" s="2"/>
      <c r="EQ30" s="2">
        <v>0</v>
      </c>
      <c r="ER30" s="2">
        <v>26.94</v>
      </c>
      <c r="ES30" s="2">
        <v>13812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49</v>
      </c>
      <c r="GB30" s="2"/>
      <c r="GC30" s="2"/>
      <c r="GD30" s="2">
        <v>0</v>
      </c>
      <c r="GE30" s="2"/>
      <c r="GF30" s="2">
        <v>-307435920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0"/>
        <v>0</v>
      </c>
      <c r="GM30" s="2">
        <f t="shared" si="41"/>
        <v>13812</v>
      </c>
      <c r="GN30" s="2">
        <f t="shared" si="42"/>
        <v>13812</v>
      </c>
      <c r="GO30" s="2">
        <f t="shared" si="43"/>
        <v>0</v>
      </c>
      <c r="GP30" s="2">
        <f t="shared" si="44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16</v>
      </c>
      <c r="E31" t="s">
        <v>42</v>
      </c>
      <c r="F31" t="str">
        <f>'1.Смета.или.Акт'!B59</f>
        <v>01.7.15.03-0032</v>
      </c>
      <c r="G31" t="str">
        <f>'1.Смета.или.Акт'!C59</f>
        <v>Маршрутизатор Модуль ТМ 11.01</v>
      </c>
      <c r="H31" t="s">
        <v>45</v>
      </c>
      <c r="I31">
        <f>I29*J31</f>
        <v>1</v>
      </c>
      <c r="J31">
        <v>0.33333333333333331</v>
      </c>
      <c r="O31">
        <f t="shared" si="14"/>
        <v>103590</v>
      </c>
      <c r="P31">
        <f t="shared" si="15"/>
        <v>103590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34647563</v>
      </c>
      <c r="AB31">
        <f t="shared" si="25"/>
        <v>13812</v>
      </c>
      <c r="AC31">
        <f t="shared" si="47"/>
        <v>13812</v>
      </c>
      <c r="AD31">
        <f t="shared" si="48"/>
        <v>0</v>
      </c>
      <c r="AE31">
        <f t="shared" si="49"/>
        <v>0</v>
      </c>
      <c r="AF31">
        <f t="shared" si="49"/>
        <v>0</v>
      </c>
      <c r="AG31">
        <f t="shared" si="26"/>
        <v>0</v>
      </c>
      <c r="AH31">
        <f t="shared" si="50"/>
        <v>0</v>
      </c>
      <c r="AI31">
        <f t="shared" si="50"/>
        <v>0</v>
      </c>
      <c r="AJ31">
        <f t="shared" si="27"/>
        <v>0</v>
      </c>
      <c r="AK31">
        <v>13812</v>
      </c>
      <c r="AL31" s="55">
        <f>'1.Смета.или.Акт'!F59</f>
        <v>13812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'1.Смета.или.Акт'!J59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46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28"/>
        <v>103590</v>
      </c>
      <c r="CQ31">
        <f t="shared" si="29"/>
        <v>103590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0</v>
      </c>
      <c r="CY31">
        <f t="shared" si="37"/>
        <v>0</v>
      </c>
      <c r="CZ31">
        <f t="shared" si="38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45</v>
      </c>
      <c r="DW31" t="str">
        <f>'1.Смета.или.Акт'!D59</f>
        <v>шт.</v>
      </c>
      <c r="DX31">
        <v>1</v>
      </c>
      <c r="EE31">
        <v>32653291</v>
      </c>
      <c r="EF31">
        <v>20</v>
      </c>
      <c r="EG31" t="s">
        <v>31</v>
      </c>
      <c r="EH31">
        <v>0</v>
      </c>
      <c r="EI31" t="s">
        <v>6</v>
      </c>
      <c r="EJ31">
        <v>1</v>
      </c>
      <c r="EK31">
        <v>500001</v>
      </c>
      <c r="EL31" t="s">
        <v>47</v>
      </c>
      <c r="EM31" t="s">
        <v>48</v>
      </c>
      <c r="EO31" t="s">
        <v>6</v>
      </c>
      <c r="EQ31">
        <v>0</v>
      </c>
      <c r="ER31">
        <v>13812</v>
      </c>
      <c r="ES31" s="55">
        <f>'1.Смета.или.Акт'!F59</f>
        <v>13812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103590</v>
      </c>
      <c r="FQ31">
        <v>0</v>
      </c>
      <c r="FR31">
        <f t="shared" si="39"/>
        <v>0</v>
      </c>
      <c r="FS31">
        <v>0</v>
      </c>
      <c r="FX31">
        <v>0</v>
      </c>
      <c r="FY31">
        <v>0</v>
      </c>
      <c r="GA31" t="s">
        <v>49</v>
      </c>
      <c r="GD31">
        <v>0</v>
      </c>
      <c r="GF31">
        <v>-307435920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0"/>
        <v>0</v>
      </c>
      <c r="GM31">
        <f t="shared" si="41"/>
        <v>103590</v>
      </c>
      <c r="GN31">
        <f t="shared" si="42"/>
        <v>103590</v>
      </c>
      <c r="GO31">
        <f t="shared" si="43"/>
        <v>0</v>
      </c>
      <c r="GP31">
        <f t="shared" si="44"/>
        <v>0</v>
      </c>
      <c r="GR31">
        <v>1</v>
      </c>
      <c r="GS31">
        <v>1</v>
      </c>
      <c r="GT31">
        <v>0</v>
      </c>
      <c r="GU31" t="s">
        <v>6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10</v>
      </c>
      <c r="D32" s="2"/>
      <c r="E32" s="2" t="s">
        <v>50</v>
      </c>
      <c r="F32" s="2" t="s">
        <v>51</v>
      </c>
      <c r="G32" s="2" t="s">
        <v>52</v>
      </c>
      <c r="H32" s="2" t="s">
        <v>45</v>
      </c>
      <c r="I32" s="2">
        <f>I28*J32</f>
        <v>2</v>
      </c>
      <c r="J32" s="2">
        <v>0.66666666666666663</v>
      </c>
      <c r="K32" s="2"/>
      <c r="L32" s="2"/>
      <c r="M32" s="2"/>
      <c r="N32" s="2"/>
      <c r="O32" s="2">
        <f t="shared" si="14"/>
        <v>3744</v>
      </c>
      <c r="P32" s="2">
        <f t="shared" si="15"/>
        <v>3744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34647562</v>
      </c>
      <c r="AB32" s="2">
        <f t="shared" si="25"/>
        <v>1872.16</v>
      </c>
      <c r="AC32" s="2">
        <f t="shared" si="47"/>
        <v>1872.16</v>
      </c>
      <c r="AD32" s="2">
        <f t="shared" si="48"/>
        <v>0</v>
      </c>
      <c r="AE32" s="2">
        <f t="shared" si="49"/>
        <v>0</v>
      </c>
      <c r="AF32" s="2">
        <f t="shared" si="49"/>
        <v>0</v>
      </c>
      <c r="AG32" s="2">
        <f t="shared" si="26"/>
        <v>0</v>
      </c>
      <c r="AH32" s="2">
        <f t="shared" si="50"/>
        <v>0</v>
      </c>
      <c r="AI32" s="2">
        <f t="shared" si="50"/>
        <v>0</v>
      </c>
      <c r="AJ32" s="2">
        <f t="shared" si="27"/>
        <v>0</v>
      </c>
      <c r="AK32" s="2">
        <v>1872.16</v>
      </c>
      <c r="AL32" s="2">
        <v>1872.16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28"/>
        <v>3744</v>
      </c>
      <c r="CQ32" s="2">
        <f t="shared" si="29"/>
        <v>1872.16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45</v>
      </c>
      <c r="DW32" s="2" t="s">
        <v>45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31</v>
      </c>
      <c r="EH32" s="2">
        <v>0</v>
      </c>
      <c r="EI32" s="2" t="s">
        <v>6</v>
      </c>
      <c r="EJ32" s="2">
        <v>1</v>
      </c>
      <c r="EK32" s="2">
        <v>0</v>
      </c>
      <c r="EL32" s="2" t="s">
        <v>32</v>
      </c>
      <c r="EM32" s="2" t="s">
        <v>33</v>
      </c>
      <c r="EN32" s="2"/>
      <c r="EO32" s="2" t="s">
        <v>6</v>
      </c>
      <c r="EP32" s="2"/>
      <c r="EQ32" s="2">
        <v>0</v>
      </c>
      <c r="ER32" s="2">
        <v>0</v>
      </c>
      <c r="ES32" s="2">
        <v>1872.16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53</v>
      </c>
      <c r="GB32" s="2"/>
      <c r="GC32" s="2"/>
      <c r="GD32" s="2">
        <v>0</v>
      </c>
      <c r="GE32" s="2"/>
      <c r="GF32" s="2">
        <v>306003151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0"/>
        <v>0</v>
      </c>
      <c r="GM32" s="2">
        <f t="shared" si="41"/>
        <v>3744</v>
      </c>
      <c r="GN32" s="2">
        <f t="shared" si="42"/>
        <v>3744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17</v>
      </c>
      <c r="E33" t="s">
        <v>50</v>
      </c>
      <c r="F33" t="str">
        <f>'1.Смета.или.Акт'!B61</f>
        <v>999-0005</v>
      </c>
      <c r="G33" t="str">
        <f>'1.Смета.или.Акт'!C61</f>
        <v>Устройство ввода-вывода аналоговых и цифровых сигналов ИК УВВ 17.22</v>
      </c>
      <c r="H33" t="s">
        <v>45</v>
      </c>
      <c r="I33">
        <f>I29*J33</f>
        <v>2</v>
      </c>
      <c r="J33">
        <v>0.66666666666666663</v>
      </c>
      <c r="O33">
        <f t="shared" si="14"/>
        <v>28082</v>
      </c>
      <c r="P33">
        <f t="shared" si="15"/>
        <v>28082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34647563</v>
      </c>
      <c r="AB33">
        <f t="shared" si="25"/>
        <v>1872.16</v>
      </c>
      <c r="AC33">
        <f t="shared" si="47"/>
        <v>1872.16</v>
      </c>
      <c r="AD33">
        <f t="shared" si="48"/>
        <v>0</v>
      </c>
      <c r="AE33">
        <f t="shared" si="49"/>
        <v>0</v>
      </c>
      <c r="AF33">
        <f t="shared" si="49"/>
        <v>0</v>
      </c>
      <c r="AG33">
        <f t="shared" si="26"/>
        <v>0</v>
      </c>
      <c r="AH33">
        <f t="shared" si="50"/>
        <v>0</v>
      </c>
      <c r="AI33">
        <f t="shared" si="50"/>
        <v>0</v>
      </c>
      <c r="AJ33">
        <f t="shared" si="27"/>
        <v>0</v>
      </c>
      <c r="AK33">
        <v>1872.16</v>
      </c>
      <c r="AL33" s="55">
        <f>'1.Смета.или.Акт'!F61</f>
        <v>1872.16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'1.Смета.или.Акт'!J61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28"/>
        <v>28082</v>
      </c>
      <c r="CQ33">
        <f t="shared" si="29"/>
        <v>14041.2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45</v>
      </c>
      <c r="DW33" t="str">
        <f>'1.Смета.или.Акт'!D61</f>
        <v>шт.</v>
      </c>
      <c r="DX33">
        <v>1</v>
      </c>
      <c r="EE33">
        <v>32653299</v>
      </c>
      <c r="EF33">
        <v>20</v>
      </c>
      <c r="EG33" t="s">
        <v>31</v>
      </c>
      <c r="EH33">
        <v>0</v>
      </c>
      <c r="EI33" t="s">
        <v>6</v>
      </c>
      <c r="EJ33">
        <v>1</v>
      </c>
      <c r="EK33">
        <v>0</v>
      </c>
      <c r="EL33" t="s">
        <v>32</v>
      </c>
      <c r="EM33" t="s">
        <v>33</v>
      </c>
      <c r="EO33" t="s">
        <v>6</v>
      </c>
      <c r="EQ33">
        <v>0</v>
      </c>
      <c r="ER33">
        <v>1872.16</v>
      </c>
      <c r="ES33" s="55">
        <f>'1.Смета.или.Акт'!F61</f>
        <v>1872.16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14041.22</v>
      </c>
      <c r="FQ33">
        <v>0</v>
      </c>
      <c r="FR33">
        <f t="shared" si="39"/>
        <v>0</v>
      </c>
      <c r="FS33">
        <v>0</v>
      </c>
      <c r="FV33" t="s">
        <v>25</v>
      </c>
      <c r="FW33" t="s">
        <v>26</v>
      </c>
      <c r="FX33">
        <v>106</v>
      </c>
      <c r="FY33">
        <v>65</v>
      </c>
      <c r="GA33" t="s">
        <v>53</v>
      </c>
      <c r="GD33">
        <v>0</v>
      </c>
      <c r="GF33">
        <v>306003151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0"/>
        <v>0</v>
      </c>
      <c r="GM33">
        <f t="shared" si="41"/>
        <v>28082</v>
      </c>
      <c r="GN33">
        <f t="shared" si="42"/>
        <v>28082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6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11</v>
      </c>
      <c r="D34" s="2"/>
      <c r="E34" s="2" t="s">
        <v>54</v>
      </c>
      <c r="F34" s="2" t="s">
        <v>55</v>
      </c>
      <c r="G34" s="2" t="s">
        <v>56</v>
      </c>
      <c r="H34" s="2" t="s">
        <v>57</v>
      </c>
      <c r="I34" s="2">
        <f>I28*J34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34647562</v>
      </c>
      <c r="AB34" s="2">
        <f t="shared" si="25"/>
        <v>0</v>
      </c>
      <c r="AC34" s="2">
        <f t="shared" si="47"/>
        <v>0</v>
      </c>
      <c r="AD34" s="2">
        <f t="shared" si="48"/>
        <v>0</v>
      </c>
      <c r="AE34" s="2">
        <f t="shared" si="49"/>
        <v>0</v>
      </c>
      <c r="AF34" s="2">
        <f t="shared" si="49"/>
        <v>0</v>
      </c>
      <c r="AG34" s="2">
        <f t="shared" si="26"/>
        <v>0</v>
      </c>
      <c r="AH34" s="2">
        <f t="shared" si="50"/>
        <v>0</v>
      </c>
      <c r="AI34" s="2">
        <f t="shared" si="50"/>
        <v>0</v>
      </c>
      <c r="AJ34" s="2">
        <f t="shared" si="27"/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28"/>
        <v>0</v>
      </c>
      <c r="CQ34" s="2">
        <f t="shared" si="29"/>
        <v>0</v>
      </c>
      <c r="CR34" s="2">
        <f t="shared" si="30"/>
        <v>0</v>
      </c>
      <c r="CS34" s="2">
        <f t="shared" si="31"/>
        <v>0</v>
      </c>
      <c r="CT34" s="2">
        <f t="shared" si="32"/>
        <v>0</v>
      </c>
      <c r="CU34" s="2">
        <f t="shared" si="33"/>
        <v>0</v>
      </c>
      <c r="CV34" s="2">
        <f t="shared" si="34"/>
        <v>0</v>
      </c>
      <c r="CW34" s="2">
        <f t="shared" si="35"/>
        <v>0</v>
      </c>
      <c r="CX34" s="2">
        <f t="shared" si="36"/>
        <v>0</v>
      </c>
      <c r="CY34" s="2">
        <f t="shared" si="37"/>
        <v>0</v>
      </c>
      <c r="CZ34" s="2">
        <f t="shared" si="38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57</v>
      </c>
      <c r="DW34" s="2" t="s">
        <v>57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31</v>
      </c>
      <c r="EH34" s="2">
        <v>0</v>
      </c>
      <c r="EI34" s="2" t="s">
        <v>6</v>
      </c>
      <c r="EJ34" s="2">
        <v>1</v>
      </c>
      <c r="EK34" s="2">
        <v>0</v>
      </c>
      <c r="EL34" s="2" t="s">
        <v>32</v>
      </c>
      <c r="EM34" s="2" t="s">
        <v>33</v>
      </c>
      <c r="EN34" s="2"/>
      <c r="EO34" s="2" t="s">
        <v>6</v>
      </c>
      <c r="EP34" s="2"/>
      <c r="EQ34" s="2">
        <v>0</v>
      </c>
      <c r="ER34" s="2">
        <v>1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39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58</v>
      </c>
      <c r="GB34" s="2"/>
      <c r="GC34" s="2"/>
      <c r="GD34" s="2">
        <v>0</v>
      </c>
      <c r="GE34" s="2"/>
      <c r="GF34" s="2">
        <v>-1731369543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0"/>
        <v>0</v>
      </c>
      <c r="GM34" s="2">
        <f t="shared" si="41"/>
        <v>0</v>
      </c>
      <c r="GN34" s="2">
        <f t="shared" si="42"/>
        <v>0</v>
      </c>
      <c r="GO34" s="2">
        <f t="shared" si="43"/>
        <v>0</v>
      </c>
      <c r="GP34" s="2">
        <f t="shared" si="44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5"/>
        <v>0</v>
      </c>
      <c r="GW34" s="2">
        <v>1</v>
      </c>
      <c r="GX34" s="2">
        <f t="shared" si="46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18</v>
      </c>
      <c r="E35" t="s">
        <v>54</v>
      </c>
      <c r="F35" t="s">
        <v>55</v>
      </c>
      <c r="G35" t="s">
        <v>56</v>
      </c>
      <c r="H35" t="s">
        <v>57</v>
      </c>
      <c r="I35">
        <f>I29*J35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34647563</v>
      </c>
      <c r="AB35">
        <f t="shared" si="25"/>
        <v>0</v>
      </c>
      <c r="AC35">
        <f t="shared" si="47"/>
        <v>0</v>
      </c>
      <c r="AD35">
        <f t="shared" si="48"/>
        <v>0</v>
      </c>
      <c r="AE35">
        <f t="shared" si="49"/>
        <v>0</v>
      </c>
      <c r="AF35">
        <f t="shared" si="49"/>
        <v>0</v>
      </c>
      <c r="AG35">
        <f t="shared" si="26"/>
        <v>0</v>
      </c>
      <c r="AH35">
        <f t="shared" si="50"/>
        <v>0</v>
      </c>
      <c r="AI35">
        <f t="shared" si="50"/>
        <v>0</v>
      </c>
      <c r="AJ35">
        <f t="shared" si="27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28"/>
        <v>0</v>
      </c>
      <c r="CQ35">
        <f t="shared" si="29"/>
        <v>0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0</v>
      </c>
      <c r="CX35">
        <f t="shared" si="36"/>
        <v>0</v>
      </c>
      <c r="CY35">
        <f t="shared" si="37"/>
        <v>0</v>
      </c>
      <c r="CZ35">
        <f t="shared" si="38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57</v>
      </c>
      <c r="DW35" t="s">
        <v>57</v>
      </c>
      <c r="DX35">
        <v>1</v>
      </c>
      <c r="EE35">
        <v>32653299</v>
      </c>
      <c r="EF35">
        <v>20</v>
      </c>
      <c r="EG35" t="s">
        <v>31</v>
      </c>
      <c r="EH35">
        <v>0</v>
      </c>
      <c r="EI35" t="s">
        <v>6</v>
      </c>
      <c r="EJ35">
        <v>1</v>
      </c>
      <c r="EK35">
        <v>0</v>
      </c>
      <c r="EL35" t="s">
        <v>32</v>
      </c>
      <c r="EM35" t="s">
        <v>33</v>
      </c>
      <c r="EO35" t="s">
        <v>6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39"/>
        <v>0</v>
      </c>
      <c r="FS35">
        <v>0</v>
      </c>
      <c r="FV35" t="s">
        <v>25</v>
      </c>
      <c r="FW35" t="s">
        <v>26</v>
      </c>
      <c r="FX35">
        <v>106</v>
      </c>
      <c r="FY35">
        <v>65</v>
      </c>
      <c r="GA35" t="s">
        <v>58</v>
      </c>
      <c r="GD35">
        <v>0</v>
      </c>
      <c r="GF35">
        <v>-1731369543</v>
      </c>
      <c r="GG35">
        <v>2</v>
      </c>
      <c r="GH35">
        <v>0</v>
      </c>
      <c r="GI35">
        <v>4</v>
      </c>
      <c r="GJ35">
        <v>0</v>
      </c>
      <c r="GK35">
        <f>ROUND(R35*(S12)/100,0)</f>
        <v>0</v>
      </c>
      <c r="GL35">
        <f t="shared" si="40"/>
        <v>0</v>
      </c>
      <c r="GM35">
        <f t="shared" si="41"/>
        <v>0</v>
      </c>
      <c r="GN35">
        <f t="shared" si="42"/>
        <v>0</v>
      </c>
      <c r="GO35">
        <f t="shared" si="43"/>
        <v>0</v>
      </c>
      <c r="GP35">
        <f t="shared" si="44"/>
        <v>0</v>
      </c>
      <c r="GR35">
        <v>1</v>
      </c>
      <c r="GS35">
        <v>4</v>
      </c>
      <c r="GT35">
        <v>0</v>
      </c>
      <c r="GU35" t="s">
        <v>6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ROW(SmtRes!A26)</f>
        <v>26</v>
      </c>
      <c r="D36" s="2">
        <f>ROW(EtalonRes!A21)</f>
        <v>21</v>
      </c>
      <c r="E36" s="2" t="s">
        <v>59</v>
      </c>
      <c r="F36" s="2" t="s">
        <v>60</v>
      </c>
      <c r="G36" s="2" t="s">
        <v>61</v>
      </c>
      <c r="H36" s="2" t="s">
        <v>62</v>
      </c>
      <c r="I36" s="2">
        <f>'1.Смета.или.Акт'!E64</f>
        <v>15</v>
      </c>
      <c r="J36" s="2">
        <v>0</v>
      </c>
      <c r="K36" s="2"/>
      <c r="L36" s="2"/>
      <c r="M36" s="2"/>
      <c r="N36" s="2"/>
      <c r="O36" s="2">
        <f t="shared" si="14"/>
        <v>105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105</v>
      </c>
      <c r="T36" s="2">
        <f t="shared" si="19"/>
        <v>0</v>
      </c>
      <c r="U36" s="2">
        <f t="shared" si="20"/>
        <v>10.530000000000001</v>
      </c>
      <c r="V36" s="2">
        <f t="shared" si="21"/>
        <v>0</v>
      </c>
      <c r="W36" s="2">
        <f t="shared" si="22"/>
        <v>0</v>
      </c>
      <c r="X36" s="2">
        <f t="shared" si="23"/>
        <v>84</v>
      </c>
      <c r="Y36" s="2">
        <f t="shared" si="24"/>
        <v>63</v>
      </c>
      <c r="Z36" s="2"/>
      <c r="AA36" s="2">
        <v>34647562</v>
      </c>
      <c r="AB36" s="2">
        <f t="shared" si="25"/>
        <v>6.97</v>
      </c>
      <c r="AC36" s="2">
        <f>ROUND((ES36+(SUM(SmtRes!BC19:'SmtRes'!BC26)+SUM(EtalonRes!AL19:'EtalonRes'!AL21))),2)</f>
        <v>0</v>
      </c>
      <c r="AD36" s="2">
        <f>ROUND(((((ET36*1.35))-((EU36*1.35)))+AE36),2)</f>
        <v>0</v>
      </c>
      <c r="AE36" s="2">
        <f>ROUND(((EU36*1.35)),2)</f>
        <v>0</v>
      </c>
      <c r="AF36" s="2">
        <f>ROUND(((EV36*1.35)),2)</f>
        <v>6.97</v>
      </c>
      <c r="AG36" s="2">
        <f t="shared" si="26"/>
        <v>0</v>
      </c>
      <c r="AH36" s="2">
        <f>((EW36*1.35))</f>
        <v>0.70200000000000007</v>
      </c>
      <c r="AI36" s="2">
        <f>((EX36*1.35))</f>
        <v>0</v>
      </c>
      <c r="AJ36" s="2">
        <f t="shared" si="27"/>
        <v>0</v>
      </c>
      <c r="AK36" s="2">
        <v>6.25</v>
      </c>
      <c r="AL36" s="2">
        <v>1.0900000000000001</v>
      </c>
      <c r="AM36" s="2">
        <v>0</v>
      </c>
      <c r="AN36" s="2">
        <v>0</v>
      </c>
      <c r="AO36" s="2">
        <v>5.16</v>
      </c>
      <c r="AP36" s="2">
        <v>0</v>
      </c>
      <c r="AQ36" s="2">
        <v>0.52</v>
      </c>
      <c r="AR36" s="2">
        <v>0</v>
      </c>
      <c r="AS36" s="2">
        <v>0</v>
      </c>
      <c r="AT36" s="2">
        <v>80</v>
      </c>
      <c r="AU36" s="2">
        <v>60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0</v>
      </c>
      <c r="BI36" s="2">
        <v>2</v>
      </c>
      <c r="BJ36" s="2" t="s">
        <v>63</v>
      </c>
      <c r="BK36" s="2"/>
      <c r="BL36" s="2"/>
      <c r="BM36" s="2">
        <v>111001</v>
      </c>
      <c r="BN36" s="2">
        <v>0</v>
      </c>
      <c r="BO36" s="2" t="s">
        <v>6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80</v>
      </c>
      <c r="CA36" s="2">
        <v>60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19</v>
      </c>
      <c r="CO36" s="2">
        <v>0</v>
      </c>
      <c r="CP36" s="2">
        <f t="shared" si="28"/>
        <v>105</v>
      </c>
      <c r="CQ36" s="2">
        <f t="shared" si="29"/>
        <v>0</v>
      </c>
      <c r="CR36" s="2">
        <f t="shared" si="30"/>
        <v>0</v>
      </c>
      <c r="CS36" s="2">
        <f t="shared" si="31"/>
        <v>0</v>
      </c>
      <c r="CT36" s="2">
        <f t="shared" si="32"/>
        <v>6.97</v>
      </c>
      <c r="CU36" s="2">
        <f t="shared" si="33"/>
        <v>0</v>
      </c>
      <c r="CV36" s="2">
        <f t="shared" si="34"/>
        <v>0.70200000000000007</v>
      </c>
      <c r="CW36" s="2">
        <f t="shared" si="35"/>
        <v>0</v>
      </c>
      <c r="CX36" s="2">
        <f t="shared" si="36"/>
        <v>0</v>
      </c>
      <c r="CY36" s="2">
        <f t="shared" si="37"/>
        <v>84</v>
      </c>
      <c r="CZ36" s="2">
        <f t="shared" si="38"/>
        <v>63</v>
      </c>
      <c r="DA36" s="2"/>
      <c r="DB36" s="2"/>
      <c r="DC36" s="2" t="s">
        <v>6</v>
      </c>
      <c r="DD36" s="2" t="s">
        <v>6</v>
      </c>
      <c r="DE36" s="2" t="s">
        <v>20</v>
      </c>
      <c r="DF36" s="2" t="s">
        <v>20</v>
      </c>
      <c r="DG36" s="2" t="s">
        <v>20</v>
      </c>
      <c r="DH36" s="2" t="s">
        <v>6</v>
      </c>
      <c r="DI36" s="2" t="s">
        <v>20</v>
      </c>
      <c r="DJ36" s="2" t="s">
        <v>20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62</v>
      </c>
      <c r="DW36" s="2" t="s">
        <v>62</v>
      </c>
      <c r="DX36" s="2">
        <v>1</v>
      </c>
      <c r="DY36" s="2"/>
      <c r="DZ36" s="2"/>
      <c r="EA36" s="2"/>
      <c r="EB36" s="2"/>
      <c r="EC36" s="2"/>
      <c r="ED36" s="2"/>
      <c r="EE36" s="2">
        <v>32653247</v>
      </c>
      <c r="EF36" s="2">
        <v>2</v>
      </c>
      <c r="EG36" s="2" t="s">
        <v>39</v>
      </c>
      <c r="EH36" s="2">
        <v>0</v>
      </c>
      <c r="EI36" s="2" t="s">
        <v>6</v>
      </c>
      <c r="EJ36" s="2">
        <v>2</v>
      </c>
      <c r="EK36" s="2">
        <v>111001</v>
      </c>
      <c r="EL36" s="2" t="s">
        <v>40</v>
      </c>
      <c r="EM36" s="2" t="s">
        <v>41</v>
      </c>
      <c r="EN36" s="2"/>
      <c r="EO36" s="2" t="s">
        <v>24</v>
      </c>
      <c r="EP36" s="2"/>
      <c r="EQ36" s="2">
        <v>0</v>
      </c>
      <c r="ER36" s="2">
        <v>6.25</v>
      </c>
      <c r="ES36" s="2">
        <v>1.0900000000000001</v>
      </c>
      <c r="ET36" s="2">
        <v>0</v>
      </c>
      <c r="EU36" s="2">
        <v>0</v>
      </c>
      <c r="EV36" s="2">
        <v>5.16</v>
      </c>
      <c r="EW36" s="2">
        <v>0.52</v>
      </c>
      <c r="EX36" s="2">
        <v>0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39"/>
        <v>0</v>
      </c>
      <c r="FS36" s="2">
        <v>0</v>
      </c>
      <c r="FT36" s="2"/>
      <c r="FU36" s="2"/>
      <c r="FV36" s="2"/>
      <c r="FW36" s="2"/>
      <c r="FX36" s="2">
        <v>80</v>
      </c>
      <c r="FY36" s="2">
        <v>60</v>
      </c>
      <c r="FZ36" s="2"/>
      <c r="GA36" s="2" t="s">
        <v>6</v>
      </c>
      <c r="GB36" s="2"/>
      <c r="GC36" s="2"/>
      <c r="GD36" s="2">
        <v>0</v>
      </c>
      <c r="GE36" s="2"/>
      <c r="GF36" s="2">
        <v>1559949470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0"/>
        <v>0</v>
      </c>
      <c r="GM36" s="2">
        <f t="shared" si="41"/>
        <v>252</v>
      </c>
      <c r="GN36" s="2">
        <f t="shared" si="42"/>
        <v>0</v>
      </c>
      <c r="GO36" s="2">
        <f t="shared" si="43"/>
        <v>252</v>
      </c>
      <c r="GP36" s="2">
        <f t="shared" si="44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45"/>
        <v>0</v>
      </c>
      <c r="GW36" s="2">
        <v>1</v>
      </c>
      <c r="GX36" s="2">
        <f t="shared" si="46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ROW(SmtRes!A34)</f>
        <v>34</v>
      </c>
      <c r="D37">
        <f>ROW(EtalonRes!A24)</f>
        <v>24</v>
      </c>
      <c r="E37" t="s">
        <v>59</v>
      </c>
      <c r="F37" t="s">
        <v>60</v>
      </c>
      <c r="G37" t="s">
        <v>61</v>
      </c>
      <c r="H37" t="s">
        <v>62</v>
      </c>
      <c r="I37">
        <f>'1.Смета.или.Акт'!E64</f>
        <v>15</v>
      </c>
      <c r="J37">
        <v>0</v>
      </c>
      <c r="O37">
        <f t="shared" si="14"/>
        <v>1913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1913</v>
      </c>
      <c r="T37">
        <f t="shared" si="19"/>
        <v>0</v>
      </c>
      <c r="U37">
        <f t="shared" si="20"/>
        <v>10.530000000000001</v>
      </c>
      <c r="V37">
        <f t="shared" si="21"/>
        <v>0</v>
      </c>
      <c r="W37">
        <f t="shared" si="22"/>
        <v>0</v>
      </c>
      <c r="X37">
        <f t="shared" si="23"/>
        <v>1301</v>
      </c>
      <c r="Y37">
        <f t="shared" si="24"/>
        <v>918</v>
      </c>
      <c r="AA37">
        <v>34647563</v>
      </c>
      <c r="AB37">
        <f t="shared" si="25"/>
        <v>6.97</v>
      </c>
      <c r="AC37">
        <f>ROUND((ES37+(SUM(SmtRes!BC27:'SmtRes'!BC34)+SUM(EtalonRes!AL22:'EtalonRes'!AL24))),2)</f>
        <v>0</v>
      </c>
      <c r="AD37">
        <f>ROUND(((((ET37*1.35))-((EU37*1.35)))+AE37),2)</f>
        <v>0</v>
      </c>
      <c r="AE37">
        <f>ROUND(((EU37*1.35)),2)</f>
        <v>0</v>
      </c>
      <c r="AF37">
        <f>ROUND(((EV37*1.35)),2)</f>
        <v>6.97</v>
      </c>
      <c r="AG37">
        <f t="shared" si="26"/>
        <v>0</v>
      </c>
      <c r="AH37">
        <f>((EW37*1.35))</f>
        <v>0.70200000000000007</v>
      </c>
      <c r="AI37">
        <f>((EX37*1.35))</f>
        <v>0</v>
      </c>
      <c r="AJ37">
        <f t="shared" si="27"/>
        <v>0</v>
      </c>
      <c r="AK37">
        <f>AL37+AM37+AO37</f>
        <v>6.25</v>
      </c>
      <c r="AL37">
        <v>1.0900000000000001</v>
      </c>
      <c r="AM37">
        <v>0</v>
      </c>
      <c r="AN37">
        <v>0</v>
      </c>
      <c r="AO37" s="55">
        <f>'1.Смета.или.Акт'!F65</f>
        <v>5.16</v>
      </c>
      <c r="AP37">
        <v>0</v>
      </c>
      <c r="AQ37">
        <f>'1.Смета.или.Акт'!E68</f>
        <v>0.52</v>
      </c>
      <c r="AR37">
        <v>0</v>
      </c>
      <c r="AS37">
        <v>0</v>
      </c>
      <c r="AT37">
        <v>68</v>
      </c>
      <c r="AU37">
        <v>48</v>
      </c>
      <c r="AV37">
        <v>1</v>
      </c>
      <c r="AW37">
        <v>1</v>
      </c>
      <c r="AZ37">
        <v>1</v>
      </c>
      <c r="BA37">
        <f>'1.Смета.или.Акт'!J65</f>
        <v>18.3</v>
      </c>
      <c r="BB37">
        <v>12.5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0</v>
      </c>
      <c r="BI37">
        <v>2</v>
      </c>
      <c r="BJ37" t="s">
        <v>63</v>
      </c>
      <c r="BM37">
        <v>111001</v>
      </c>
      <c r="BN37">
        <v>0</v>
      </c>
      <c r="BO37" t="s">
        <v>6</v>
      </c>
      <c r="BP37">
        <v>0</v>
      </c>
      <c r="BQ37">
        <v>2</v>
      </c>
      <c r="BR37">
        <v>0</v>
      </c>
      <c r="BS37"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80</v>
      </c>
      <c r="CA37">
        <v>60</v>
      </c>
      <c r="CF37">
        <v>0</v>
      </c>
      <c r="CG37">
        <v>0</v>
      </c>
      <c r="CM37">
        <v>0</v>
      </c>
      <c r="CN37" t="s">
        <v>19</v>
      </c>
      <c r="CO37">
        <v>0</v>
      </c>
      <c r="CP37">
        <f t="shared" si="28"/>
        <v>1913</v>
      </c>
      <c r="CQ37">
        <f t="shared" si="29"/>
        <v>0</v>
      </c>
      <c r="CR37">
        <f t="shared" si="30"/>
        <v>0</v>
      </c>
      <c r="CS37">
        <f t="shared" si="31"/>
        <v>0</v>
      </c>
      <c r="CT37">
        <f t="shared" si="32"/>
        <v>127.551</v>
      </c>
      <c r="CU37">
        <f t="shared" si="33"/>
        <v>0</v>
      </c>
      <c r="CV37">
        <f t="shared" si="34"/>
        <v>0.70200000000000007</v>
      </c>
      <c r="CW37">
        <f t="shared" si="35"/>
        <v>0</v>
      </c>
      <c r="CX37">
        <f t="shared" si="36"/>
        <v>0</v>
      </c>
      <c r="CY37">
        <f t="shared" si="37"/>
        <v>1300.8399999999999</v>
      </c>
      <c r="CZ37">
        <f t="shared" si="38"/>
        <v>918.24</v>
      </c>
      <c r="DC37" t="s">
        <v>6</v>
      </c>
      <c r="DD37" t="s">
        <v>6</v>
      </c>
      <c r="DE37" t="s">
        <v>20</v>
      </c>
      <c r="DF37" t="s">
        <v>20</v>
      </c>
      <c r="DG37" t="s">
        <v>20</v>
      </c>
      <c r="DH37" t="s">
        <v>6</v>
      </c>
      <c r="DI37" t="s">
        <v>20</v>
      </c>
      <c r="DJ37" t="s">
        <v>20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62</v>
      </c>
      <c r="DW37" t="str">
        <f>'1.Смета.или.Акт'!D64</f>
        <v>ШТ</v>
      </c>
      <c r="DX37">
        <v>1</v>
      </c>
      <c r="EE37">
        <v>32653247</v>
      </c>
      <c r="EF37">
        <v>2</v>
      </c>
      <c r="EG37" t="s">
        <v>39</v>
      </c>
      <c r="EH37">
        <v>0</v>
      </c>
      <c r="EI37" t="s">
        <v>6</v>
      </c>
      <c r="EJ37">
        <v>2</v>
      </c>
      <c r="EK37">
        <v>111001</v>
      </c>
      <c r="EL37" t="s">
        <v>40</v>
      </c>
      <c r="EM37" t="s">
        <v>41</v>
      </c>
      <c r="EO37" t="s">
        <v>24</v>
      </c>
      <c r="EQ37">
        <v>0</v>
      </c>
      <c r="ER37">
        <f>ES37+ET37+EV37</f>
        <v>6.25</v>
      </c>
      <c r="ES37">
        <v>1.0900000000000001</v>
      </c>
      <c r="ET37">
        <v>0</v>
      </c>
      <c r="EU37">
        <v>0</v>
      </c>
      <c r="EV37" s="55">
        <f>'1.Смета.или.Акт'!F65</f>
        <v>5.16</v>
      </c>
      <c r="EW37">
        <f>'1.Смета.или.Акт'!E68</f>
        <v>0.52</v>
      </c>
      <c r="EX37">
        <v>0</v>
      </c>
      <c r="EY37">
        <v>1</v>
      </c>
      <c r="FQ37">
        <v>0</v>
      </c>
      <c r="FR37">
        <f t="shared" si="39"/>
        <v>0</v>
      </c>
      <c r="FS37">
        <v>0</v>
      </c>
      <c r="FV37" t="s">
        <v>25</v>
      </c>
      <c r="FW37" t="s">
        <v>26</v>
      </c>
      <c r="FX37">
        <v>80</v>
      </c>
      <c r="FY37">
        <v>60</v>
      </c>
      <c r="GA37" t="s">
        <v>6</v>
      </c>
      <c r="GD37">
        <v>0</v>
      </c>
      <c r="GF37">
        <v>1559949470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0"/>
        <v>0</v>
      </c>
      <c r="GM37">
        <f t="shared" si="41"/>
        <v>4132</v>
      </c>
      <c r="GN37">
        <f t="shared" si="42"/>
        <v>0</v>
      </c>
      <c r="GO37">
        <f t="shared" si="43"/>
        <v>4132</v>
      </c>
      <c r="GP37">
        <f t="shared" si="44"/>
        <v>0</v>
      </c>
      <c r="GR37">
        <v>0</v>
      </c>
      <c r="GS37">
        <v>3</v>
      </c>
      <c r="GT37">
        <v>0</v>
      </c>
      <c r="GU37" t="s">
        <v>6</v>
      </c>
      <c r="GV37">
        <f t="shared" si="45"/>
        <v>0</v>
      </c>
      <c r="GW37">
        <v>18.3</v>
      </c>
      <c r="GX37">
        <f t="shared" si="46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26</v>
      </c>
      <c r="D38" s="2"/>
      <c r="E38" s="2" t="s">
        <v>64</v>
      </c>
      <c r="F38" s="2" t="s">
        <v>65</v>
      </c>
      <c r="G38" s="2" t="s">
        <v>66</v>
      </c>
      <c r="H38" s="2" t="s">
        <v>45</v>
      </c>
      <c r="I38" s="2">
        <f>I36*J38</f>
        <v>2</v>
      </c>
      <c r="J38" s="2">
        <v>0.13333333333333333</v>
      </c>
      <c r="K38" s="2"/>
      <c r="L38" s="2"/>
      <c r="M38" s="2"/>
      <c r="N38" s="2"/>
      <c r="O38" s="2">
        <f t="shared" si="14"/>
        <v>1417</v>
      </c>
      <c r="P38" s="2">
        <f t="shared" si="15"/>
        <v>1417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34647562</v>
      </c>
      <c r="AB38" s="2">
        <f t="shared" si="25"/>
        <v>708.47</v>
      </c>
      <c r="AC38" s="2">
        <f t="shared" ref="AC38:AC51" si="51">ROUND((ES38),2)</f>
        <v>708.47</v>
      </c>
      <c r="AD38" s="2">
        <f t="shared" ref="AD38:AD51" si="52">ROUND((((ET38)-(EU38))+AE38),2)</f>
        <v>0</v>
      </c>
      <c r="AE38" s="2">
        <f t="shared" ref="AE38:AE51" si="53">ROUND((EU38),2)</f>
        <v>0</v>
      </c>
      <c r="AF38" s="2">
        <f t="shared" ref="AF38:AF51" si="54">ROUND((EV38),2)</f>
        <v>0</v>
      </c>
      <c r="AG38" s="2">
        <f t="shared" si="26"/>
        <v>0</v>
      </c>
      <c r="AH38" s="2">
        <f t="shared" ref="AH38:AH51" si="55">(EW38)</f>
        <v>0</v>
      </c>
      <c r="AI38" s="2">
        <f t="shared" ref="AI38:AI51" si="56">(EX38)</f>
        <v>0</v>
      </c>
      <c r="AJ38" s="2">
        <f t="shared" si="27"/>
        <v>0</v>
      </c>
      <c r="AK38" s="2">
        <v>708.47</v>
      </c>
      <c r="AL38" s="2">
        <v>708.47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106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</v>
      </c>
      <c r="BK38" s="2"/>
      <c r="BL38" s="2"/>
      <c r="BM38" s="2">
        <v>0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106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28"/>
        <v>1417</v>
      </c>
      <c r="CQ38" s="2">
        <f t="shared" si="29"/>
        <v>708.47</v>
      </c>
      <c r="CR38" s="2">
        <f t="shared" si="30"/>
        <v>0</v>
      </c>
      <c r="CS38" s="2">
        <f t="shared" si="31"/>
        <v>0</v>
      </c>
      <c r="CT38" s="2">
        <f t="shared" si="32"/>
        <v>0</v>
      </c>
      <c r="CU38" s="2">
        <f t="shared" si="33"/>
        <v>0</v>
      </c>
      <c r="CV38" s="2">
        <f t="shared" si="34"/>
        <v>0</v>
      </c>
      <c r="CW38" s="2">
        <f t="shared" si="35"/>
        <v>0</v>
      </c>
      <c r="CX38" s="2">
        <f t="shared" si="36"/>
        <v>0</v>
      </c>
      <c r="CY38" s="2">
        <f t="shared" si="37"/>
        <v>0</v>
      </c>
      <c r="CZ38" s="2">
        <f t="shared" si="38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45</v>
      </c>
      <c r="DW38" s="2" t="s">
        <v>45</v>
      </c>
      <c r="DX38" s="2">
        <v>1</v>
      </c>
      <c r="DY38" s="2"/>
      <c r="DZ38" s="2"/>
      <c r="EA38" s="2"/>
      <c r="EB38" s="2"/>
      <c r="EC38" s="2"/>
      <c r="ED38" s="2"/>
      <c r="EE38" s="2">
        <v>32653299</v>
      </c>
      <c r="EF38" s="2">
        <v>20</v>
      </c>
      <c r="EG38" s="2" t="s">
        <v>31</v>
      </c>
      <c r="EH38" s="2">
        <v>0</v>
      </c>
      <c r="EI38" s="2" t="s">
        <v>6</v>
      </c>
      <c r="EJ38" s="2">
        <v>1</v>
      </c>
      <c r="EK38" s="2">
        <v>0</v>
      </c>
      <c r="EL38" s="2" t="s">
        <v>32</v>
      </c>
      <c r="EM38" s="2" t="s">
        <v>33</v>
      </c>
      <c r="EN38" s="2"/>
      <c r="EO38" s="2" t="s">
        <v>6</v>
      </c>
      <c r="EP38" s="2"/>
      <c r="EQ38" s="2">
        <v>0</v>
      </c>
      <c r="ER38" s="2">
        <v>0</v>
      </c>
      <c r="ES38" s="2">
        <v>708.47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39"/>
        <v>0</v>
      </c>
      <c r="FS38" s="2">
        <v>0</v>
      </c>
      <c r="FT38" s="2"/>
      <c r="FU38" s="2"/>
      <c r="FV38" s="2"/>
      <c r="FW38" s="2"/>
      <c r="FX38" s="2">
        <v>106</v>
      </c>
      <c r="FY38" s="2">
        <v>65</v>
      </c>
      <c r="FZ38" s="2"/>
      <c r="GA38" s="2" t="s">
        <v>67</v>
      </c>
      <c r="GB38" s="2"/>
      <c r="GC38" s="2"/>
      <c r="GD38" s="2">
        <v>0</v>
      </c>
      <c r="GE38" s="2"/>
      <c r="GF38" s="2">
        <v>2116452615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0"/>
        <v>0</v>
      </c>
      <c r="GM38" s="2">
        <f t="shared" si="41"/>
        <v>1417</v>
      </c>
      <c r="GN38" s="2">
        <f t="shared" si="42"/>
        <v>1417</v>
      </c>
      <c r="GO38" s="2">
        <f t="shared" si="43"/>
        <v>0</v>
      </c>
      <c r="GP38" s="2">
        <f t="shared" si="44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5"/>
        <v>0</v>
      </c>
      <c r="GW38" s="2">
        <v>1</v>
      </c>
      <c r="GX38" s="2">
        <f t="shared" si="46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34</v>
      </c>
      <c r="E39" t="s">
        <v>64</v>
      </c>
      <c r="F39" t="str">
        <f>'1.Смета.или.Акт'!B69</f>
        <v>Накладная</v>
      </c>
      <c r="G39" t="str">
        <f>'1.Смета.или.Акт'!C69</f>
        <v>Преобразователь Е 855А</v>
      </c>
      <c r="H39" t="s">
        <v>45</v>
      </c>
      <c r="I39">
        <f>I37*J39</f>
        <v>2</v>
      </c>
      <c r="J39">
        <v>0.13333333333333333</v>
      </c>
      <c r="O39">
        <f t="shared" si="14"/>
        <v>10627</v>
      </c>
      <c r="P39">
        <f t="shared" si="15"/>
        <v>10627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34647563</v>
      </c>
      <c r="AB39">
        <f t="shared" si="25"/>
        <v>708.47</v>
      </c>
      <c r="AC39">
        <f t="shared" si="51"/>
        <v>708.47</v>
      </c>
      <c r="AD39">
        <f t="shared" si="52"/>
        <v>0</v>
      </c>
      <c r="AE39">
        <f t="shared" si="53"/>
        <v>0</v>
      </c>
      <c r="AF39">
        <f t="shared" si="54"/>
        <v>0</v>
      </c>
      <c r="AG39">
        <f t="shared" si="26"/>
        <v>0</v>
      </c>
      <c r="AH39">
        <f t="shared" si="55"/>
        <v>0</v>
      </c>
      <c r="AI39">
        <f t="shared" si="56"/>
        <v>0</v>
      </c>
      <c r="AJ39">
        <f t="shared" si="27"/>
        <v>0</v>
      </c>
      <c r="AK39">
        <v>708.47</v>
      </c>
      <c r="AL39" s="55">
        <f>'1.Смета.или.Акт'!F69</f>
        <v>708.47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90</v>
      </c>
      <c r="AU39">
        <v>52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'1.Смета.или.Акт'!J69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</v>
      </c>
      <c r="BM39">
        <v>0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106</v>
      </c>
      <c r="CA39">
        <v>65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28"/>
        <v>10627</v>
      </c>
      <c r="CQ39">
        <f t="shared" si="29"/>
        <v>5313.5250000000005</v>
      </c>
      <c r="CR39">
        <f t="shared" si="30"/>
        <v>0</v>
      </c>
      <c r="CS39">
        <f t="shared" si="31"/>
        <v>0</v>
      </c>
      <c r="CT39">
        <f t="shared" si="32"/>
        <v>0</v>
      </c>
      <c r="CU39">
        <f t="shared" si="33"/>
        <v>0</v>
      </c>
      <c r="CV39">
        <f t="shared" si="34"/>
        <v>0</v>
      </c>
      <c r="CW39">
        <f t="shared" si="35"/>
        <v>0</v>
      </c>
      <c r="CX39">
        <f t="shared" si="36"/>
        <v>0</v>
      </c>
      <c r="CY39">
        <f t="shared" si="37"/>
        <v>0</v>
      </c>
      <c r="CZ39">
        <f t="shared" si="38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45</v>
      </c>
      <c r="DW39" t="str">
        <f>'1.Смета.или.Акт'!D69</f>
        <v>шт.</v>
      </c>
      <c r="DX39">
        <v>1</v>
      </c>
      <c r="EE39">
        <v>32653299</v>
      </c>
      <c r="EF39">
        <v>20</v>
      </c>
      <c r="EG39" t="s">
        <v>31</v>
      </c>
      <c r="EH39">
        <v>0</v>
      </c>
      <c r="EI39" t="s">
        <v>6</v>
      </c>
      <c r="EJ39">
        <v>1</v>
      </c>
      <c r="EK39">
        <v>0</v>
      </c>
      <c r="EL39" t="s">
        <v>32</v>
      </c>
      <c r="EM39" t="s">
        <v>33</v>
      </c>
      <c r="EO39" t="s">
        <v>6</v>
      </c>
      <c r="EQ39">
        <v>0</v>
      </c>
      <c r="ER39">
        <v>770.08</v>
      </c>
      <c r="ES39" s="55">
        <f>'1.Смета.или.Акт'!F69</f>
        <v>708.47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5313.56</v>
      </c>
      <c r="FQ39">
        <v>0</v>
      </c>
      <c r="FR39">
        <f t="shared" si="39"/>
        <v>0</v>
      </c>
      <c r="FS39">
        <v>0</v>
      </c>
      <c r="FV39" t="s">
        <v>25</v>
      </c>
      <c r="FW39" t="s">
        <v>26</v>
      </c>
      <c r="FX39">
        <v>106</v>
      </c>
      <c r="FY39">
        <v>65</v>
      </c>
      <c r="GA39" t="s">
        <v>67</v>
      </c>
      <c r="GD39">
        <v>0</v>
      </c>
      <c r="GF39">
        <v>2116452615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0"/>
        <v>0</v>
      </c>
      <c r="GM39">
        <f t="shared" si="41"/>
        <v>10627</v>
      </c>
      <c r="GN39">
        <f t="shared" si="42"/>
        <v>10627</v>
      </c>
      <c r="GO39">
        <f t="shared" si="43"/>
        <v>0</v>
      </c>
      <c r="GP39">
        <f t="shared" si="44"/>
        <v>0</v>
      </c>
      <c r="GR39">
        <v>1</v>
      </c>
      <c r="GS39">
        <v>1</v>
      </c>
      <c r="GT39">
        <v>0</v>
      </c>
      <c r="GU39" t="s">
        <v>6</v>
      </c>
      <c r="GV39">
        <f t="shared" si="45"/>
        <v>0</v>
      </c>
      <c r="GW39">
        <v>1</v>
      </c>
      <c r="GX39">
        <f t="shared" si="46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25</v>
      </c>
      <c r="D40" s="2"/>
      <c r="E40" s="2" t="s">
        <v>68</v>
      </c>
      <c r="F40" s="2" t="s">
        <v>65</v>
      </c>
      <c r="G40" s="2" t="s">
        <v>69</v>
      </c>
      <c r="H40" s="2" t="s">
        <v>45</v>
      </c>
      <c r="I40" s="2">
        <f>I36*J40</f>
        <v>8</v>
      </c>
      <c r="J40" s="2">
        <v>0.53333333333333333</v>
      </c>
      <c r="K40" s="2"/>
      <c r="L40" s="2"/>
      <c r="M40" s="2"/>
      <c r="N40" s="2"/>
      <c r="O40" s="2">
        <f t="shared" si="14"/>
        <v>1979</v>
      </c>
      <c r="P40" s="2">
        <f t="shared" si="15"/>
        <v>1979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34647562</v>
      </c>
      <c r="AB40" s="2">
        <f t="shared" si="25"/>
        <v>247.34</v>
      </c>
      <c r="AC40" s="2">
        <f t="shared" si="51"/>
        <v>247.34</v>
      </c>
      <c r="AD40" s="2">
        <f t="shared" si="52"/>
        <v>0</v>
      </c>
      <c r="AE40" s="2">
        <f t="shared" si="53"/>
        <v>0</v>
      </c>
      <c r="AF40" s="2">
        <f t="shared" si="54"/>
        <v>0</v>
      </c>
      <c r="AG40" s="2">
        <f t="shared" si="26"/>
        <v>0</v>
      </c>
      <c r="AH40" s="2">
        <f t="shared" si="55"/>
        <v>0</v>
      </c>
      <c r="AI40" s="2">
        <f t="shared" si="56"/>
        <v>0</v>
      </c>
      <c r="AJ40" s="2">
        <f t="shared" si="27"/>
        <v>0</v>
      </c>
      <c r="AK40" s="2">
        <v>247.34</v>
      </c>
      <c r="AL40" s="2">
        <v>247.34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28"/>
        <v>1979</v>
      </c>
      <c r="CQ40" s="2">
        <f t="shared" si="29"/>
        <v>247.34</v>
      </c>
      <c r="CR40" s="2">
        <f t="shared" si="30"/>
        <v>0</v>
      </c>
      <c r="CS40" s="2">
        <f t="shared" si="31"/>
        <v>0</v>
      </c>
      <c r="CT40" s="2">
        <f t="shared" si="32"/>
        <v>0</v>
      </c>
      <c r="CU40" s="2">
        <f t="shared" si="33"/>
        <v>0</v>
      </c>
      <c r="CV40" s="2">
        <f t="shared" si="34"/>
        <v>0</v>
      </c>
      <c r="CW40" s="2">
        <f t="shared" si="35"/>
        <v>0</v>
      </c>
      <c r="CX40" s="2">
        <f t="shared" si="36"/>
        <v>0</v>
      </c>
      <c r="CY40" s="2">
        <f t="shared" si="37"/>
        <v>0</v>
      </c>
      <c r="CZ40" s="2">
        <f t="shared" si="38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45</v>
      </c>
      <c r="DW40" s="2" t="s">
        <v>45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31</v>
      </c>
      <c r="EH40" s="2">
        <v>0</v>
      </c>
      <c r="EI40" s="2" t="s">
        <v>6</v>
      </c>
      <c r="EJ40" s="2">
        <v>1</v>
      </c>
      <c r="EK40" s="2">
        <v>0</v>
      </c>
      <c r="EL40" s="2" t="s">
        <v>32</v>
      </c>
      <c r="EM40" s="2" t="s">
        <v>33</v>
      </c>
      <c r="EN40" s="2"/>
      <c r="EO40" s="2" t="s">
        <v>6</v>
      </c>
      <c r="EP40" s="2"/>
      <c r="EQ40" s="2">
        <v>0</v>
      </c>
      <c r="ER40" s="2">
        <v>0</v>
      </c>
      <c r="ES40" s="2">
        <v>247.34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39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70</v>
      </c>
      <c r="GB40" s="2"/>
      <c r="GC40" s="2"/>
      <c r="GD40" s="2">
        <v>0</v>
      </c>
      <c r="GE40" s="2"/>
      <c r="GF40" s="2">
        <v>-985004355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0"/>
        <v>0</v>
      </c>
      <c r="GM40" s="2">
        <f t="shared" si="41"/>
        <v>1979</v>
      </c>
      <c r="GN40" s="2">
        <f t="shared" si="42"/>
        <v>1979</v>
      </c>
      <c r="GO40" s="2">
        <f t="shared" si="43"/>
        <v>0</v>
      </c>
      <c r="GP40" s="2">
        <f t="shared" si="44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5"/>
        <v>0</v>
      </c>
      <c r="GW40" s="2">
        <v>1</v>
      </c>
      <c r="GX40" s="2">
        <f t="shared" si="46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33</v>
      </c>
      <c r="E41" t="s">
        <v>68</v>
      </c>
      <c r="F41" t="str">
        <f>'1.Смета.или.Акт'!B71</f>
        <v>Накладная</v>
      </c>
      <c r="G41" t="str">
        <f>'1.Смета.или.Акт'!C71</f>
        <v>Преобразователь ток-ток Е842А</v>
      </c>
      <c r="H41" t="s">
        <v>45</v>
      </c>
      <c r="I41">
        <f>I37*J41</f>
        <v>8</v>
      </c>
      <c r="J41">
        <v>0.53333333333333333</v>
      </c>
      <c r="O41">
        <f t="shared" si="14"/>
        <v>14840</v>
      </c>
      <c r="P41">
        <f t="shared" si="15"/>
        <v>14840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34647563</v>
      </c>
      <c r="AB41">
        <f t="shared" si="25"/>
        <v>247.34</v>
      </c>
      <c r="AC41">
        <f t="shared" si="51"/>
        <v>247.34</v>
      </c>
      <c r="AD41">
        <f t="shared" si="52"/>
        <v>0</v>
      </c>
      <c r="AE41">
        <f t="shared" si="53"/>
        <v>0</v>
      </c>
      <c r="AF41">
        <f t="shared" si="54"/>
        <v>0</v>
      </c>
      <c r="AG41">
        <f t="shared" si="26"/>
        <v>0</v>
      </c>
      <c r="AH41">
        <f t="shared" si="55"/>
        <v>0</v>
      </c>
      <c r="AI41">
        <f t="shared" si="56"/>
        <v>0</v>
      </c>
      <c r="AJ41">
        <f t="shared" si="27"/>
        <v>0</v>
      </c>
      <c r="AK41">
        <v>247.34</v>
      </c>
      <c r="AL41" s="55">
        <f>'1.Смета.или.Акт'!F71</f>
        <v>247.34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'1.Смета.или.Акт'!J71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28"/>
        <v>14840</v>
      </c>
      <c r="CQ41">
        <f t="shared" si="29"/>
        <v>1855.05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 t="shared" si="37"/>
        <v>0</v>
      </c>
      <c r="CZ41">
        <f t="shared" si="38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45</v>
      </c>
      <c r="DW41" t="str">
        <f>'1.Смета.или.Акт'!D71</f>
        <v>шт.</v>
      </c>
      <c r="DX41">
        <v>1</v>
      </c>
      <c r="EE41">
        <v>32653299</v>
      </c>
      <c r="EF41">
        <v>20</v>
      </c>
      <c r="EG41" t="s">
        <v>31</v>
      </c>
      <c r="EH41">
        <v>0</v>
      </c>
      <c r="EI41" t="s">
        <v>6</v>
      </c>
      <c r="EJ41">
        <v>1</v>
      </c>
      <c r="EK41">
        <v>0</v>
      </c>
      <c r="EL41" t="s">
        <v>32</v>
      </c>
      <c r="EM41" t="s">
        <v>33</v>
      </c>
      <c r="EO41" t="s">
        <v>6</v>
      </c>
      <c r="EQ41">
        <v>0</v>
      </c>
      <c r="ER41">
        <v>268.85000000000002</v>
      </c>
      <c r="ES41" s="55">
        <f>'1.Смета.или.Акт'!F71</f>
        <v>247.34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1855.08</v>
      </c>
      <c r="FQ41">
        <v>0</v>
      </c>
      <c r="FR41">
        <f t="shared" si="39"/>
        <v>0</v>
      </c>
      <c r="FS41">
        <v>0</v>
      </c>
      <c r="FV41" t="s">
        <v>25</v>
      </c>
      <c r="FW41" t="s">
        <v>26</v>
      </c>
      <c r="FX41">
        <v>106</v>
      </c>
      <c r="FY41">
        <v>65</v>
      </c>
      <c r="GA41" t="s">
        <v>70</v>
      </c>
      <c r="GD41">
        <v>0</v>
      </c>
      <c r="GF41">
        <v>-985004355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0"/>
        <v>0</v>
      </c>
      <c r="GM41">
        <f t="shared" si="41"/>
        <v>14840</v>
      </c>
      <c r="GN41">
        <f t="shared" si="42"/>
        <v>14840</v>
      </c>
      <c r="GO41">
        <f t="shared" si="43"/>
        <v>0</v>
      </c>
      <c r="GP41">
        <f t="shared" si="44"/>
        <v>0</v>
      </c>
      <c r="GR41">
        <v>1</v>
      </c>
      <c r="GS41">
        <v>1</v>
      </c>
      <c r="GT41">
        <v>0</v>
      </c>
      <c r="GU41" t="s">
        <v>6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24</v>
      </c>
      <c r="D42" s="2"/>
      <c r="E42" s="2" t="s">
        <v>71</v>
      </c>
      <c r="F42" s="2" t="s">
        <v>65</v>
      </c>
      <c r="G42" s="2" t="s">
        <v>72</v>
      </c>
      <c r="H42" s="2" t="s">
        <v>45</v>
      </c>
      <c r="I42" s="2">
        <f>I36*J42</f>
        <v>1</v>
      </c>
      <c r="J42" s="2">
        <v>6.6666666666666666E-2</v>
      </c>
      <c r="K42" s="2"/>
      <c r="L42" s="2"/>
      <c r="M42" s="2"/>
      <c r="N42" s="2"/>
      <c r="O42" s="2">
        <f t="shared" si="14"/>
        <v>327</v>
      </c>
      <c r="P42" s="2">
        <f t="shared" si="15"/>
        <v>327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34647562</v>
      </c>
      <c r="AB42" s="2">
        <f t="shared" si="25"/>
        <v>326.67</v>
      </c>
      <c r="AC42" s="2">
        <f t="shared" si="51"/>
        <v>326.67</v>
      </c>
      <c r="AD42" s="2">
        <f t="shared" si="52"/>
        <v>0</v>
      </c>
      <c r="AE42" s="2">
        <f t="shared" si="53"/>
        <v>0</v>
      </c>
      <c r="AF42" s="2">
        <f t="shared" si="54"/>
        <v>0</v>
      </c>
      <c r="AG42" s="2">
        <f t="shared" si="26"/>
        <v>0</v>
      </c>
      <c r="AH42" s="2">
        <f t="shared" si="55"/>
        <v>0</v>
      </c>
      <c r="AI42" s="2">
        <f t="shared" si="56"/>
        <v>0</v>
      </c>
      <c r="AJ42" s="2">
        <f t="shared" si="27"/>
        <v>0</v>
      </c>
      <c r="AK42" s="2">
        <v>326.67</v>
      </c>
      <c r="AL42" s="2">
        <v>326.67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28"/>
        <v>327</v>
      </c>
      <c r="CQ42" s="2">
        <f t="shared" si="29"/>
        <v>326.67</v>
      </c>
      <c r="CR42" s="2">
        <f t="shared" si="30"/>
        <v>0</v>
      </c>
      <c r="CS42" s="2">
        <f t="shared" si="31"/>
        <v>0</v>
      </c>
      <c r="CT42" s="2">
        <f t="shared" si="32"/>
        <v>0</v>
      </c>
      <c r="CU42" s="2">
        <f t="shared" si="33"/>
        <v>0</v>
      </c>
      <c r="CV42" s="2">
        <f t="shared" si="34"/>
        <v>0</v>
      </c>
      <c r="CW42" s="2">
        <f t="shared" si="35"/>
        <v>0</v>
      </c>
      <c r="CX42" s="2">
        <f t="shared" si="36"/>
        <v>0</v>
      </c>
      <c r="CY42" s="2">
        <f t="shared" si="37"/>
        <v>0</v>
      </c>
      <c r="CZ42" s="2">
        <f t="shared" si="38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1010</v>
      </c>
      <c r="DV42" s="2" t="s">
        <v>45</v>
      </c>
      <c r="DW42" s="2" t="s">
        <v>45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31</v>
      </c>
      <c r="EH42" s="2">
        <v>0</v>
      </c>
      <c r="EI42" s="2" t="s">
        <v>6</v>
      </c>
      <c r="EJ42" s="2">
        <v>1</v>
      </c>
      <c r="EK42" s="2">
        <v>0</v>
      </c>
      <c r="EL42" s="2" t="s">
        <v>32</v>
      </c>
      <c r="EM42" s="2" t="s">
        <v>33</v>
      </c>
      <c r="EN42" s="2"/>
      <c r="EO42" s="2" t="s">
        <v>6</v>
      </c>
      <c r="EP42" s="2"/>
      <c r="EQ42" s="2">
        <v>0</v>
      </c>
      <c r="ER42" s="2">
        <v>0</v>
      </c>
      <c r="ES42" s="2">
        <v>326.67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39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73</v>
      </c>
      <c r="GB42" s="2"/>
      <c r="GC42" s="2"/>
      <c r="GD42" s="2">
        <v>0</v>
      </c>
      <c r="GE42" s="2"/>
      <c r="GF42" s="2">
        <v>1641332169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0"/>
        <v>0</v>
      </c>
      <c r="GM42" s="2">
        <f t="shared" si="41"/>
        <v>327</v>
      </c>
      <c r="GN42" s="2">
        <f t="shared" si="42"/>
        <v>327</v>
      </c>
      <c r="GO42" s="2">
        <f t="shared" si="43"/>
        <v>0</v>
      </c>
      <c r="GP42" s="2">
        <f t="shared" si="44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45"/>
        <v>0</v>
      </c>
      <c r="GW42" s="2">
        <v>1</v>
      </c>
      <c r="GX42" s="2">
        <f t="shared" si="46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32</v>
      </c>
      <c r="E43" t="s">
        <v>71</v>
      </c>
      <c r="F43" t="str">
        <f>'1.Смета.или.Акт'!B73</f>
        <v>Накладная</v>
      </c>
      <c r="G43" t="str">
        <f>'1.Смета.или.Акт'!C73</f>
        <v>Карта памяти Transcend 32Gb</v>
      </c>
      <c r="H43" t="s">
        <v>45</v>
      </c>
      <c r="I43">
        <f>I37*J43</f>
        <v>1</v>
      </c>
      <c r="J43">
        <v>6.6666666666666666E-2</v>
      </c>
      <c r="O43">
        <f t="shared" si="14"/>
        <v>2450</v>
      </c>
      <c r="P43">
        <f t="shared" si="15"/>
        <v>2450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34647563</v>
      </c>
      <c r="AB43">
        <f t="shared" si="25"/>
        <v>326.67</v>
      </c>
      <c r="AC43">
        <f t="shared" si="51"/>
        <v>326.67</v>
      </c>
      <c r="AD43">
        <f t="shared" si="52"/>
        <v>0</v>
      </c>
      <c r="AE43">
        <f t="shared" si="53"/>
        <v>0</v>
      </c>
      <c r="AF43">
        <f t="shared" si="54"/>
        <v>0</v>
      </c>
      <c r="AG43">
        <f t="shared" si="26"/>
        <v>0</v>
      </c>
      <c r="AH43">
        <f t="shared" si="55"/>
        <v>0</v>
      </c>
      <c r="AI43">
        <f t="shared" si="56"/>
        <v>0</v>
      </c>
      <c r="AJ43">
        <f t="shared" si="27"/>
        <v>0</v>
      </c>
      <c r="AK43">
        <v>326.67</v>
      </c>
      <c r="AL43" s="55">
        <f>'1.Смета.или.Акт'!F73</f>
        <v>326.67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'1.Смета.или.Акт'!J73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28"/>
        <v>2450</v>
      </c>
      <c r="CQ43">
        <f t="shared" si="29"/>
        <v>2450.0250000000001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0</v>
      </c>
      <c r="CY43">
        <f t="shared" si="37"/>
        <v>0</v>
      </c>
      <c r="CZ43">
        <f t="shared" si="38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45</v>
      </c>
      <c r="DW43" t="str">
        <f>'1.Смета.или.Акт'!D73</f>
        <v>шт.</v>
      </c>
      <c r="DX43">
        <v>1</v>
      </c>
      <c r="EE43">
        <v>32653299</v>
      </c>
      <c r="EF43">
        <v>20</v>
      </c>
      <c r="EG43" t="s">
        <v>31</v>
      </c>
      <c r="EH43">
        <v>0</v>
      </c>
      <c r="EI43" t="s">
        <v>6</v>
      </c>
      <c r="EJ43">
        <v>1</v>
      </c>
      <c r="EK43">
        <v>0</v>
      </c>
      <c r="EL43" t="s">
        <v>32</v>
      </c>
      <c r="EM43" t="s">
        <v>33</v>
      </c>
      <c r="EO43" t="s">
        <v>6</v>
      </c>
      <c r="EQ43">
        <v>0</v>
      </c>
      <c r="ER43">
        <v>355.07</v>
      </c>
      <c r="ES43" s="55">
        <f>'1.Смета.или.Акт'!F73</f>
        <v>326.67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2450</v>
      </c>
      <c r="FQ43">
        <v>0</v>
      </c>
      <c r="FR43">
        <f t="shared" si="39"/>
        <v>0</v>
      </c>
      <c r="FS43">
        <v>0</v>
      </c>
      <c r="FV43" t="s">
        <v>25</v>
      </c>
      <c r="FW43" t="s">
        <v>26</v>
      </c>
      <c r="FX43">
        <v>106</v>
      </c>
      <c r="FY43">
        <v>65</v>
      </c>
      <c r="GA43" t="s">
        <v>73</v>
      </c>
      <c r="GD43">
        <v>0</v>
      </c>
      <c r="GF43">
        <v>1641332169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0"/>
        <v>0</v>
      </c>
      <c r="GM43">
        <f t="shared" si="41"/>
        <v>2450</v>
      </c>
      <c r="GN43">
        <f t="shared" si="42"/>
        <v>2450</v>
      </c>
      <c r="GO43">
        <f t="shared" si="43"/>
        <v>0</v>
      </c>
      <c r="GP43">
        <f t="shared" si="44"/>
        <v>0</v>
      </c>
      <c r="GR43">
        <v>1</v>
      </c>
      <c r="GS43">
        <v>1</v>
      </c>
      <c r="GT43">
        <v>0</v>
      </c>
      <c r="GU43" t="s">
        <v>6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23</v>
      </c>
      <c r="D44" s="2"/>
      <c r="E44" s="2" t="s">
        <v>74</v>
      </c>
      <c r="F44" s="2" t="s">
        <v>65</v>
      </c>
      <c r="G44" s="2" t="s">
        <v>75</v>
      </c>
      <c r="H44" s="2" t="s">
        <v>45</v>
      </c>
      <c r="I44" s="2">
        <f>I36*J44</f>
        <v>1</v>
      </c>
      <c r="J44" s="2">
        <v>6.6666666666666666E-2</v>
      </c>
      <c r="K44" s="2"/>
      <c r="L44" s="2"/>
      <c r="M44" s="2"/>
      <c r="N44" s="2"/>
      <c r="O44" s="2">
        <f t="shared" si="14"/>
        <v>353</v>
      </c>
      <c r="P44" s="2">
        <f t="shared" si="15"/>
        <v>353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34647562</v>
      </c>
      <c r="AB44" s="2">
        <f t="shared" si="25"/>
        <v>352.54</v>
      </c>
      <c r="AC44" s="2">
        <f t="shared" si="51"/>
        <v>352.54</v>
      </c>
      <c r="AD44" s="2">
        <f t="shared" si="52"/>
        <v>0</v>
      </c>
      <c r="AE44" s="2">
        <f t="shared" si="53"/>
        <v>0</v>
      </c>
      <c r="AF44" s="2">
        <f t="shared" si="54"/>
        <v>0</v>
      </c>
      <c r="AG44" s="2">
        <f t="shared" si="26"/>
        <v>0</v>
      </c>
      <c r="AH44" s="2">
        <f t="shared" si="55"/>
        <v>0</v>
      </c>
      <c r="AI44" s="2">
        <f t="shared" si="56"/>
        <v>0</v>
      </c>
      <c r="AJ44" s="2">
        <f t="shared" si="27"/>
        <v>0</v>
      </c>
      <c r="AK44" s="2">
        <v>352.54</v>
      </c>
      <c r="AL44" s="2">
        <v>352.54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28"/>
        <v>353</v>
      </c>
      <c r="CQ44" s="2">
        <f t="shared" si="29"/>
        <v>352.54</v>
      </c>
      <c r="CR44" s="2">
        <f t="shared" si="30"/>
        <v>0</v>
      </c>
      <c r="CS44" s="2">
        <f t="shared" si="31"/>
        <v>0</v>
      </c>
      <c r="CT44" s="2">
        <f t="shared" si="32"/>
        <v>0</v>
      </c>
      <c r="CU44" s="2">
        <f t="shared" si="33"/>
        <v>0</v>
      </c>
      <c r="CV44" s="2">
        <f t="shared" si="34"/>
        <v>0</v>
      </c>
      <c r="CW44" s="2">
        <f t="shared" si="35"/>
        <v>0</v>
      </c>
      <c r="CX44" s="2">
        <f t="shared" si="36"/>
        <v>0</v>
      </c>
      <c r="CY44" s="2">
        <f t="shared" si="37"/>
        <v>0</v>
      </c>
      <c r="CZ44" s="2">
        <f t="shared" si="38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1010</v>
      </c>
      <c r="DV44" s="2" t="s">
        <v>45</v>
      </c>
      <c r="DW44" s="2" t="s">
        <v>45</v>
      </c>
      <c r="DX44" s="2">
        <v>1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31</v>
      </c>
      <c r="EH44" s="2">
        <v>0</v>
      </c>
      <c r="EI44" s="2" t="s">
        <v>6</v>
      </c>
      <c r="EJ44" s="2">
        <v>1</v>
      </c>
      <c r="EK44" s="2">
        <v>0</v>
      </c>
      <c r="EL44" s="2" t="s">
        <v>32</v>
      </c>
      <c r="EM44" s="2" t="s">
        <v>33</v>
      </c>
      <c r="EN44" s="2"/>
      <c r="EO44" s="2" t="s">
        <v>6</v>
      </c>
      <c r="EP44" s="2"/>
      <c r="EQ44" s="2">
        <v>0</v>
      </c>
      <c r="ER44" s="2">
        <v>0</v>
      </c>
      <c r="ES44" s="2">
        <v>352.54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39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76</v>
      </c>
      <c r="GB44" s="2"/>
      <c r="GC44" s="2"/>
      <c r="GD44" s="2">
        <v>0</v>
      </c>
      <c r="GE44" s="2"/>
      <c r="GF44" s="2">
        <v>-566205815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ROUND(R44*(R12)/100,0)</f>
        <v>0</v>
      </c>
      <c r="GL44" s="2">
        <f t="shared" si="40"/>
        <v>0</v>
      </c>
      <c r="GM44" s="2">
        <f t="shared" si="41"/>
        <v>353</v>
      </c>
      <c r="GN44" s="2">
        <f t="shared" si="42"/>
        <v>353</v>
      </c>
      <c r="GO44" s="2">
        <f t="shared" si="43"/>
        <v>0</v>
      </c>
      <c r="GP44" s="2">
        <f t="shared" si="44"/>
        <v>0</v>
      </c>
      <c r="GQ44" s="2"/>
      <c r="GR44" s="2">
        <v>0</v>
      </c>
      <c r="GS44" s="2">
        <v>2</v>
      </c>
      <c r="GT44" s="2">
        <v>0</v>
      </c>
      <c r="GU44" s="2" t="s">
        <v>6</v>
      </c>
      <c r="GV44" s="2">
        <f t="shared" si="45"/>
        <v>0</v>
      </c>
      <c r="GW44" s="2">
        <v>1</v>
      </c>
      <c r="GX44" s="2">
        <f t="shared" si="46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31</v>
      </c>
      <c r="E45" t="s">
        <v>74</v>
      </c>
      <c r="F45" t="str">
        <f>'1.Смета.или.Акт'!B75</f>
        <v>Накладная</v>
      </c>
      <c r="G45" t="str">
        <f>'1.Смета.или.Акт'!C75</f>
        <v>Коммутатор  Mikrotik mAP RBmAP2nD</v>
      </c>
      <c r="H45" t="s">
        <v>45</v>
      </c>
      <c r="I45">
        <f>I37*J45</f>
        <v>1</v>
      </c>
      <c r="J45">
        <v>6.6666666666666666E-2</v>
      </c>
      <c r="O45">
        <f t="shared" si="14"/>
        <v>2644</v>
      </c>
      <c r="P45">
        <f t="shared" si="15"/>
        <v>2644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34647563</v>
      </c>
      <c r="AB45">
        <f t="shared" si="25"/>
        <v>352.54</v>
      </c>
      <c r="AC45">
        <f t="shared" si="51"/>
        <v>352.54</v>
      </c>
      <c r="AD45">
        <f t="shared" si="52"/>
        <v>0</v>
      </c>
      <c r="AE45">
        <f t="shared" si="53"/>
        <v>0</v>
      </c>
      <c r="AF45">
        <f t="shared" si="54"/>
        <v>0</v>
      </c>
      <c r="AG45">
        <f t="shared" si="26"/>
        <v>0</v>
      </c>
      <c r="AH45">
        <f t="shared" si="55"/>
        <v>0</v>
      </c>
      <c r="AI45">
        <f t="shared" si="56"/>
        <v>0</v>
      </c>
      <c r="AJ45">
        <f t="shared" si="27"/>
        <v>0</v>
      </c>
      <c r="AK45">
        <v>352.54</v>
      </c>
      <c r="AL45" s="55">
        <f>'1.Смета.или.Акт'!F75</f>
        <v>352.54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'1.Смета.или.Акт'!J75</f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28"/>
        <v>2644</v>
      </c>
      <c r="CQ45">
        <f t="shared" si="29"/>
        <v>2644.05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0</v>
      </c>
      <c r="CV45">
        <f t="shared" si="34"/>
        <v>0</v>
      </c>
      <c r="CW45">
        <f t="shared" si="35"/>
        <v>0</v>
      </c>
      <c r="CX45">
        <f t="shared" si="36"/>
        <v>0</v>
      </c>
      <c r="CY45">
        <f t="shared" si="37"/>
        <v>0</v>
      </c>
      <c r="CZ45">
        <f t="shared" si="38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45</v>
      </c>
      <c r="DW45" t="str">
        <f>'1.Смета.или.Акт'!D75</f>
        <v>шт.</v>
      </c>
      <c r="DX45">
        <v>1</v>
      </c>
      <c r="EE45">
        <v>32653299</v>
      </c>
      <c r="EF45">
        <v>20</v>
      </c>
      <c r="EG45" t="s">
        <v>31</v>
      </c>
      <c r="EH45">
        <v>0</v>
      </c>
      <c r="EI45" t="s">
        <v>6</v>
      </c>
      <c r="EJ45">
        <v>1</v>
      </c>
      <c r="EK45">
        <v>0</v>
      </c>
      <c r="EL45" t="s">
        <v>32</v>
      </c>
      <c r="EM45" t="s">
        <v>33</v>
      </c>
      <c r="EO45" t="s">
        <v>6</v>
      </c>
      <c r="EQ45">
        <v>0</v>
      </c>
      <c r="ER45">
        <v>383.2</v>
      </c>
      <c r="ES45" s="55">
        <f>'1.Смета.или.Акт'!F75</f>
        <v>352.54</v>
      </c>
      <c r="ET45">
        <v>0</v>
      </c>
      <c r="EU45">
        <v>0</v>
      </c>
      <c r="EV45">
        <v>0</v>
      </c>
      <c r="EW45">
        <v>0</v>
      </c>
      <c r="EX45">
        <v>0</v>
      </c>
      <c r="EZ45">
        <v>5</v>
      </c>
      <c r="FC45">
        <v>0</v>
      </c>
      <c r="FD45">
        <v>18</v>
      </c>
      <c r="FF45">
        <v>2644.07</v>
      </c>
      <c r="FQ45">
        <v>0</v>
      </c>
      <c r="FR45">
        <f t="shared" si="39"/>
        <v>0</v>
      </c>
      <c r="FS45">
        <v>0</v>
      </c>
      <c r="FV45" t="s">
        <v>25</v>
      </c>
      <c r="FW45" t="s">
        <v>26</v>
      </c>
      <c r="FX45">
        <v>106</v>
      </c>
      <c r="FY45">
        <v>65</v>
      </c>
      <c r="GA45" t="s">
        <v>76</v>
      </c>
      <c r="GD45">
        <v>0</v>
      </c>
      <c r="GF45">
        <v>-566205815</v>
      </c>
      <c r="GG45">
        <v>2</v>
      </c>
      <c r="GH45">
        <v>3</v>
      </c>
      <c r="GI45">
        <v>4</v>
      </c>
      <c r="GJ45">
        <v>0</v>
      </c>
      <c r="GK45">
        <f>ROUND(R45*(S12)/100,0)</f>
        <v>0</v>
      </c>
      <c r="GL45">
        <f t="shared" si="40"/>
        <v>0</v>
      </c>
      <c r="GM45">
        <f t="shared" si="41"/>
        <v>2644</v>
      </c>
      <c r="GN45">
        <f t="shared" si="42"/>
        <v>2644</v>
      </c>
      <c r="GO45">
        <f t="shared" si="43"/>
        <v>0</v>
      </c>
      <c r="GP45">
        <f t="shared" si="44"/>
        <v>0</v>
      </c>
      <c r="GR45">
        <v>1</v>
      </c>
      <c r="GS45">
        <v>1</v>
      </c>
      <c r="GT45">
        <v>0</v>
      </c>
      <c r="GU45" t="s">
        <v>6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22</v>
      </c>
      <c r="D46" s="2"/>
      <c r="E46" s="2" t="s">
        <v>77</v>
      </c>
      <c r="F46" s="2" t="s">
        <v>65</v>
      </c>
      <c r="G46" s="2" t="s">
        <v>78</v>
      </c>
      <c r="H46" s="2" t="s">
        <v>45</v>
      </c>
      <c r="I46" s="2">
        <f>I36*J46</f>
        <v>1</v>
      </c>
      <c r="J46" s="2">
        <v>6.6666666666666666E-2</v>
      </c>
      <c r="K46" s="2"/>
      <c r="L46" s="2"/>
      <c r="M46" s="2"/>
      <c r="N46" s="2"/>
      <c r="O46" s="2">
        <f t="shared" si="14"/>
        <v>393</v>
      </c>
      <c r="P46" s="2">
        <f t="shared" si="15"/>
        <v>393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34647562</v>
      </c>
      <c r="AB46" s="2">
        <f t="shared" si="25"/>
        <v>393.22</v>
      </c>
      <c r="AC46" s="2">
        <f t="shared" si="51"/>
        <v>393.22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6"/>
        <v>0</v>
      </c>
      <c r="AH46" s="2">
        <f t="shared" si="55"/>
        <v>0</v>
      </c>
      <c r="AI46" s="2">
        <f t="shared" si="56"/>
        <v>0</v>
      </c>
      <c r="AJ46" s="2">
        <f t="shared" si="27"/>
        <v>0</v>
      </c>
      <c r="AK46" s="2">
        <v>393.22</v>
      </c>
      <c r="AL46" s="2">
        <v>393.22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6</v>
      </c>
      <c r="BK46" s="2"/>
      <c r="BL46" s="2"/>
      <c r="BM46" s="2">
        <v>0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28"/>
        <v>393</v>
      </c>
      <c r="CQ46" s="2">
        <f t="shared" si="29"/>
        <v>393.22</v>
      </c>
      <c r="CR46" s="2">
        <f t="shared" si="30"/>
        <v>0</v>
      </c>
      <c r="CS46" s="2">
        <f t="shared" si="31"/>
        <v>0</v>
      </c>
      <c r="CT46" s="2">
        <f t="shared" si="32"/>
        <v>0</v>
      </c>
      <c r="CU46" s="2">
        <f t="shared" si="33"/>
        <v>0</v>
      </c>
      <c r="CV46" s="2">
        <f t="shared" si="34"/>
        <v>0</v>
      </c>
      <c r="CW46" s="2">
        <f t="shared" si="35"/>
        <v>0</v>
      </c>
      <c r="CX46" s="2">
        <f t="shared" si="36"/>
        <v>0</v>
      </c>
      <c r="CY46" s="2">
        <f t="shared" si="37"/>
        <v>0</v>
      </c>
      <c r="CZ46" s="2">
        <f t="shared" si="38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45</v>
      </c>
      <c r="DW46" s="2" t="s">
        <v>45</v>
      </c>
      <c r="DX46" s="2">
        <v>1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31</v>
      </c>
      <c r="EH46" s="2">
        <v>0</v>
      </c>
      <c r="EI46" s="2" t="s">
        <v>6</v>
      </c>
      <c r="EJ46" s="2">
        <v>1</v>
      </c>
      <c r="EK46" s="2">
        <v>0</v>
      </c>
      <c r="EL46" s="2" t="s">
        <v>32</v>
      </c>
      <c r="EM46" s="2" t="s">
        <v>33</v>
      </c>
      <c r="EN46" s="2"/>
      <c r="EO46" s="2" t="s">
        <v>6</v>
      </c>
      <c r="EP46" s="2"/>
      <c r="EQ46" s="2">
        <v>0</v>
      </c>
      <c r="ER46" s="2">
        <v>0</v>
      </c>
      <c r="ES46" s="2">
        <v>393.22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39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79</v>
      </c>
      <c r="GB46" s="2"/>
      <c r="GC46" s="2"/>
      <c r="GD46" s="2">
        <v>0</v>
      </c>
      <c r="GE46" s="2"/>
      <c r="GF46" s="2">
        <v>1767310606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0"/>
        <v>0</v>
      </c>
      <c r="GM46" s="2">
        <f t="shared" si="41"/>
        <v>393</v>
      </c>
      <c r="GN46" s="2">
        <f t="shared" si="42"/>
        <v>393</v>
      </c>
      <c r="GO46" s="2">
        <f t="shared" si="43"/>
        <v>0</v>
      </c>
      <c r="GP46" s="2">
        <f t="shared" si="44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45"/>
        <v>0</v>
      </c>
      <c r="GW46" s="2">
        <v>1</v>
      </c>
      <c r="GX46" s="2">
        <f t="shared" si="46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30</v>
      </c>
      <c r="E47" t="s">
        <v>77</v>
      </c>
      <c r="F47" t="str">
        <f>'1.Смета.или.Акт'!B77</f>
        <v>Накладная</v>
      </c>
      <c r="G47" t="str">
        <f>'1.Смета.или.Акт'!C77</f>
        <v>Модем USB 4G Huawei E3372H</v>
      </c>
      <c r="H47" t="s">
        <v>45</v>
      </c>
      <c r="I47">
        <f>I37*J47</f>
        <v>1</v>
      </c>
      <c r="J47">
        <v>6.6666666666666666E-2</v>
      </c>
      <c r="O47">
        <f t="shared" si="14"/>
        <v>2949</v>
      </c>
      <c r="P47">
        <f t="shared" si="15"/>
        <v>2949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34647563</v>
      </c>
      <c r="AB47">
        <f t="shared" si="25"/>
        <v>393.22</v>
      </c>
      <c r="AC47">
        <f t="shared" si="51"/>
        <v>393.22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6"/>
        <v>0</v>
      </c>
      <c r="AH47">
        <f t="shared" si="55"/>
        <v>0</v>
      </c>
      <c r="AI47">
        <f t="shared" si="56"/>
        <v>0</v>
      </c>
      <c r="AJ47">
        <f t="shared" si="27"/>
        <v>0</v>
      </c>
      <c r="AK47">
        <v>393.22</v>
      </c>
      <c r="AL47" s="55">
        <f>'1.Смета.или.Акт'!F77</f>
        <v>393.22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'1.Смета.или.Акт'!J77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6</v>
      </c>
      <c r="BM47">
        <v>0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28"/>
        <v>2949</v>
      </c>
      <c r="CQ47">
        <f t="shared" si="29"/>
        <v>2949.15</v>
      </c>
      <c r="CR47">
        <f t="shared" si="30"/>
        <v>0</v>
      </c>
      <c r="CS47">
        <f t="shared" si="31"/>
        <v>0</v>
      </c>
      <c r="CT47">
        <f t="shared" si="32"/>
        <v>0</v>
      </c>
      <c r="CU47">
        <f t="shared" si="33"/>
        <v>0</v>
      </c>
      <c r="CV47">
        <f t="shared" si="34"/>
        <v>0</v>
      </c>
      <c r="CW47">
        <f t="shared" si="35"/>
        <v>0</v>
      </c>
      <c r="CX47">
        <f t="shared" si="36"/>
        <v>0</v>
      </c>
      <c r="CY47">
        <f t="shared" si="37"/>
        <v>0</v>
      </c>
      <c r="CZ47">
        <f t="shared" si="38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45</v>
      </c>
      <c r="DW47" t="str">
        <f>'1.Смета.или.Акт'!D77</f>
        <v>шт.</v>
      </c>
      <c r="DX47">
        <v>1</v>
      </c>
      <c r="EE47">
        <v>32653299</v>
      </c>
      <c r="EF47">
        <v>20</v>
      </c>
      <c r="EG47" t="s">
        <v>31</v>
      </c>
      <c r="EH47">
        <v>0</v>
      </c>
      <c r="EI47" t="s">
        <v>6</v>
      </c>
      <c r="EJ47">
        <v>1</v>
      </c>
      <c r="EK47">
        <v>0</v>
      </c>
      <c r="EL47" t="s">
        <v>32</v>
      </c>
      <c r="EM47" t="s">
        <v>33</v>
      </c>
      <c r="EO47" t="s">
        <v>6</v>
      </c>
      <c r="EQ47">
        <v>0</v>
      </c>
      <c r="ER47">
        <v>427.41</v>
      </c>
      <c r="ES47" s="55">
        <f>'1.Смета.или.Акт'!F77</f>
        <v>393.22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2949.15</v>
      </c>
      <c r="FQ47">
        <v>0</v>
      </c>
      <c r="FR47">
        <f t="shared" si="39"/>
        <v>0</v>
      </c>
      <c r="FS47">
        <v>0</v>
      </c>
      <c r="FV47" t="s">
        <v>25</v>
      </c>
      <c r="FW47" t="s">
        <v>26</v>
      </c>
      <c r="FX47">
        <v>106</v>
      </c>
      <c r="FY47">
        <v>65</v>
      </c>
      <c r="GA47" t="s">
        <v>79</v>
      </c>
      <c r="GD47">
        <v>0</v>
      </c>
      <c r="GF47">
        <v>1767310606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0"/>
        <v>0</v>
      </c>
      <c r="GM47">
        <f t="shared" si="41"/>
        <v>2949</v>
      </c>
      <c r="GN47">
        <f t="shared" si="42"/>
        <v>2949</v>
      </c>
      <c r="GO47">
        <f t="shared" si="43"/>
        <v>0</v>
      </c>
      <c r="GP47">
        <f t="shared" si="44"/>
        <v>0</v>
      </c>
      <c r="GR47">
        <v>1</v>
      </c>
      <c r="GS47">
        <v>1</v>
      </c>
      <c r="GT47">
        <v>0</v>
      </c>
      <c r="GU47" t="s">
        <v>6</v>
      </c>
      <c r="GV47">
        <f t="shared" si="45"/>
        <v>0</v>
      </c>
      <c r="GW47">
        <v>1</v>
      </c>
      <c r="GX47">
        <f t="shared" si="46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20</v>
      </c>
      <c r="D48" s="2"/>
      <c r="E48" s="2" t="s">
        <v>80</v>
      </c>
      <c r="F48" s="2" t="s">
        <v>65</v>
      </c>
      <c r="G48" s="2" t="s">
        <v>81</v>
      </c>
      <c r="H48" s="2" t="s">
        <v>45</v>
      </c>
      <c r="I48" s="2">
        <f>I36*J48</f>
        <v>1</v>
      </c>
      <c r="J48" s="2">
        <v>6.6666666666666666E-2</v>
      </c>
      <c r="K48" s="2"/>
      <c r="L48" s="2"/>
      <c r="M48" s="2"/>
      <c r="N48" s="2"/>
      <c r="O48" s="2">
        <f t="shared" si="14"/>
        <v>69</v>
      </c>
      <c r="P48" s="2">
        <f t="shared" si="15"/>
        <v>69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34647562</v>
      </c>
      <c r="AB48" s="2">
        <f t="shared" si="25"/>
        <v>69.150000000000006</v>
      </c>
      <c r="AC48" s="2">
        <f t="shared" si="51"/>
        <v>69.150000000000006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6"/>
        <v>0</v>
      </c>
      <c r="AH48" s="2">
        <f t="shared" si="55"/>
        <v>0</v>
      </c>
      <c r="AI48" s="2">
        <f t="shared" si="56"/>
        <v>0</v>
      </c>
      <c r="AJ48" s="2">
        <f t="shared" si="27"/>
        <v>0</v>
      </c>
      <c r="AK48" s="2">
        <v>69.150000000000006</v>
      </c>
      <c r="AL48" s="2">
        <v>69.150000000000006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82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28"/>
        <v>69</v>
      </c>
      <c r="CQ48" s="2">
        <f t="shared" si="29"/>
        <v>69.150000000000006</v>
      </c>
      <c r="CR48" s="2">
        <f t="shared" si="30"/>
        <v>0</v>
      </c>
      <c r="CS48" s="2">
        <f t="shared" si="31"/>
        <v>0</v>
      </c>
      <c r="CT48" s="2">
        <f t="shared" si="32"/>
        <v>0</v>
      </c>
      <c r="CU48" s="2">
        <f t="shared" si="33"/>
        <v>0</v>
      </c>
      <c r="CV48" s="2">
        <f t="shared" si="34"/>
        <v>0</v>
      </c>
      <c r="CW48" s="2">
        <f t="shared" si="35"/>
        <v>0</v>
      </c>
      <c r="CX48" s="2">
        <f t="shared" si="36"/>
        <v>0</v>
      </c>
      <c r="CY48" s="2">
        <f t="shared" si="37"/>
        <v>0</v>
      </c>
      <c r="CZ48" s="2">
        <f t="shared" si="38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45</v>
      </c>
      <c r="DW48" s="2" t="s">
        <v>45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31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47</v>
      </c>
      <c r="EM48" s="2" t="s">
        <v>48</v>
      </c>
      <c r="EN48" s="2"/>
      <c r="EO48" s="2" t="s">
        <v>6</v>
      </c>
      <c r="EP48" s="2"/>
      <c r="EQ48" s="2">
        <v>0</v>
      </c>
      <c r="ER48" s="2">
        <v>28.22</v>
      </c>
      <c r="ES48" s="2">
        <v>69.150000000000006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39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83</v>
      </c>
      <c r="GB48" s="2"/>
      <c r="GC48" s="2"/>
      <c r="GD48" s="2">
        <v>0</v>
      </c>
      <c r="GE48" s="2"/>
      <c r="GF48" s="2">
        <v>1044265505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0"/>
        <v>0</v>
      </c>
      <c r="GM48" s="2">
        <f t="shared" si="41"/>
        <v>69</v>
      </c>
      <c r="GN48" s="2">
        <f t="shared" si="42"/>
        <v>69</v>
      </c>
      <c r="GO48" s="2">
        <f t="shared" si="43"/>
        <v>0</v>
      </c>
      <c r="GP48" s="2">
        <f t="shared" si="44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45"/>
        <v>0</v>
      </c>
      <c r="GW48" s="2">
        <v>1</v>
      </c>
      <c r="GX48" s="2">
        <f t="shared" si="46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28</v>
      </c>
      <c r="E49" t="s">
        <v>80</v>
      </c>
      <c r="F49" t="str">
        <f>'1.Смета.или.Акт'!B79</f>
        <v>Накладная</v>
      </c>
      <c r="G49" t="str">
        <f>'1.Смета.или.Акт'!C79</f>
        <v>Антена GSM Antey 905 5 dB FME</v>
      </c>
      <c r="H49" t="s">
        <v>45</v>
      </c>
      <c r="I49">
        <f>I37*J49</f>
        <v>1</v>
      </c>
      <c r="J49">
        <v>6.6666666666666666E-2</v>
      </c>
      <c r="O49">
        <f t="shared" si="14"/>
        <v>519</v>
      </c>
      <c r="P49">
        <f t="shared" si="15"/>
        <v>519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34647563</v>
      </c>
      <c r="AB49">
        <f t="shared" si="25"/>
        <v>69.150000000000006</v>
      </c>
      <c r="AC49">
        <f t="shared" si="51"/>
        <v>69.150000000000006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6"/>
        <v>0</v>
      </c>
      <c r="AH49">
        <f t="shared" si="55"/>
        <v>0</v>
      </c>
      <c r="AI49">
        <f t="shared" si="56"/>
        <v>0</v>
      </c>
      <c r="AJ49">
        <f t="shared" si="27"/>
        <v>0</v>
      </c>
      <c r="AK49">
        <v>69.150000000000006</v>
      </c>
      <c r="AL49" s="55">
        <f>'1.Смета.или.Акт'!F79</f>
        <v>69.150000000000006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'1.Смета.или.Акт'!J79</f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82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28"/>
        <v>519</v>
      </c>
      <c r="CQ49">
        <f t="shared" si="29"/>
        <v>518.625</v>
      </c>
      <c r="CR49">
        <f t="shared" si="30"/>
        <v>0</v>
      </c>
      <c r="CS49">
        <f t="shared" si="31"/>
        <v>0</v>
      </c>
      <c r="CT49">
        <f t="shared" si="32"/>
        <v>0</v>
      </c>
      <c r="CU49">
        <f t="shared" si="33"/>
        <v>0</v>
      </c>
      <c r="CV49">
        <f t="shared" si="34"/>
        <v>0</v>
      </c>
      <c r="CW49">
        <f t="shared" si="35"/>
        <v>0</v>
      </c>
      <c r="CX49">
        <f t="shared" si="36"/>
        <v>0</v>
      </c>
      <c r="CY49">
        <f t="shared" si="37"/>
        <v>0</v>
      </c>
      <c r="CZ49">
        <f t="shared" si="38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45</v>
      </c>
      <c r="DW49" t="str">
        <f>'1.Смета.или.Акт'!D79</f>
        <v>шт.</v>
      </c>
      <c r="DX49">
        <v>1</v>
      </c>
      <c r="EE49">
        <v>32653291</v>
      </c>
      <c r="EF49">
        <v>20</v>
      </c>
      <c r="EG49" t="s">
        <v>31</v>
      </c>
      <c r="EH49">
        <v>0</v>
      </c>
      <c r="EI49" t="s">
        <v>6</v>
      </c>
      <c r="EJ49">
        <v>1</v>
      </c>
      <c r="EK49">
        <v>500001</v>
      </c>
      <c r="EL49" t="s">
        <v>47</v>
      </c>
      <c r="EM49" t="s">
        <v>48</v>
      </c>
      <c r="EO49" t="s">
        <v>6</v>
      </c>
      <c r="EQ49">
        <v>0</v>
      </c>
      <c r="ER49">
        <v>75.17</v>
      </c>
      <c r="ES49" s="55">
        <f>'1.Смета.или.Акт'!F79</f>
        <v>69.150000000000006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518.64</v>
      </c>
      <c r="FQ49">
        <v>0</v>
      </c>
      <c r="FR49">
        <f t="shared" si="39"/>
        <v>0</v>
      </c>
      <c r="FS49">
        <v>0</v>
      </c>
      <c r="FX49">
        <v>0</v>
      </c>
      <c r="FY49">
        <v>0</v>
      </c>
      <c r="GA49" t="s">
        <v>83</v>
      </c>
      <c r="GD49">
        <v>0</v>
      </c>
      <c r="GF49">
        <v>1044265505</v>
      </c>
      <c r="GG49">
        <v>2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0"/>
        <v>0</v>
      </c>
      <c r="GM49">
        <f t="shared" si="41"/>
        <v>519</v>
      </c>
      <c r="GN49">
        <f t="shared" si="42"/>
        <v>519</v>
      </c>
      <c r="GO49">
        <f t="shared" si="43"/>
        <v>0</v>
      </c>
      <c r="GP49">
        <f t="shared" si="44"/>
        <v>0</v>
      </c>
      <c r="GR49">
        <v>1</v>
      </c>
      <c r="GS49">
        <v>1</v>
      </c>
      <c r="GT49">
        <v>0</v>
      </c>
      <c r="GU49" t="s">
        <v>6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21</v>
      </c>
      <c r="D50" s="2"/>
      <c r="E50" s="2" t="s">
        <v>84</v>
      </c>
      <c r="F50" s="2" t="s">
        <v>65</v>
      </c>
      <c r="G50" s="2" t="s">
        <v>85</v>
      </c>
      <c r="H50" s="2" t="s">
        <v>45</v>
      </c>
      <c r="I50" s="2">
        <f>I36*J50</f>
        <v>1</v>
      </c>
      <c r="J50" s="2">
        <v>6.6666666666666666E-2</v>
      </c>
      <c r="K50" s="2"/>
      <c r="L50" s="2"/>
      <c r="M50" s="2"/>
      <c r="N50" s="2"/>
      <c r="O50" s="2">
        <f t="shared" si="14"/>
        <v>31</v>
      </c>
      <c r="P50" s="2">
        <f t="shared" si="15"/>
        <v>31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34647562</v>
      </c>
      <c r="AB50" s="2">
        <f t="shared" si="25"/>
        <v>30.51</v>
      </c>
      <c r="AC50" s="2">
        <f t="shared" si="51"/>
        <v>30.51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6"/>
        <v>0</v>
      </c>
      <c r="AH50" s="2">
        <f t="shared" si="55"/>
        <v>0</v>
      </c>
      <c r="AI50" s="2">
        <f t="shared" si="56"/>
        <v>0</v>
      </c>
      <c r="AJ50" s="2">
        <f t="shared" si="27"/>
        <v>0</v>
      </c>
      <c r="AK50" s="2">
        <v>30.51</v>
      </c>
      <c r="AL50" s="2">
        <v>30.51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28"/>
        <v>31</v>
      </c>
      <c r="CQ50" s="2">
        <f t="shared" si="29"/>
        <v>30.51</v>
      </c>
      <c r="CR50" s="2">
        <f t="shared" si="30"/>
        <v>0</v>
      </c>
      <c r="CS50" s="2">
        <f t="shared" si="31"/>
        <v>0</v>
      </c>
      <c r="CT50" s="2">
        <f t="shared" si="32"/>
        <v>0</v>
      </c>
      <c r="CU50" s="2">
        <f t="shared" si="33"/>
        <v>0</v>
      </c>
      <c r="CV50" s="2">
        <f t="shared" si="34"/>
        <v>0</v>
      </c>
      <c r="CW50" s="2">
        <f t="shared" si="35"/>
        <v>0</v>
      </c>
      <c r="CX50" s="2">
        <f t="shared" si="36"/>
        <v>0</v>
      </c>
      <c r="CY50" s="2">
        <f t="shared" si="37"/>
        <v>0</v>
      </c>
      <c r="CZ50" s="2">
        <f t="shared" si="38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45</v>
      </c>
      <c r="DW50" s="2" t="s">
        <v>45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31</v>
      </c>
      <c r="EH50" s="2">
        <v>0</v>
      </c>
      <c r="EI50" s="2" t="s">
        <v>6</v>
      </c>
      <c r="EJ50" s="2">
        <v>1</v>
      </c>
      <c r="EK50" s="2">
        <v>0</v>
      </c>
      <c r="EL50" s="2" t="s">
        <v>32</v>
      </c>
      <c r="EM50" s="2" t="s">
        <v>33</v>
      </c>
      <c r="EN50" s="2"/>
      <c r="EO50" s="2" t="s">
        <v>6</v>
      </c>
      <c r="EP50" s="2"/>
      <c r="EQ50" s="2">
        <v>0</v>
      </c>
      <c r="ER50" s="2">
        <v>1</v>
      </c>
      <c r="ES50" s="2">
        <v>30.51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39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86</v>
      </c>
      <c r="GB50" s="2"/>
      <c r="GC50" s="2"/>
      <c r="GD50" s="2">
        <v>0</v>
      </c>
      <c r="GE50" s="2"/>
      <c r="GF50" s="2">
        <v>1988874228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ROUND(R50*(R12)/100,0)</f>
        <v>0</v>
      </c>
      <c r="GL50" s="2">
        <f t="shared" si="40"/>
        <v>0</v>
      </c>
      <c r="GM50" s="2">
        <f t="shared" si="41"/>
        <v>31</v>
      </c>
      <c r="GN50" s="2">
        <f t="shared" si="42"/>
        <v>31</v>
      </c>
      <c r="GO50" s="2">
        <f t="shared" si="43"/>
        <v>0</v>
      </c>
      <c r="GP50" s="2">
        <f t="shared" si="44"/>
        <v>0</v>
      </c>
      <c r="GQ50" s="2"/>
      <c r="GR50" s="2">
        <v>0</v>
      </c>
      <c r="GS50" s="2">
        <v>2</v>
      </c>
      <c r="GT50" s="2">
        <v>0</v>
      </c>
      <c r="GU50" s="2" t="s">
        <v>6</v>
      </c>
      <c r="GV50" s="2">
        <f t="shared" si="45"/>
        <v>0</v>
      </c>
      <c r="GW50" s="2">
        <v>1</v>
      </c>
      <c r="GX50" s="2">
        <f t="shared" si="46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29</v>
      </c>
      <c r="E51" t="s">
        <v>84</v>
      </c>
      <c r="F51" t="str">
        <f>'1.Смета.или.Акт'!B81</f>
        <v>Накладная</v>
      </c>
      <c r="G51" t="str">
        <f>'1.Смета.или.Акт'!C81</f>
        <v>Переходник РЭМО FME-СRC9</v>
      </c>
      <c r="H51" t="s">
        <v>45</v>
      </c>
      <c r="I51">
        <f>I37*J51</f>
        <v>1</v>
      </c>
      <c r="J51">
        <v>6.6666666666666666E-2</v>
      </c>
      <c r="O51">
        <f t="shared" si="14"/>
        <v>229</v>
      </c>
      <c r="P51">
        <f t="shared" si="15"/>
        <v>229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34647563</v>
      </c>
      <c r="AB51">
        <f t="shared" si="25"/>
        <v>30.51</v>
      </c>
      <c r="AC51">
        <f t="shared" si="51"/>
        <v>30.51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6"/>
        <v>0</v>
      </c>
      <c r="AH51">
        <f t="shared" si="55"/>
        <v>0</v>
      </c>
      <c r="AI51">
        <f t="shared" si="56"/>
        <v>0</v>
      </c>
      <c r="AJ51">
        <f t="shared" si="27"/>
        <v>0</v>
      </c>
      <c r="AK51">
        <v>30.51</v>
      </c>
      <c r="AL51" s="55">
        <f>'1.Смета.или.Акт'!F81</f>
        <v>30.51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'1.Смета.или.Акт'!J81</f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28"/>
        <v>229</v>
      </c>
      <c r="CQ51">
        <f t="shared" si="29"/>
        <v>228.82500000000002</v>
      </c>
      <c r="CR51">
        <f t="shared" si="30"/>
        <v>0</v>
      </c>
      <c r="CS51">
        <f t="shared" si="31"/>
        <v>0</v>
      </c>
      <c r="CT51">
        <f t="shared" si="32"/>
        <v>0</v>
      </c>
      <c r="CU51">
        <f t="shared" si="33"/>
        <v>0</v>
      </c>
      <c r="CV51">
        <f t="shared" si="34"/>
        <v>0</v>
      </c>
      <c r="CW51">
        <f t="shared" si="35"/>
        <v>0</v>
      </c>
      <c r="CX51">
        <f t="shared" si="36"/>
        <v>0</v>
      </c>
      <c r="CY51">
        <f t="shared" si="37"/>
        <v>0</v>
      </c>
      <c r="CZ51">
        <f t="shared" si="38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45</v>
      </c>
      <c r="DW51" t="str">
        <f>'1.Смета.или.Акт'!D81</f>
        <v>шт.</v>
      </c>
      <c r="DX51">
        <v>1</v>
      </c>
      <c r="EE51">
        <v>32653299</v>
      </c>
      <c r="EF51">
        <v>20</v>
      </c>
      <c r="EG51" t="s">
        <v>31</v>
      </c>
      <c r="EH51">
        <v>0</v>
      </c>
      <c r="EI51" t="s">
        <v>6</v>
      </c>
      <c r="EJ51">
        <v>1</v>
      </c>
      <c r="EK51">
        <v>0</v>
      </c>
      <c r="EL51" t="s">
        <v>32</v>
      </c>
      <c r="EM51" t="s">
        <v>33</v>
      </c>
      <c r="EO51" t="s">
        <v>6</v>
      </c>
      <c r="EQ51">
        <v>0</v>
      </c>
      <c r="ER51">
        <v>33.159999999999997</v>
      </c>
      <c r="ES51" s="55">
        <f>'1.Смета.или.Акт'!F81</f>
        <v>30.51</v>
      </c>
      <c r="ET51">
        <v>0</v>
      </c>
      <c r="EU51">
        <v>0</v>
      </c>
      <c r="EV51">
        <v>0</v>
      </c>
      <c r="EW51">
        <v>0</v>
      </c>
      <c r="EX51">
        <v>0</v>
      </c>
      <c r="EZ51">
        <v>5</v>
      </c>
      <c r="FC51">
        <v>0</v>
      </c>
      <c r="FD51">
        <v>18</v>
      </c>
      <c r="FF51">
        <v>228.81</v>
      </c>
      <c r="FQ51">
        <v>0</v>
      </c>
      <c r="FR51">
        <f t="shared" si="39"/>
        <v>0</v>
      </c>
      <c r="FS51">
        <v>0</v>
      </c>
      <c r="FV51" t="s">
        <v>25</v>
      </c>
      <c r="FW51" t="s">
        <v>26</v>
      </c>
      <c r="FX51">
        <v>106</v>
      </c>
      <c r="FY51">
        <v>65</v>
      </c>
      <c r="GA51" t="s">
        <v>86</v>
      </c>
      <c r="GD51">
        <v>0</v>
      </c>
      <c r="GF51">
        <v>1988874228</v>
      </c>
      <c r="GG51">
        <v>2</v>
      </c>
      <c r="GH51">
        <v>3</v>
      </c>
      <c r="GI51">
        <v>4</v>
      </c>
      <c r="GJ51">
        <v>0</v>
      </c>
      <c r="GK51">
        <f>ROUND(R51*(S12)/100,0)</f>
        <v>0</v>
      </c>
      <c r="GL51">
        <f t="shared" si="40"/>
        <v>0</v>
      </c>
      <c r="GM51">
        <f t="shared" si="41"/>
        <v>229</v>
      </c>
      <c r="GN51">
        <f t="shared" si="42"/>
        <v>229</v>
      </c>
      <c r="GO51">
        <f t="shared" si="43"/>
        <v>0</v>
      </c>
      <c r="GP51">
        <f t="shared" si="44"/>
        <v>0</v>
      </c>
      <c r="GR51">
        <v>1</v>
      </c>
      <c r="GS51">
        <v>1</v>
      </c>
      <c r="GT51">
        <v>0</v>
      </c>
      <c r="GU51" t="s">
        <v>6</v>
      </c>
      <c r="GV51">
        <f t="shared" si="45"/>
        <v>0</v>
      </c>
      <c r="GW51">
        <v>1</v>
      </c>
      <c r="GX51">
        <f t="shared" si="46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ROW(SmtRes!A42)</f>
        <v>42</v>
      </c>
      <c r="D52" s="2">
        <f>ROW(EtalonRes!A32)</f>
        <v>32</v>
      </c>
      <c r="E52" s="2" t="s">
        <v>87</v>
      </c>
      <c r="F52" s="2" t="s">
        <v>88</v>
      </c>
      <c r="G52" s="2" t="s">
        <v>89</v>
      </c>
      <c r="H52" s="2" t="s">
        <v>90</v>
      </c>
      <c r="I52" s="2">
        <f>'1.Смета.или.Акт'!E84</f>
        <v>0.5</v>
      </c>
      <c r="J52" s="2">
        <v>0</v>
      </c>
      <c r="K52" s="2"/>
      <c r="L52" s="2"/>
      <c r="M52" s="2"/>
      <c r="N52" s="2"/>
      <c r="O52" s="2">
        <f t="shared" si="14"/>
        <v>366</v>
      </c>
      <c r="P52" s="2">
        <f t="shared" si="15"/>
        <v>0</v>
      </c>
      <c r="Q52" s="2">
        <f t="shared" si="16"/>
        <v>106</v>
      </c>
      <c r="R52" s="2">
        <f t="shared" si="17"/>
        <v>12</v>
      </c>
      <c r="S52" s="2">
        <f t="shared" si="18"/>
        <v>260</v>
      </c>
      <c r="T52" s="2">
        <f t="shared" si="19"/>
        <v>0</v>
      </c>
      <c r="U52" s="2">
        <f t="shared" si="20"/>
        <v>28.687500000000004</v>
      </c>
      <c r="V52" s="2">
        <f t="shared" si="21"/>
        <v>0.87</v>
      </c>
      <c r="W52" s="2">
        <f t="shared" si="22"/>
        <v>0</v>
      </c>
      <c r="X52" s="2">
        <f t="shared" si="23"/>
        <v>218</v>
      </c>
      <c r="Y52" s="2">
        <f t="shared" si="24"/>
        <v>163</v>
      </c>
      <c r="Z52" s="2"/>
      <c r="AA52" s="2">
        <v>34647562</v>
      </c>
      <c r="AB52" s="2">
        <f t="shared" si="25"/>
        <v>731.79</v>
      </c>
      <c r="AC52" s="2">
        <f>ROUND((ES52+(SUM(SmtRes!BC35:'SmtRes'!BC42)+SUM(EtalonRes!AL25:'EtalonRes'!AL32))),2)</f>
        <v>0</v>
      </c>
      <c r="AD52" s="2">
        <f>ROUND(((((ET52*1.35))-((EU52*1.35)))+AE52),2)</f>
        <v>211.39</v>
      </c>
      <c r="AE52" s="2">
        <f>ROUND(((EU52*1.35)),2)</f>
        <v>23.63</v>
      </c>
      <c r="AF52" s="2">
        <f>ROUND(((EV52*1.35)),2)</f>
        <v>520.4</v>
      </c>
      <c r="AG52" s="2">
        <f t="shared" si="26"/>
        <v>0</v>
      </c>
      <c r="AH52" s="2">
        <f>((EW52*1.35))</f>
        <v>57.375000000000007</v>
      </c>
      <c r="AI52" s="2">
        <f>((EX52*1.35)+(SUM(SmtRes!BH35:'SmtRes'!BH42)+SUM(EtalonRes!AQ25:'EtalonRes'!AQ32)))</f>
        <v>1.74</v>
      </c>
      <c r="AJ52" s="2">
        <f t="shared" si="27"/>
        <v>0</v>
      </c>
      <c r="AK52" s="2">
        <v>1059.04</v>
      </c>
      <c r="AL52" s="2">
        <v>516.98</v>
      </c>
      <c r="AM52" s="2">
        <v>156.58000000000001</v>
      </c>
      <c r="AN52" s="2">
        <v>17.5</v>
      </c>
      <c r="AO52" s="2">
        <v>385.48</v>
      </c>
      <c r="AP52" s="2">
        <v>0</v>
      </c>
      <c r="AQ52" s="2">
        <v>42.5</v>
      </c>
      <c r="AR52" s="2">
        <v>1.74</v>
      </c>
      <c r="AS52" s="2">
        <v>0</v>
      </c>
      <c r="AT52" s="2">
        <v>80</v>
      </c>
      <c r="AU52" s="2">
        <v>60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0</v>
      </c>
      <c r="BI52" s="2">
        <v>2</v>
      </c>
      <c r="BJ52" s="2" t="s">
        <v>91</v>
      </c>
      <c r="BK52" s="2"/>
      <c r="BL52" s="2"/>
      <c r="BM52" s="2">
        <v>110001</v>
      </c>
      <c r="BN52" s="2">
        <v>0</v>
      </c>
      <c r="BO52" s="2" t="s">
        <v>6</v>
      </c>
      <c r="BP52" s="2">
        <v>0</v>
      </c>
      <c r="BQ52" s="2">
        <v>2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80</v>
      </c>
      <c r="CA52" s="2">
        <v>60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19</v>
      </c>
      <c r="CO52" s="2">
        <v>0</v>
      </c>
      <c r="CP52" s="2">
        <f t="shared" si="28"/>
        <v>366</v>
      </c>
      <c r="CQ52" s="2">
        <f t="shared" si="29"/>
        <v>0</v>
      </c>
      <c r="CR52" s="2">
        <f t="shared" si="30"/>
        <v>211.39</v>
      </c>
      <c r="CS52" s="2">
        <f t="shared" si="31"/>
        <v>23.63</v>
      </c>
      <c r="CT52" s="2">
        <f t="shared" si="32"/>
        <v>520.4</v>
      </c>
      <c r="CU52" s="2">
        <f t="shared" si="33"/>
        <v>0</v>
      </c>
      <c r="CV52" s="2">
        <f t="shared" si="34"/>
        <v>57.375000000000007</v>
      </c>
      <c r="CW52" s="2">
        <f t="shared" si="35"/>
        <v>1.74</v>
      </c>
      <c r="CX52" s="2">
        <f t="shared" si="36"/>
        <v>0</v>
      </c>
      <c r="CY52" s="2">
        <f t="shared" si="37"/>
        <v>217.6</v>
      </c>
      <c r="CZ52" s="2">
        <f t="shared" si="38"/>
        <v>163.19999999999999</v>
      </c>
      <c r="DA52" s="2"/>
      <c r="DB52" s="2"/>
      <c r="DC52" s="2" t="s">
        <v>6</v>
      </c>
      <c r="DD52" s="2" t="s">
        <v>6</v>
      </c>
      <c r="DE52" s="2" t="s">
        <v>20</v>
      </c>
      <c r="DF52" s="2" t="s">
        <v>20</v>
      </c>
      <c r="DG52" s="2" t="s">
        <v>20</v>
      </c>
      <c r="DH52" s="2" t="s">
        <v>6</v>
      </c>
      <c r="DI52" s="2" t="s">
        <v>20</v>
      </c>
      <c r="DJ52" s="2" t="s">
        <v>20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1003</v>
      </c>
      <c r="DV52" s="2" t="s">
        <v>90</v>
      </c>
      <c r="DW52" s="2" t="s">
        <v>90</v>
      </c>
      <c r="DX52" s="2">
        <v>100</v>
      </c>
      <c r="DY52" s="2"/>
      <c r="DZ52" s="2"/>
      <c r="EA52" s="2"/>
      <c r="EB52" s="2"/>
      <c r="EC52" s="2"/>
      <c r="ED52" s="2"/>
      <c r="EE52" s="2">
        <v>32653244</v>
      </c>
      <c r="EF52" s="2">
        <v>2</v>
      </c>
      <c r="EG52" s="2" t="s">
        <v>39</v>
      </c>
      <c r="EH52" s="2">
        <v>0</v>
      </c>
      <c r="EI52" s="2" t="s">
        <v>6</v>
      </c>
      <c r="EJ52" s="2">
        <v>2</v>
      </c>
      <c r="EK52" s="2">
        <v>110001</v>
      </c>
      <c r="EL52" s="2" t="s">
        <v>92</v>
      </c>
      <c r="EM52" s="2" t="s">
        <v>93</v>
      </c>
      <c r="EN52" s="2"/>
      <c r="EO52" s="2" t="s">
        <v>24</v>
      </c>
      <c r="EP52" s="2"/>
      <c r="EQ52" s="2">
        <v>0</v>
      </c>
      <c r="ER52" s="2">
        <v>1059.04</v>
      </c>
      <c r="ES52" s="2">
        <v>516.98</v>
      </c>
      <c r="ET52" s="2">
        <v>156.58000000000001</v>
      </c>
      <c r="EU52" s="2">
        <v>17.5</v>
      </c>
      <c r="EV52" s="2">
        <v>385.48</v>
      </c>
      <c r="EW52" s="2">
        <v>42.5</v>
      </c>
      <c r="EX52" s="2">
        <v>1.74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39"/>
        <v>0</v>
      </c>
      <c r="FS52" s="2">
        <v>0</v>
      </c>
      <c r="FT52" s="2"/>
      <c r="FU52" s="2"/>
      <c r="FV52" s="2"/>
      <c r="FW52" s="2"/>
      <c r="FX52" s="2">
        <v>80</v>
      </c>
      <c r="FY52" s="2">
        <v>60</v>
      </c>
      <c r="FZ52" s="2"/>
      <c r="GA52" s="2" t="s">
        <v>6</v>
      </c>
      <c r="GB52" s="2"/>
      <c r="GC52" s="2"/>
      <c r="GD52" s="2">
        <v>0</v>
      </c>
      <c r="GE52" s="2"/>
      <c r="GF52" s="2">
        <v>-565605247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0"/>
        <v>0</v>
      </c>
      <c r="GM52" s="2">
        <f t="shared" si="41"/>
        <v>747</v>
      </c>
      <c r="GN52" s="2">
        <f t="shared" si="42"/>
        <v>0</v>
      </c>
      <c r="GO52" s="2">
        <f t="shared" si="43"/>
        <v>747</v>
      </c>
      <c r="GP52" s="2">
        <f t="shared" si="44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5"/>
        <v>0</v>
      </c>
      <c r="GW52" s="2">
        <v>1</v>
      </c>
      <c r="GX52" s="2">
        <f t="shared" si="46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ROW(SmtRes!A50)</f>
        <v>50</v>
      </c>
      <c r="D53">
        <f>ROW(EtalonRes!A40)</f>
        <v>40</v>
      </c>
      <c r="E53" t="s">
        <v>87</v>
      </c>
      <c r="F53" t="s">
        <v>88</v>
      </c>
      <c r="G53" t="s">
        <v>89</v>
      </c>
      <c r="H53" t="s">
        <v>90</v>
      </c>
      <c r="I53">
        <f>'1.Смета.или.Акт'!E84</f>
        <v>0.5</v>
      </c>
      <c r="J53">
        <v>0</v>
      </c>
      <c r="O53">
        <f t="shared" si="14"/>
        <v>6083</v>
      </c>
      <c r="P53">
        <f t="shared" si="15"/>
        <v>0</v>
      </c>
      <c r="Q53">
        <f t="shared" si="16"/>
        <v>1321</v>
      </c>
      <c r="R53">
        <f t="shared" si="17"/>
        <v>216</v>
      </c>
      <c r="S53">
        <f t="shared" si="18"/>
        <v>4762</v>
      </c>
      <c r="T53">
        <f t="shared" si="19"/>
        <v>0</v>
      </c>
      <c r="U53">
        <f t="shared" si="20"/>
        <v>28.687500000000004</v>
      </c>
      <c r="V53">
        <f t="shared" si="21"/>
        <v>0.87</v>
      </c>
      <c r="W53">
        <f t="shared" si="22"/>
        <v>0</v>
      </c>
      <c r="X53">
        <f t="shared" si="23"/>
        <v>3385</v>
      </c>
      <c r="Y53">
        <f t="shared" si="24"/>
        <v>2389</v>
      </c>
      <c r="AA53">
        <v>34647563</v>
      </c>
      <c r="AB53">
        <f t="shared" si="25"/>
        <v>731.79</v>
      </c>
      <c r="AC53">
        <f>ROUND((ES53+(SUM(SmtRes!BC43:'SmtRes'!BC50)+SUM(EtalonRes!AL33:'EtalonRes'!AL40))),2)</f>
        <v>0</v>
      </c>
      <c r="AD53">
        <f>ROUND(((((ET53*1.35))-((EU53*1.35)))+AE53),2)</f>
        <v>211.39</v>
      </c>
      <c r="AE53">
        <f>ROUND(((EU53*1.35)),2)</f>
        <v>23.63</v>
      </c>
      <c r="AF53">
        <f>ROUND(((EV53*1.35)),2)</f>
        <v>520.4</v>
      </c>
      <c r="AG53">
        <f t="shared" si="26"/>
        <v>0</v>
      </c>
      <c r="AH53">
        <f>((EW53*1.35))</f>
        <v>57.375000000000007</v>
      </c>
      <c r="AI53">
        <f>((EX53*1.35)+(SUM(SmtRes!BH43:'SmtRes'!BH50)+SUM(EtalonRes!AQ33:'EtalonRes'!AQ40)))</f>
        <v>1.74</v>
      </c>
      <c r="AJ53">
        <f t="shared" si="27"/>
        <v>0</v>
      </c>
      <c r="AK53">
        <f>AL53+AM53+AO53</f>
        <v>1059.04</v>
      </c>
      <c r="AL53">
        <v>516.98</v>
      </c>
      <c r="AM53" s="55">
        <f>'1.Смета.или.Акт'!F86</f>
        <v>156.58000000000001</v>
      </c>
      <c r="AN53" s="55">
        <f>'1.Смета.или.Акт'!F87</f>
        <v>17.5</v>
      </c>
      <c r="AO53" s="55">
        <f>'1.Смета.или.Акт'!F85</f>
        <v>385.48</v>
      </c>
      <c r="AP53">
        <v>0</v>
      </c>
      <c r="AQ53">
        <f>'1.Смета.или.Акт'!E90</f>
        <v>42.5</v>
      </c>
      <c r="AR53">
        <v>1.74</v>
      </c>
      <c r="AS53">
        <v>0</v>
      </c>
      <c r="AT53">
        <v>68</v>
      </c>
      <c r="AU53">
        <v>48</v>
      </c>
      <c r="AV53">
        <v>1</v>
      </c>
      <c r="AW53">
        <v>1</v>
      </c>
      <c r="AZ53">
        <v>1</v>
      </c>
      <c r="BA53">
        <f>'1.Смета.или.Акт'!J85</f>
        <v>18.3</v>
      </c>
      <c r="BB53">
        <f>'1.Смета.или.Акт'!J86</f>
        <v>12.5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0</v>
      </c>
      <c r="BI53">
        <v>2</v>
      </c>
      <c r="BJ53" t="s">
        <v>91</v>
      </c>
      <c r="BM53">
        <v>110001</v>
      </c>
      <c r="BN53">
        <v>0</v>
      </c>
      <c r="BO53" t="s">
        <v>6</v>
      </c>
      <c r="BP53">
        <v>0</v>
      </c>
      <c r="BQ53">
        <v>2</v>
      </c>
      <c r="BR53">
        <v>0</v>
      </c>
      <c r="BS53">
        <f>'1.Смета.или.Акт'!J87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80</v>
      </c>
      <c r="CA53">
        <v>60</v>
      </c>
      <c r="CF53">
        <v>0</v>
      </c>
      <c r="CG53">
        <v>0</v>
      </c>
      <c r="CM53">
        <v>0</v>
      </c>
      <c r="CN53" t="s">
        <v>19</v>
      </c>
      <c r="CO53">
        <v>0</v>
      </c>
      <c r="CP53">
        <f t="shared" si="28"/>
        <v>6083</v>
      </c>
      <c r="CQ53">
        <f t="shared" si="29"/>
        <v>0</v>
      </c>
      <c r="CR53">
        <f t="shared" si="30"/>
        <v>2642.375</v>
      </c>
      <c r="CS53">
        <f t="shared" si="31"/>
        <v>432.42899999999997</v>
      </c>
      <c r="CT53">
        <f t="shared" si="32"/>
        <v>9523.32</v>
      </c>
      <c r="CU53">
        <f t="shared" si="33"/>
        <v>0</v>
      </c>
      <c r="CV53">
        <f t="shared" si="34"/>
        <v>57.375000000000007</v>
      </c>
      <c r="CW53">
        <f t="shared" si="35"/>
        <v>1.74</v>
      </c>
      <c r="CX53">
        <f t="shared" si="36"/>
        <v>0</v>
      </c>
      <c r="CY53">
        <f t="shared" si="37"/>
        <v>3385.04</v>
      </c>
      <c r="CZ53">
        <f t="shared" si="38"/>
        <v>2389.44</v>
      </c>
      <c r="DC53" t="s">
        <v>6</v>
      </c>
      <c r="DD53" t="s">
        <v>6</v>
      </c>
      <c r="DE53" t="s">
        <v>20</v>
      </c>
      <c r="DF53" t="s">
        <v>20</v>
      </c>
      <c r="DG53" t="s">
        <v>20</v>
      </c>
      <c r="DH53" t="s">
        <v>6</v>
      </c>
      <c r="DI53" t="s">
        <v>20</v>
      </c>
      <c r="DJ53" t="s">
        <v>20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1003</v>
      </c>
      <c r="DV53" t="s">
        <v>90</v>
      </c>
      <c r="DW53" t="str">
        <f>'1.Смета.или.Акт'!D84</f>
        <v>100 м</v>
      </c>
      <c r="DX53">
        <v>100</v>
      </c>
      <c r="EE53">
        <v>32653244</v>
      </c>
      <c r="EF53">
        <v>2</v>
      </c>
      <c r="EG53" t="s">
        <v>39</v>
      </c>
      <c r="EH53">
        <v>0</v>
      </c>
      <c r="EI53" t="s">
        <v>6</v>
      </c>
      <c r="EJ53">
        <v>2</v>
      </c>
      <c r="EK53">
        <v>110001</v>
      </c>
      <c r="EL53" t="s">
        <v>92</v>
      </c>
      <c r="EM53" t="s">
        <v>93</v>
      </c>
      <c r="EO53" t="s">
        <v>24</v>
      </c>
      <c r="EQ53">
        <v>0</v>
      </c>
      <c r="ER53">
        <f>ES53+ET53+EV53</f>
        <v>1059.04</v>
      </c>
      <c r="ES53">
        <v>516.98</v>
      </c>
      <c r="ET53" s="55">
        <f>'1.Смета.или.Акт'!F86</f>
        <v>156.58000000000001</v>
      </c>
      <c r="EU53" s="55">
        <f>'1.Смета.или.Акт'!F87</f>
        <v>17.5</v>
      </c>
      <c r="EV53" s="55">
        <f>'1.Смета.или.Акт'!F85</f>
        <v>385.48</v>
      </c>
      <c r="EW53">
        <f>'1.Смета.или.Акт'!E90</f>
        <v>42.5</v>
      </c>
      <c r="EX53">
        <v>1.74</v>
      </c>
      <c r="EY53">
        <v>1</v>
      </c>
      <c r="FQ53">
        <v>0</v>
      </c>
      <c r="FR53">
        <f t="shared" si="39"/>
        <v>0</v>
      </c>
      <c r="FS53">
        <v>0</v>
      </c>
      <c r="FV53" t="s">
        <v>25</v>
      </c>
      <c r="FW53" t="s">
        <v>26</v>
      </c>
      <c r="FX53">
        <v>80</v>
      </c>
      <c r="FY53">
        <v>60</v>
      </c>
      <c r="GA53" t="s">
        <v>6</v>
      </c>
      <c r="GD53">
        <v>0</v>
      </c>
      <c r="GF53">
        <v>-565605247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0"/>
        <v>0</v>
      </c>
      <c r="GM53">
        <f t="shared" si="41"/>
        <v>11857</v>
      </c>
      <c r="GN53">
        <f t="shared" si="42"/>
        <v>0</v>
      </c>
      <c r="GO53">
        <f t="shared" si="43"/>
        <v>11857</v>
      </c>
      <c r="GP53">
        <f t="shared" si="44"/>
        <v>0</v>
      </c>
      <c r="GR53">
        <v>0</v>
      </c>
      <c r="GS53">
        <v>3</v>
      </c>
      <c r="GT53">
        <v>0</v>
      </c>
      <c r="GU53" t="s">
        <v>6</v>
      </c>
      <c r="GV53">
        <f t="shared" si="45"/>
        <v>0</v>
      </c>
      <c r="GW53">
        <v>18.3</v>
      </c>
      <c r="GX53">
        <f t="shared" si="46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42</v>
      </c>
      <c r="D54" s="2"/>
      <c r="E54" s="2" t="s">
        <v>94</v>
      </c>
      <c r="F54" s="2" t="s">
        <v>65</v>
      </c>
      <c r="G54" s="2" t="s">
        <v>95</v>
      </c>
      <c r="H54" s="2" t="s">
        <v>96</v>
      </c>
      <c r="I54" s="2">
        <f>I52*J54</f>
        <v>50</v>
      </c>
      <c r="J54" s="2">
        <v>100</v>
      </c>
      <c r="K54" s="2"/>
      <c r="L54" s="2"/>
      <c r="M54" s="2"/>
      <c r="N54" s="2"/>
      <c r="O54" s="2">
        <f t="shared" si="14"/>
        <v>100</v>
      </c>
      <c r="P54" s="2">
        <f t="shared" si="15"/>
        <v>100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34647562</v>
      </c>
      <c r="AB54" s="2">
        <f t="shared" si="25"/>
        <v>2</v>
      </c>
      <c r="AC54" s="2">
        <f t="shared" ref="AC54:AC63" si="57">ROUND((ES54),2)</f>
        <v>2</v>
      </c>
      <c r="AD54" s="2">
        <f t="shared" ref="AD54:AD87" si="58">ROUND((((ET54)-(EU54))+AE54),2)</f>
        <v>0</v>
      </c>
      <c r="AE54" s="2">
        <f t="shared" ref="AE54:AE87" si="59">ROUND((EU54),2)</f>
        <v>0</v>
      </c>
      <c r="AF54" s="2">
        <f t="shared" ref="AF54:AF87" si="60">ROUND((EV54),2)</f>
        <v>0</v>
      </c>
      <c r="AG54" s="2">
        <f t="shared" si="26"/>
        <v>0</v>
      </c>
      <c r="AH54" s="2">
        <f t="shared" ref="AH54:AH87" si="61">(EW54)</f>
        <v>0</v>
      </c>
      <c r="AI54" s="2">
        <f t="shared" ref="AI54:AI87" si="62">(EX54)</f>
        <v>0</v>
      </c>
      <c r="AJ54" s="2">
        <f t="shared" si="27"/>
        <v>0</v>
      </c>
      <c r="AK54" s="2">
        <v>2</v>
      </c>
      <c r="AL54" s="2">
        <v>2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97</v>
      </c>
      <c r="BK54" s="2"/>
      <c r="BL54" s="2"/>
      <c r="BM54" s="2">
        <v>500001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28"/>
        <v>100</v>
      </c>
      <c r="CQ54" s="2">
        <f t="shared" si="29"/>
        <v>2</v>
      </c>
      <c r="CR54" s="2">
        <f t="shared" si="30"/>
        <v>0</v>
      </c>
      <c r="CS54" s="2">
        <f t="shared" si="31"/>
        <v>0</v>
      </c>
      <c r="CT54" s="2">
        <f t="shared" si="32"/>
        <v>0</v>
      </c>
      <c r="CU54" s="2">
        <f t="shared" si="33"/>
        <v>0</v>
      </c>
      <c r="CV54" s="2">
        <f t="shared" si="34"/>
        <v>0</v>
      </c>
      <c r="CW54" s="2">
        <f t="shared" si="35"/>
        <v>0</v>
      </c>
      <c r="CX54" s="2">
        <f t="shared" si="36"/>
        <v>0</v>
      </c>
      <c r="CY54" s="2">
        <f t="shared" si="37"/>
        <v>0</v>
      </c>
      <c r="CZ54" s="2">
        <f t="shared" si="38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1003</v>
      </c>
      <c r="DV54" s="2" t="s">
        <v>96</v>
      </c>
      <c r="DW54" s="2" t="s">
        <v>96</v>
      </c>
      <c r="DX54" s="2">
        <v>1</v>
      </c>
      <c r="DY54" s="2"/>
      <c r="DZ54" s="2"/>
      <c r="EA54" s="2"/>
      <c r="EB54" s="2"/>
      <c r="EC54" s="2"/>
      <c r="ED54" s="2"/>
      <c r="EE54" s="2">
        <v>32653291</v>
      </c>
      <c r="EF54" s="2">
        <v>20</v>
      </c>
      <c r="EG54" s="2" t="s">
        <v>31</v>
      </c>
      <c r="EH54" s="2">
        <v>0</v>
      </c>
      <c r="EI54" s="2" t="s">
        <v>6</v>
      </c>
      <c r="EJ54" s="2">
        <v>1</v>
      </c>
      <c r="EK54" s="2">
        <v>500001</v>
      </c>
      <c r="EL54" s="2" t="s">
        <v>47</v>
      </c>
      <c r="EM54" s="2" t="s">
        <v>48</v>
      </c>
      <c r="EN54" s="2"/>
      <c r="EO54" s="2" t="s">
        <v>6</v>
      </c>
      <c r="EP54" s="2"/>
      <c r="EQ54" s="2">
        <v>0</v>
      </c>
      <c r="ER54" s="2">
        <v>12430</v>
      </c>
      <c r="ES54" s="2">
        <v>2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39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-2107371162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ROUND(R54*(R12)/100,0)</f>
        <v>0</v>
      </c>
      <c r="GL54" s="2">
        <f t="shared" si="40"/>
        <v>0</v>
      </c>
      <c r="GM54" s="2">
        <f t="shared" si="41"/>
        <v>100</v>
      </c>
      <c r="GN54" s="2">
        <f t="shared" si="42"/>
        <v>100</v>
      </c>
      <c r="GO54" s="2">
        <f t="shared" si="43"/>
        <v>0</v>
      </c>
      <c r="GP54" s="2">
        <f t="shared" si="44"/>
        <v>0</v>
      </c>
      <c r="GQ54" s="2"/>
      <c r="GR54" s="2">
        <v>0</v>
      </c>
      <c r="GS54" s="2">
        <v>2</v>
      </c>
      <c r="GT54" s="2">
        <v>0</v>
      </c>
      <c r="GU54" s="2" t="s">
        <v>6</v>
      </c>
      <c r="GV54" s="2">
        <f t="shared" si="45"/>
        <v>0</v>
      </c>
      <c r="GW54" s="2">
        <v>1</v>
      </c>
      <c r="GX54" s="2">
        <f t="shared" si="46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50</v>
      </c>
      <c r="E55" t="s">
        <v>94</v>
      </c>
      <c r="F55" t="str">
        <f>'1.Смета.или.Акт'!B91</f>
        <v>Накладная</v>
      </c>
      <c r="G55" t="str">
        <f>'1.Смета.или.Акт'!C91</f>
        <v>Кабель UTP 4 cat. 5е 4 пары</v>
      </c>
      <c r="H55" t="s">
        <v>96</v>
      </c>
      <c r="I55">
        <f>I53*J55</f>
        <v>50</v>
      </c>
      <c r="J55">
        <v>100</v>
      </c>
      <c r="O55">
        <f t="shared" si="14"/>
        <v>750</v>
      </c>
      <c r="P55">
        <f t="shared" si="15"/>
        <v>750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34647563</v>
      </c>
      <c r="AB55">
        <f t="shared" si="25"/>
        <v>2</v>
      </c>
      <c r="AC55">
        <f t="shared" si="57"/>
        <v>2</v>
      </c>
      <c r="AD55">
        <f t="shared" si="58"/>
        <v>0</v>
      </c>
      <c r="AE55">
        <f t="shared" si="59"/>
        <v>0</v>
      </c>
      <c r="AF55">
        <f t="shared" si="60"/>
        <v>0</v>
      </c>
      <c r="AG55">
        <f t="shared" si="26"/>
        <v>0</v>
      </c>
      <c r="AH55">
        <f t="shared" si="61"/>
        <v>0</v>
      </c>
      <c r="AI55">
        <f t="shared" si="62"/>
        <v>0</v>
      </c>
      <c r="AJ55">
        <f t="shared" si="27"/>
        <v>0</v>
      </c>
      <c r="AK55">
        <v>2</v>
      </c>
      <c r="AL55" s="55">
        <f>'1.Смета.или.Акт'!F91</f>
        <v>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'1.Смета.или.Акт'!J91</f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97</v>
      </c>
      <c r="BM55">
        <v>500001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28"/>
        <v>750</v>
      </c>
      <c r="CQ55">
        <f t="shared" si="29"/>
        <v>15</v>
      </c>
      <c r="CR55">
        <f t="shared" si="30"/>
        <v>0</v>
      </c>
      <c r="CS55">
        <f t="shared" si="31"/>
        <v>0</v>
      </c>
      <c r="CT55">
        <f t="shared" si="32"/>
        <v>0</v>
      </c>
      <c r="CU55">
        <f t="shared" si="33"/>
        <v>0</v>
      </c>
      <c r="CV55">
        <f t="shared" si="34"/>
        <v>0</v>
      </c>
      <c r="CW55">
        <f t="shared" si="35"/>
        <v>0</v>
      </c>
      <c r="CX55">
        <f t="shared" si="36"/>
        <v>0</v>
      </c>
      <c r="CY55">
        <f t="shared" si="37"/>
        <v>0</v>
      </c>
      <c r="CZ55">
        <f t="shared" si="38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96</v>
      </c>
      <c r="DW55" t="str">
        <f>'1.Смета.или.Акт'!D91</f>
        <v>м</v>
      </c>
      <c r="DX55">
        <v>1</v>
      </c>
      <c r="EE55">
        <v>32653291</v>
      </c>
      <c r="EF55">
        <v>20</v>
      </c>
      <c r="EG55" t="s">
        <v>31</v>
      </c>
      <c r="EH55">
        <v>0</v>
      </c>
      <c r="EI55" t="s">
        <v>6</v>
      </c>
      <c r="EJ55">
        <v>1</v>
      </c>
      <c r="EK55">
        <v>500001</v>
      </c>
      <c r="EL55" t="s">
        <v>47</v>
      </c>
      <c r="EM55" t="s">
        <v>48</v>
      </c>
      <c r="EO55" t="s">
        <v>6</v>
      </c>
      <c r="EQ55">
        <v>0</v>
      </c>
      <c r="ER55">
        <v>2.17</v>
      </c>
      <c r="ES55" s="55">
        <f>'1.Смета.или.Акт'!F91</f>
        <v>2</v>
      </c>
      <c r="ET55">
        <v>0</v>
      </c>
      <c r="EU55">
        <v>0</v>
      </c>
      <c r="EV55">
        <v>0</v>
      </c>
      <c r="EW55">
        <v>0</v>
      </c>
      <c r="EX55">
        <v>0</v>
      </c>
      <c r="EZ55">
        <v>5</v>
      </c>
      <c r="FC55">
        <v>0</v>
      </c>
      <c r="FD55">
        <v>18</v>
      </c>
      <c r="FF55">
        <v>15</v>
      </c>
      <c r="FQ55">
        <v>0</v>
      </c>
      <c r="FR55">
        <f t="shared" si="39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-2107371162</v>
      </c>
      <c r="GG55">
        <v>2</v>
      </c>
      <c r="GH55">
        <v>3</v>
      </c>
      <c r="GI55">
        <v>4</v>
      </c>
      <c r="GJ55">
        <v>0</v>
      </c>
      <c r="GK55">
        <f>ROUND(R55*(S12)/100,0)</f>
        <v>0</v>
      </c>
      <c r="GL55">
        <f t="shared" si="40"/>
        <v>0</v>
      </c>
      <c r="GM55">
        <f t="shared" si="41"/>
        <v>750</v>
      </c>
      <c r="GN55">
        <f t="shared" si="42"/>
        <v>750</v>
      </c>
      <c r="GO55">
        <f t="shared" si="43"/>
        <v>0</v>
      </c>
      <c r="GP55">
        <f t="shared" si="44"/>
        <v>0</v>
      </c>
      <c r="GR55">
        <v>1</v>
      </c>
      <c r="GS55">
        <v>1</v>
      </c>
      <c r="GT55">
        <v>0</v>
      </c>
      <c r="GU55" t="s">
        <v>6</v>
      </c>
      <c r="GV55">
        <f t="shared" si="45"/>
        <v>0</v>
      </c>
      <c r="GW55">
        <v>1</v>
      </c>
      <c r="GX55">
        <f t="shared" si="46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38</v>
      </c>
      <c r="D56" s="2"/>
      <c r="E56" s="2" t="s">
        <v>99</v>
      </c>
      <c r="F56" s="2" t="s">
        <v>100</v>
      </c>
      <c r="G56" s="2" t="s">
        <v>101</v>
      </c>
      <c r="H56" s="2" t="s">
        <v>30</v>
      </c>
      <c r="I56" s="2">
        <f>I52*J56</f>
        <v>0</v>
      </c>
      <c r="J56" s="2">
        <v>0</v>
      </c>
      <c r="K56" s="2"/>
      <c r="L56" s="2"/>
      <c r="M56" s="2"/>
      <c r="N56" s="2"/>
      <c r="O56" s="2">
        <f t="shared" ref="O56:O87" si="63">ROUND(CP56,0)</f>
        <v>0</v>
      </c>
      <c r="P56" s="2">
        <f t="shared" ref="P56:P87" si="64">ROUND(CQ56*I56,0)</f>
        <v>0</v>
      </c>
      <c r="Q56" s="2">
        <f t="shared" ref="Q56:Q87" si="65">ROUND(CR56*I56,0)</f>
        <v>0</v>
      </c>
      <c r="R56" s="2">
        <f t="shared" ref="R56:R87" si="66">ROUND(CS56*I56,0)</f>
        <v>0</v>
      </c>
      <c r="S56" s="2">
        <f t="shared" ref="S56:S87" si="67">ROUND(CT56*I56,0)</f>
        <v>0</v>
      </c>
      <c r="T56" s="2">
        <f t="shared" ref="T56:T87" si="68">ROUND(CU56*I56,0)</f>
        <v>0</v>
      </c>
      <c r="U56" s="2">
        <f t="shared" ref="U56:U87" si="69">CV56*I56</f>
        <v>0</v>
      </c>
      <c r="V56" s="2">
        <f t="shared" ref="V56:V87" si="70">CW56*I56</f>
        <v>0</v>
      </c>
      <c r="W56" s="2">
        <f t="shared" ref="W56:W87" si="71">ROUND(CX56*I56,0)</f>
        <v>0</v>
      </c>
      <c r="X56" s="2">
        <f t="shared" ref="X56:X87" si="72">ROUND(CY56,0)</f>
        <v>0</v>
      </c>
      <c r="Y56" s="2">
        <f t="shared" ref="Y56:Y87" si="73">ROUND(CZ56,0)</f>
        <v>0</v>
      </c>
      <c r="Z56" s="2"/>
      <c r="AA56" s="2">
        <v>34647562</v>
      </c>
      <c r="AB56" s="2">
        <f t="shared" ref="AB56:AB87" si="74">ROUND((AC56+AD56+AF56),2)</f>
        <v>729.98</v>
      </c>
      <c r="AC56" s="2">
        <f t="shared" si="57"/>
        <v>729.98</v>
      </c>
      <c r="AD56" s="2">
        <f t="shared" si="58"/>
        <v>0</v>
      </c>
      <c r="AE56" s="2">
        <f t="shared" si="59"/>
        <v>0</v>
      </c>
      <c r="AF56" s="2">
        <f t="shared" si="60"/>
        <v>0</v>
      </c>
      <c r="AG56" s="2">
        <f t="shared" ref="AG56:AG87" si="75">ROUND((AP56),2)</f>
        <v>0</v>
      </c>
      <c r="AH56" s="2">
        <f t="shared" si="61"/>
        <v>0</v>
      </c>
      <c r="AI56" s="2">
        <f t="shared" si="62"/>
        <v>0</v>
      </c>
      <c r="AJ56" s="2">
        <f t="shared" ref="AJ56:AJ87" si="76">ROUND((AS56),2)</f>
        <v>0</v>
      </c>
      <c r="AK56" s="2">
        <v>729.98</v>
      </c>
      <c r="AL56" s="2">
        <v>729.98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102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7">(P56+Q56+S56)</f>
        <v>0</v>
      </c>
      <c r="CQ56" s="2">
        <f t="shared" ref="CQ56:CQ87" si="78">AC56*BC56</f>
        <v>729.98</v>
      </c>
      <c r="CR56" s="2">
        <f t="shared" ref="CR56:CR87" si="79">AD56*BB56</f>
        <v>0</v>
      </c>
      <c r="CS56" s="2">
        <f t="shared" ref="CS56:CS87" si="80">AE56*BS56</f>
        <v>0</v>
      </c>
      <c r="CT56" s="2">
        <f t="shared" ref="CT56:CT87" si="81">AF56*BA56</f>
        <v>0</v>
      </c>
      <c r="CU56" s="2">
        <f t="shared" ref="CU56:CU87" si="82">AG56</f>
        <v>0</v>
      </c>
      <c r="CV56" s="2">
        <f t="shared" ref="CV56:CV87" si="83">AH56</f>
        <v>0</v>
      </c>
      <c r="CW56" s="2">
        <f t="shared" ref="CW56:CW87" si="84">AI56</f>
        <v>0</v>
      </c>
      <c r="CX56" s="2">
        <f t="shared" ref="CX56:CX87" si="85">AJ56</f>
        <v>0</v>
      </c>
      <c r="CY56" s="2">
        <f t="shared" ref="CY56:CY87" si="86">(((S56+(R56*IF(0,0,1)))*AT56)/100)</f>
        <v>0</v>
      </c>
      <c r="CZ56" s="2">
        <f t="shared" ref="CZ56:CZ87" si="87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30</v>
      </c>
      <c r="DW56" s="2" t="s">
        <v>30</v>
      </c>
      <c r="DX56" s="2">
        <v>1000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31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47</v>
      </c>
      <c r="EM56" s="2" t="s">
        <v>48</v>
      </c>
      <c r="EN56" s="2"/>
      <c r="EO56" s="2" t="s">
        <v>6</v>
      </c>
      <c r="EP56" s="2"/>
      <c r="EQ56" s="2">
        <v>0</v>
      </c>
      <c r="ER56" s="2">
        <v>729.98</v>
      </c>
      <c r="ES56" s="2">
        <v>729.98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8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6</v>
      </c>
      <c r="GB56" s="2"/>
      <c r="GC56" s="2"/>
      <c r="GD56" s="2">
        <v>0</v>
      </c>
      <c r="GE56" s="2"/>
      <c r="GF56" s="2">
        <v>-1421715385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9">ROUND(IF(AND(BH56=3,BI56=3,FS56&lt;&gt;0),P56,0),0)</f>
        <v>0</v>
      </c>
      <c r="GM56" s="2">
        <f t="shared" ref="GM56:GM87" si="90">ROUND(O56+X56+Y56+GK56,0)+GX56</f>
        <v>0</v>
      </c>
      <c r="GN56" s="2">
        <f t="shared" ref="GN56:GN87" si="91">IF(OR(BI56=0,BI56=1),ROUND(O56+X56+Y56+GK56,0),0)</f>
        <v>0</v>
      </c>
      <c r="GO56" s="2">
        <f t="shared" ref="GO56:GO87" si="92">IF(BI56=2,ROUND(O56+X56+Y56+GK56,0),0)</f>
        <v>0</v>
      </c>
      <c r="GP56" s="2">
        <f t="shared" ref="GP56:GP87" si="93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94">ROUND(GT56,2)</f>
        <v>0</v>
      </c>
      <c r="GW56" s="2">
        <v>1</v>
      </c>
      <c r="GX56" s="2">
        <f t="shared" ref="GX56:GX87" si="95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46</v>
      </c>
      <c r="E57" t="s">
        <v>99</v>
      </c>
      <c r="F57" t="s">
        <v>100</v>
      </c>
      <c r="G57" t="s">
        <v>101</v>
      </c>
      <c r="H57" t="s">
        <v>30</v>
      </c>
      <c r="I57">
        <f>I53*J57</f>
        <v>0</v>
      </c>
      <c r="J57">
        <v>0</v>
      </c>
      <c r="O57">
        <f t="shared" si="63"/>
        <v>0</v>
      </c>
      <c r="P57">
        <f t="shared" si="64"/>
        <v>0</v>
      </c>
      <c r="Q57">
        <f t="shared" si="65"/>
        <v>0</v>
      </c>
      <c r="R57">
        <f t="shared" si="66"/>
        <v>0</v>
      </c>
      <c r="S57">
        <f t="shared" si="67"/>
        <v>0</v>
      </c>
      <c r="T57">
        <f t="shared" si="68"/>
        <v>0</v>
      </c>
      <c r="U57">
        <f t="shared" si="69"/>
        <v>0</v>
      </c>
      <c r="V57">
        <f t="shared" si="70"/>
        <v>0</v>
      </c>
      <c r="W57">
        <f t="shared" si="71"/>
        <v>0</v>
      </c>
      <c r="X57">
        <f t="shared" si="72"/>
        <v>0</v>
      </c>
      <c r="Y57">
        <f t="shared" si="73"/>
        <v>0</v>
      </c>
      <c r="AA57">
        <v>34647563</v>
      </c>
      <c r="AB57">
        <f t="shared" si="74"/>
        <v>729.98</v>
      </c>
      <c r="AC57">
        <f t="shared" si="57"/>
        <v>729.98</v>
      </c>
      <c r="AD57">
        <f t="shared" si="58"/>
        <v>0</v>
      </c>
      <c r="AE57">
        <f t="shared" si="59"/>
        <v>0</v>
      </c>
      <c r="AF57">
        <f t="shared" si="60"/>
        <v>0</v>
      </c>
      <c r="AG57">
        <f t="shared" si="75"/>
        <v>0</v>
      </c>
      <c r="AH57">
        <f t="shared" si="61"/>
        <v>0</v>
      </c>
      <c r="AI57">
        <f t="shared" si="62"/>
        <v>0</v>
      </c>
      <c r="AJ57">
        <f t="shared" si="76"/>
        <v>0</v>
      </c>
      <c r="AK57">
        <v>729.98</v>
      </c>
      <c r="AL57">
        <v>729.98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102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7"/>
        <v>0</v>
      </c>
      <c r="CQ57">
        <f t="shared" si="78"/>
        <v>5474.85</v>
      </c>
      <c r="CR57">
        <f t="shared" si="79"/>
        <v>0</v>
      </c>
      <c r="CS57">
        <f t="shared" si="80"/>
        <v>0</v>
      </c>
      <c r="CT57">
        <f t="shared" si="81"/>
        <v>0</v>
      </c>
      <c r="CU57">
        <f t="shared" si="82"/>
        <v>0</v>
      </c>
      <c r="CV57">
        <f t="shared" si="83"/>
        <v>0</v>
      </c>
      <c r="CW57">
        <f t="shared" si="84"/>
        <v>0</v>
      </c>
      <c r="CX57">
        <f t="shared" si="85"/>
        <v>0</v>
      </c>
      <c r="CY57">
        <f t="shared" si="86"/>
        <v>0</v>
      </c>
      <c r="CZ57">
        <f t="shared" si="87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30</v>
      </c>
      <c r="DW57" t="s">
        <v>30</v>
      </c>
      <c r="DX57">
        <v>1000</v>
      </c>
      <c r="EE57">
        <v>32653291</v>
      </c>
      <c r="EF57">
        <v>20</v>
      </c>
      <c r="EG57" t="s">
        <v>31</v>
      </c>
      <c r="EH57">
        <v>0</v>
      </c>
      <c r="EI57" t="s">
        <v>6</v>
      </c>
      <c r="EJ57">
        <v>1</v>
      </c>
      <c r="EK57">
        <v>500001</v>
      </c>
      <c r="EL57" t="s">
        <v>47</v>
      </c>
      <c r="EM57" t="s">
        <v>48</v>
      </c>
      <c r="EO57" t="s">
        <v>6</v>
      </c>
      <c r="EQ57">
        <v>0</v>
      </c>
      <c r="ER57">
        <v>729.98</v>
      </c>
      <c r="ES57">
        <v>729.98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8"/>
        <v>0</v>
      </c>
      <c r="FS57">
        <v>0</v>
      </c>
      <c r="FX57">
        <v>0</v>
      </c>
      <c r="FY57">
        <v>0</v>
      </c>
      <c r="GA57" t="s">
        <v>6</v>
      </c>
      <c r="GD57">
        <v>0</v>
      </c>
      <c r="GF57">
        <v>-1421715385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9"/>
        <v>0</v>
      </c>
      <c r="GM57">
        <f t="shared" si="90"/>
        <v>0</v>
      </c>
      <c r="GN57">
        <f t="shared" si="91"/>
        <v>0</v>
      </c>
      <c r="GO57">
        <f t="shared" si="92"/>
        <v>0</v>
      </c>
      <c r="GP57">
        <f t="shared" si="93"/>
        <v>0</v>
      </c>
      <c r="GR57">
        <v>0</v>
      </c>
      <c r="GS57">
        <v>3</v>
      </c>
      <c r="GT57">
        <v>0</v>
      </c>
      <c r="GU57" t="s">
        <v>6</v>
      </c>
      <c r="GV57">
        <f t="shared" si="94"/>
        <v>0</v>
      </c>
      <c r="GW57">
        <v>1</v>
      </c>
      <c r="GX57">
        <f t="shared" si="95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39</v>
      </c>
      <c r="D58" s="2"/>
      <c r="E58" s="2" t="s">
        <v>103</v>
      </c>
      <c r="F58" s="2" t="s">
        <v>104</v>
      </c>
      <c r="G58" s="2" t="s">
        <v>105</v>
      </c>
      <c r="H58" s="2" t="s">
        <v>30</v>
      </c>
      <c r="I58" s="2">
        <f>I52*J58</f>
        <v>0</v>
      </c>
      <c r="J58" s="2">
        <v>0</v>
      </c>
      <c r="K58" s="2"/>
      <c r="L58" s="2"/>
      <c r="M58" s="2"/>
      <c r="N58" s="2"/>
      <c r="O58" s="2">
        <f t="shared" si="63"/>
        <v>0</v>
      </c>
      <c r="P58" s="2">
        <f t="shared" si="64"/>
        <v>0</v>
      </c>
      <c r="Q58" s="2">
        <f t="shared" si="65"/>
        <v>0</v>
      </c>
      <c r="R58" s="2">
        <f t="shared" si="66"/>
        <v>0</v>
      </c>
      <c r="S58" s="2">
        <f t="shared" si="67"/>
        <v>0</v>
      </c>
      <c r="T58" s="2">
        <f t="shared" si="68"/>
        <v>0</v>
      </c>
      <c r="U58" s="2">
        <f t="shared" si="69"/>
        <v>0</v>
      </c>
      <c r="V58" s="2">
        <f t="shared" si="70"/>
        <v>0</v>
      </c>
      <c r="W58" s="2">
        <f t="shared" si="71"/>
        <v>0</v>
      </c>
      <c r="X58" s="2">
        <f t="shared" si="72"/>
        <v>0</v>
      </c>
      <c r="Y58" s="2">
        <f t="shared" si="73"/>
        <v>0</v>
      </c>
      <c r="Z58" s="2"/>
      <c r="AA58" s="2">
        <v>34647562</v>
      </c>
      <c r="AB58" s="2">
        <f t="shared" si="74"/>
        <v>10200</v>
      </c>
      <c r="AC58" s="2">
        <f t="shared" si="57"/>
        <v>10200</v>
      </c>
      <c r="AD58" s="2">
        <f t="shared" si="58"/>
        <v>0</v>
      </c>
      <c r="AE58" s="2">
        <f t="shared" si="59"/>
        <v>0</v>
      </c>
      <c r="AF58" s="2">
        <f t="shared" si="60"/>
        <v>0</v>
      </c>
      <c r="AG58" s="2">
        <f t="shared" si="75"/>
        <v>0</v>
      </c>
      <c r="AH58" s="2">
        <f t="shared" si="61"/>
        <v>0</v>
      </c>
      <c r="AI58" s="2">
        <f t="shared" si="62"/>
        <v>0</v>
      </c>
      <c r="AJ58" s="2">
        <f t="shared" si="76"/>
        <v>0</v>
      </c>
      <c r="AK58" s="2">
        <v>10200</v>
      </c>
      <c r="AL58" s="2">
        <v>10200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106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7"/>
        <v>0</v>
      </c>
      <c r="CQ58" s="2">
        <f t="shared" si="78"/>
        <v>10200</v>
      </c>
      <c r="CR58" s="2">
        <f t="shared" si="79"/>
        <v>0</v>
      </c>
      <c r="CS58" s="2">
        <f t="shared" si="80"/>
        <v>0</v>
      </c>
      <c r="CT58" s="2">
        <f t="shared" si="81"/>
        <v>0</v>
      </c>
      <c r="CU58" s="2">
        <f t="shared" si="82"/>
        <v>0</v>
      </c>
      <c r="CV58" s="2">
        <f t="shared" si="83"/>
        <v>0</v>
      </c>
      <c r="CW58" s="2">
        <f t="shared" si="84"/>
        <v>0</v>
      </c>
      <c r="CX58" s="2">
        <f t="shared" si="85"/>
        <v>0</v>
      </c>
      <c r="CY58" s="2">
        <f t="shared" si="86"/>
        <v>0</v>
      </c>
      <c r="CZ58" s="2">
        <f t="shared" si="87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1009</v>
      </c>
      <c r="DV58" s="2" t="s">
        <v>30</v>
      </c>
      <c r="DW58" s="2" t="s">
        <v>30</v>
      </c>
      <c r="DX58" s="2">
        <v>1000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31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47</v>
      </c>
      <c r="EM58" s="2" t="s">
        <v>48</v>
      </c>
      <c r="EN58" s="2"/>
      <c r="EO58" s="2" t="s">
        <v>6</v>
      </c>
      <c r="EP58" s="2"/>
      <c r="EQ58" s="2">
        <v>0</v>
      </c>
      <c r="ER58" s="2">
        <v>10200</v>
      </c>
      <c r="ES58" s="2">
        <v>10200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8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6</v>
      </c>
      <c r="GB58" s="2"/>
      <c r="GC58" s="2"/>
      <c r="GD58" s="2">
        <v>0</v>
      </c>
      <c r="GE58" s="2"/>
      <c r="GF58" s="2">
        <v>-480376383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9"/>
        <v>0</v>
      </c>
      <c r="GM58" s="2">
        <f t="shared" si="90"/>
        <v>0</v>
      </c>
      <c r="GN58" s="2">
        <f t="shared" si="91"/>
        <v>0</v>
      </c>
      <c r="GO58" s="2">
        <f t="shared" si="92"/>
        <v>0</v>
      </c>
      <c r="GP58" s="2">
        <f t="shared" si="93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94"/>
        <v>0</v>
      </c>
      <c r="GW58" s="2">
        <v>1</v>
      </c>
      <c r="GX58" s="2">
        <f t="shared" si="95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47</v>
      </c>
      <c r="E59" t="s">
        <v>103</v>
      </c>
      <c r="F59" t="s">
        <v>104</v>
      </c>
      <c r="G59" t="s">
        <v>105</v>
      </c>
      <c r="H59" t="s">
        <v>30</v>
      </c>
      <c r="I59">
        <f>I53*J59</f>
        <v>0</v>
      </c>
      <c r="J59">
        <v>0</v>
      </c>
      <c r="O59">
        <f t="shared" si="63"/>
        <v>0</v>
      </c>
      <c r="P59">
        <f t="shared" si="64"/>
        <v>0</v>
      </c>
      <c r="Q59">
        <f t="shared" si="65"/>
        <v>0</v>
      </c>
      <c r="R59">
        <f t="shared" si="66"/>
        <v>0</v>
      </c>
      <c r="S59">
        <f t="shared" si="67"/>
        <v>0</v>
      </c>
      <c r="T59">
        <f t="shared" si="68"/>
        <v>0</v>
      </c>
      <c r="U59">
        <f t="shared" si="69"/>
        <v>0</v>
      </c>
      <c r="V59">
        <f t="shared" si="70"/>
        <v>0</v>
      </c>
      <c r="W59">
        <f t="shared" si="71"/>
        <v>0</v>
      </c>
      <c r="X59">
        <f t="shared" si="72"/>
        <v>0</v>
      </c>
      <c r="Y59">
        <f t="shared" si="73"/>
        <v>0</v>
      </c>
      <c r="AA59">
        <v>34647563</v>
      </c>
      <c r="AB59">
        <f t="shared" si="74"/>
        <v>10200</v>
      </c>
      <c r="AC59">
        <f t="shared" si="57"/>
        <v>10200</v>
      </c>
      <c r="AD59">
        <f t="shared" si="58"/>
        <v>0</v>
      </c>
      <c r="AE59">
        <f t="shared" si="59"/>
        <v>0</v>
      </c>
      <c r="AF59">
        <f t="shared" si="60"/>
        <v>0</v>
      </c>
      <c r="AG59">
        <f t="shared" si="75"/>
        <v>0</v>
      </c>
      <c r="AH59">
        <f t="shared" si="61"/>
        <v>0</v>
      </c>
      <c r="AI59">
        <f t="shared" si="62"/>
        <v>0</v>
      </c>
      <c r="AJ59">
        <f t="shared" si="76"/>
        <v>0</v>
      </c>
      <c r="AK59">
        <v>10200</v>
      </c>
      <c r="AL59">
        <v>10200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106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7"/>
        <v>0</v>
      </c>
      <c r="CQ59">
        <f t="shared" si="78"/>
        <v>76500</v>
      </c>
      <c r="CR59">
        <f t="shared" si="79"/>
        <v>0</v>
      </c>
      <c r="CS59">
        <f t="shared" si="80"/>
        <v>0</v>
      </c>
      <c r="CT59">
        <f t="shared" si="81"/>
        <v>0</v>
      </c>
      <c r="CU59">
        <f t="shared" si="82"/>
        <v>0</v>
      </c>
      <c r="CV59">
        <f t="shared" si="83"/>
        <v>0</v>
      </c>
      <c r="CW59">
        <f t="shared" si="84"/>
        <v>0</v>
      </c>
      <c r="CX59">
        <f t="shared" si="85"/>
        <v>0</v>
      </c>
      <c r="CY59">
        <f t="shared" si="86"/>
        <v>0</v>
      </c>
      <c r="CZ59">
        <f t="shared" si="87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1009</v>
      </c>
      <c r="DV59" t="s">
        <v>30</v>
      </c>
      <c r="DW59" t="s">
        <v>30</v>
      </c>
      <c r="DX59">
        <v>1000</v>
      </c>
      <c r="EE59">
        <v>32653291</v>
      </c>
      <c r="EF59">
        <v>20</v>
      </c>
      <c r="EG59" t="s">
        <v>31</v>
      </c>
      <c r="EH59">
        <v>0</v>
      </c>
      <c r="EI59" t="s">
        <v>6</v>
      </c>
      <c r="EJ59">
        <v>1</v>
      </c>
      <c r="EK59">
        <v>500001</v>
      </c>
      <c r="EL59" t="s">
        <v>47</v>
      </c>
      <c r="EM59" t="s">
        <v>48</v>
      </c>
      <c r="EO59" t="s">
        <v>6</v>
      </c>
      <c r="EQ59">
        <v>0</v>
      </c>
      <c r="ER59">
        <v>10200</v>
      </c>
      <c r="ES59">
        <v>10200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8"/>
        <v>0</v>
      </c>
      <c r="FS59">
        <v>0</v>
      </c>
      <c r="FX59">
        <v>0</v>
      </c>
      <c r="FY59">
        <v>0</v>
      </c>
      <c r="GA59" t="s">
        <v>6</v>
      </c>
      <c r="GD59">
        <v>0</v>
      </c>
      <c r="GF59">
        <v>-480376383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9"/>
        <v>0</v>
      </c>
      <c r="GM59">
        <f t="shared" si="90"/>
        <v>0</v>
      </c>
      <c r="GN59">
        <f t="shared" si="91"/>
        <v>0</v>
      </c>
      <c r="GO59">
        <f t="shared" si="92"/>
        <v>0</v>
      </c>
      <c r="GP59">
        <f t="shared" si="93"/>
        <v>0</v>
      </c>
      <c r="GR59">
        <v>0</v>
      </c>
      <c r="GS59">
        <v>3</v>
      </c>
      <c r="GT59">
        <v>0</v>
      </c>
      <c r="GU59" t="s">
        <v>6</v>
      </c>
      <c r="GV59">
        <f t="shared" si="94"/>
        <v>0</v>
      </c>
      <c r="GW59">
        <v>1</v>
      </c>
      <c r="GX59">
        <f t="shared" si="95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40</v>
      </c>
      <c r="D60" s="2"/>
      <c r="E60" s="2" t="s">
        <v>107</v>
      </c>
      <c r="F60" s="2" t="s">
        <v>108</v>
      </c>
      <c r="G60" s="2" t="s">
        <v>109</v>
      </c>
      <c r="H60" s="2" t="s">
        <v>110</v>
      </c>
      <c r="I60" s="2">
        <f>I52*J60</f>
        <v>0</v>
      </c>
      <c r="J60" s="2">
        <v>0</v>
      </c>
      <c r="K60" s="2"/>
      <c r="L60" s="2"/>
      <c r="M60" s="2"/>
      <c r="N60" s="2"/>
      <c r="O60" s="2">
        <f t="shared" si="63"/>
        <v>0</v>
      </c>
      <c r="P60" s="2">
        <f t="shared" si="64"/>
        <v>0</v>
      </c>
      <c r="Q60" s="2">
        <f t="shared" si="65"/>
        <v>0</v>
      </c>
      <c r="R60" s="2">
        <f t="shared" si="66"/>
        <v>0</v>
      </c>
      <c r="S60" s="2">
        <f t="shared" si="67"/>
        <v>0</v>
      </c>
      <c r="T60" s="2">
        <f t="shared" si="68"/>
        <v>0</v>
      </c>
      <c r="U60" s="2">
        <f t="shared" si="69"/>
        <v>0</v>
      </c>
      <c r="V60" s="2">
        <f t="shared" si="70"/>
        <v>0</v>
      </c>
      <c r="W60" s="2">
        <f t="shared" si="71"/>
        <v>0</v>
      </c>
      <c r="X60" s="2">
        <f t="shared" si="72"/>
        <v>0</v>
      </c>
      <c r="Y60" s="2">
        <f t="shared" si="73"/>
        <v>0</v>
      </c>
      <c r="Z60" s="2"/>
      <c r="AA60" s="2">
        <v>34647562</v>
      </c>
      <c r="AB60" s="2">
        <f t="shared" si="74"/>
        <v>155.74</v>
      </c>
      <c r="AC60" s="2">
        <f t="shared" si="57"/>
        <v>155.74</v>
      </c>
      <c r="AD60" s="2">
        <f t="shared" si="58"/>
        <v>0</v>
      </c>
      <c r="AE60" s="2">
        <f t="shared" si="59"/>
        <v>0</v>
      </c>
      <c r="AF60" s="2">
        <f t="shared" si="60"/>
        <v>0</v>
      </c>
      <c r="AG60" s="2">
        <f t="shared" si="75"/>
        <v>0</v>
      </c>
      <c r="AH60" s="2">
        <f t="shared" si="61"/>
        <v>0</v>
      </c>
      <c r="AI60" s="2">
        <f t="shared" si="62"/>
        <v>0</v>
      </c>
      <c r="AJ60" s="2">
        <f t="shared" si="76"/>
        <v>0</v>
      </c>
      <c r="AK60" s="2">
        <v>155.74</v>
      </c>
      <c r="AL60" s="2">
        <v>155.74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2</v>
      </c>
      <c r="BJ60" s="2" t="s">
        <v>111</v>
      </c>
      <c r="BK60" s="2"/>
      <c r="BL60" s="2"/>
      <c r="BM60" s="2">
        <v>500002</v>
      </c>
      <c r="BN60" s="2">
        <v>0</v>
      </c>
      <c r="BO60" s="2" t="s">
        <v>6</v>
      </c>
      <c r="BP60" s="2">
        <v>0</v>
      </c>
      <c r="BQ60" s="2">
        <v>21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7"/>
        <v>0</v>
      </c>
      <c r="CQ60" s="2">
        <f t="shared" si="78"/>
        <v>155.74</v>
      </c>
      <c r="CR60" s="2">
        <f t="shared" si="79"/>
        <v>0</v>
      </c>
      <c r="CS60" s="2">
        <f t="shared" si="80"/>
        <v>0</v>
      </c>
      <c r="CT60" s="2">
        <f t="shared" si="81"/>
        <v>0</v>
      </c>
      <c r="CU60" s="2">
        <f t="shared" si="82"/>
        <v>0</v>
      </c>
      <c r="CV60" s="2">
        <f t="shared" si="83"/>
        <v>0</v>
      </c>
      <c r="CW60" s="2">
        <f t="shared" si="84"/>
        <v>0</v>
      </c>
      <c r="CX60" s="2">
        <f t="shared" si="85"/>
        <v>0</v>
      </c>
      <c r="CY60" s="2">
        <f t="shared" si="86"/>
        <v>0</v>
      </c>
      <c r="CZ60" s="2">
        <f t="shared" si="87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110</v>
      </c>
      <c r="DW60" s="2" t="s">
        <v>110</v>
      </c>
      <c r="DX60" s="2">
        <v>100</v>
      </c>
      <c r="DY60" s="2"/>
      <c r="DZ60" s="2"/>
      <c r="EA60" s="2"/>
      <c r="EB60" s="2"/>
      <c r="EC60" s="2"/>
      <c r="ED60" s="2"/>
      <c r="EE60" s="2">
        <v>32653292</v>
      </c>
      <c r="EF60" s="2">
        <v>21</v>
      </c>
      <c r="EG60" s="2" t="s">
        <v>112</v>
      </c>
      <c r="EH60" s="2">
        <v>0</v>
      </c>
      <c r="EI60" s="2" t="s">
        <v>6</v>
      </c>
      <c r="EJ60" s="2">
        <v>2</v>
      </c>
      <c r="EK60" s="2">
        <v>500002</v>
      </c>
      <c r="EL60" s="2" t="s">
        <v>113</v>
      </c>
      <c r="EM60" s="2" t="s">
        <v>114</v>
      </c>
      <c r="EN60" s="2"/>
      <c r="EO60" s="2" t="s">
        <v>6</v>
      </c>
      <c r="EP60" s="2"/>
      <c r="EQ60" s="2">
        <v>0</v>
      </c>
      <c r="ER60" s="2">
        <v>155.74</v>
      </c>
      <c r="ES60" s="2">
        <v>155.74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8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6</v>
      </c>
      <c r="GB60" s="2"/>
      <c r="GC60" s="2"/>
      <c r="GD60" s="2">
        <v>0</v>
      </c>
      <c r="GE60" s="2"/>
      <c r="GF60" s="2">
        <v>-1886339978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9"/>
        <v>0</v>
      </c>
      <c r="GM60" s="2">
        <f t="shared" si="90"/>
        <v>0</v>
      </c>
      <c r="GN60" s="2">
        <f t="shared" si="91"/>
        <v>0</v>
      </c>
      <c r="GO60" s="2">
        <f t="shared" si="92"/>
        <v>0</v>
      </c>
      <c r="GP60" s="2">
        <f t="shared" si="93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94"/>
        <v>0</v>
      </c>
      <c r="GW60" s="2">
        <v>1</v>
      </c>
      <c r="GX60" s="2">
        <f t="shared" si="95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48</v>
      </c>
      <c r="E61" t="s">
        <v>107</v>
      </c>
      <c r="F61" t="s">
        <v>108</v>
      </c>
      <c r="G61" t="s">
        <v>109</v>
      </c>
      <c r="H61" t="s">
        <v>110</v>
      </c>
      <c r="I61">
        <f>I53*J61</f>
        <v>0</v>
      </c>
      <c r="J61">
        <v>0</v>
      </c>
      <c r="O61">
        <f t="shared" si="63"/>
        <v>0</v>
      </c>
      <c r="P61">
        <f t="shared" si="64"/>
        <v>0</v>
      </c>
      <c r="Q61">
        <f t="shared" si="65"/>
        <v>0</v>
      </c>
      <c r="R61">
        <f t="shared" si="66"/>
        <v>0</v>
      </c>
      <c r="S61">
        <f t="shared" si="67"/>
        <v>0</v>
      </c>
      <c r="T61">
        <f t="shared" si="68"/>
        <v>0</v>
      </c>
      <c r="U61">
        <f t="shared" si="69"/>
        <v>0</v>
      </c>
      <c r="V61">
        <f t="shared" si="70"/>
        <v>0</v>
      </c>
      <c r="W61">
        <f t="shared" si="71"/>
        <v>0</v>
      </c>
      <c r="X61">
        <f t="shared" si="72"/>
        <v>0</v>
      </c>
      <c r="Y61">
        <f t="shared" si="73"/>
        <v>0</v>
      </c>
      <c r="AA61">
        <v>34647563</v>
      </c>
      <c r="AB61">
        <f t="shared" si="74"/>
        <v>155.74</v>
      </c>
      <c r="AC61">
        <f t="shared" si="57"/>
        <v>155.74</v>
      </c>
      <c r="AD61">
        <f t="shared" si="58"/>
        <v>0</v>
      </c>
      <c r="AE61">
        <f t="shared" si="59"/>
        <v>0</v>
      </c>
      <c r="AF61">
        <f t="shared" si="60"/>
        <v>0</v>
      </c>
      <c r="AG61">
        <f t="shared" si="75"/>
        <v>0</v>
      </c>
      <c r="AH61">
        <f t="shared" si="61"/>
        <v>0</v>
      </c>
      <c r="AI61">
        <f t="shared" si="62"/>
        <v>0</v>
      </c>
      <c r="AJ61">
        <f t="shared" si="76"/>
        <v>0</v>
      </c>
      <c r="AK61">
        <v>155.74</v>
      </c>
      <c r="AL61">
        <v>155.74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2</v>
      </c>
      <c r="BJ61" t="s">
        <v>111</v>
      </c>
      <c r="BM61">
        <v>500002</v>
      </c>
      <c r="BN61">
        <v>0</v>
      </c>
      <c r="BO61" t="s">
        <v>6</v>
      </c>
      <c r="BP61">
        <v>0</v>
      </c>
      <c r="BQ61">
        <v>21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7"/>
        <v>0</v>
      </c>
      <c r="CQ61">
        <f t="shared" si="78"/>
        <v>1168.0500000000002</v>
      </c>
      <c r="CR61">
        <f t="shared" si="79"/>
        <v>0</v>
      </c>
      <c r="CS61">
        <f t="shared" si="80"/>
        <v>0</v>
      </c>
      <c r="CT61">
        <f t="shared" si="81"/>
        <v>0</v>
      </c>
      <c r="CU61">
        <f t="shared" si="82"/>
        <v>0</v>
      </c>
      <c r="CV61">
        <f t="shared" si="83"/>
        <v>0</v>
      </c>
      <c r="CW61">
        <f t="shared" si="84"/>
        <v>0</v>
      </c>
      <c r="CX61">
        <f t="shared" si="85"/>
        <v>0</v>
      </c>
      <c r="CY61">
        <f t="shared" si="86"/>
        <v>0</v>
      </c>
      <c r="CZ61">
        <f t="shared" si="87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110</v>
      </c>
      <c r="DW61" t="s">
        <v>110</v>
      </c>
      <c r="DX61">
        <v>100</v>
      </c>
      <c r="EE61">
        <v>32653292</v>
      </c>
      <c r="EF61">
        <v>21</v>
      </c>
      <c r="EG61" t="s">
        <v>112</v>
      </c>
      <c r="EH61">
        <v>0</v>
      </c>
      <c r="EI61" t="s">
        <v>6</v>
      </c>
      <c r="EJ61">
        <v>2</v>
      </c>
      <c r="EK61">
        <v>500002</v>
      </c>
      <c r="EL61" t="s">
        <v>113</v>
      </c>
      <c r="EM61" t="s">
        <v>114</v>
      </c>
      <c r="EO61" t="s">
        <v>6</v>
      </c>
      <c r="EQ61">
        <v>0</v>
      </c>
      <c r="ER61">
        <v>155.74</v>
      </c>
      <c r="ES61">
        <v>155.74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8"/>
        <v>0</v>
      </c>
      <c r="FS61">
        <v>0</v>
      </c>
      <c r="FX61">
        <v>0</v>
      </c>
      <c r="FY61">
        <v>0</v>
      </c>
      <c r="GA61" t="s">
        <v>6</v>
      </c>
      <c r="GD61">
        <v>0</v>
      </c>
      <c r="GF61">
        <v>-1886339978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9"/>
        <v>0</v>
      </c>
      <c r="GM61">
        <f t="shared" si="90"/>
        <v>0</v>
      </c>
      <c r="GN61">
        <f t="shared" si="91"/>
        <v>0</v>
      </c>
      <c r="GO61">
        <f t="shared" si="92"/>
        <v>0</v>
      </c>
      <c r="GP61">
        <f t="shared" si="93"/>
        <v>0</v>
      </c>
      <c r="GR61">
        <v>0</v>
      </c>
      <c r="GS61">
        <v>3</v>
      </c>
      <c r="GT61">
        <v>0</v>
      </c>
      <c r="GU61" t="s">
        <v>6</v>
      </c>
      <c r="GV61">
        <f t="shared" si="94"/>
        <v>0</v>
      </c>
      <c r="GW61">
        <v>1</v>
      </c>
      <c r="GX61">
        <f t="shared" si="95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41</v>
      </c>
      <c r="D62" s="2"/>
      <c r="E62" s="2" t="s">
        <v>115</v>
      </c>
      <c r="F62" s="2" t="s">
        <v>55</v>
      </c>
      <c r="G62" s="2" t="s">
        <v>56</v>
      </c>
      <c r="H62" s="2" t="s">
        <v>57</v>
      </c>
      <c r="I62" s="2">
        <f>I52*J62</f>
        <v>0</v>
      </c>
      <c r="J62" s="2">
        <v>0</v>
      </c>
      <c r="K62" s="2"/>
      <c r="L62" s="2"/>
      <c r="M62" s="2"/>
      <c r="N62" s="2"/>
      <c r="O62" s="2">
        <f t="shared" si="63"/>
        <v>0</v>
      </c>
      <c r="P62" s="2">
        <f t="shared" si="64"/>
        <v>0</v>
      </c>
      <c r="Q62" s="2">
        <f t="shared" si="65"/>
        <v>0</v>
      </c>
      <c r="R62" s="2">
        <f t="shared" si="66"/>
        <v>0</v>
      </c>
      <c r="S62" s="2">
        <f t="shared" si="67"/>
        <v>0</v>
      </c>
      <c r="T62" s="2">
        <f t="shared" si="68"/>
        <v>0</v>
      </c>
      <c r="U62" s="2">
        <f t="shared" si="69"/>
        <v>0</v>
      </c>
      <c r="V62" s="2">
        <f t="shared" si="70"/>
        <v>0</v>
      </c>
      <c r="W62" s="2">
        <f t="shared" si="71"/>
        <v>0</v>
      </c>
      <c r="X62" s="2">
        <f t="shared" si="72"/>
        <v>0</v>
      </c>
      <c r="Y62" s="2">
        <f t="shared" si="73"/>
        <v>0</v>
      </c>
      <c r="Z62" s="2"/>
      <c r="AA62" s="2">
        <v>34647562</v>
      </c>
      <c r="AB62" s="2">
        <f t="shared" si="74"/>
        <v>1</v>
      </c>
      <c r="AC62" s="2">
        <f t="shared" si="57"/>
        <v>1</v>
      </c>
      <c r="AD62" s="2">
        <f t="shared" si="58"/>
        <v>0</v>
      </c>
      <c r="AE62" s="2">
        <f t="shared" si="59"/>
        <v>0</v>
      </c>
      <c r="AF62" s="2">
        <f t="shared" si="60"/>
        <v>0</v>
      </c>
      <c r="AG62" s="2">
        <f t="shared" si="75"/>
        <v>0</v>
      </c>
      <c r="AH62" s="2">
        <f t="shared" si="61"/>
        <v>0</v>
      </c>
      <c r="AI62" s="2">
        <f t="shared" si="62"/>
        <v>0</v>
      </c>
      <c r="AJ62" s="2">
        <f t="shared" si="76"/>
        <v>0</v>
      </c>
      <c r="AK62" s="2">
        <v>1</v>
      </c>
      <c r="AL62" s="2">
        <v>1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106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6</v>
      </c>
      <c r="BK62" s="2"/>
      <c r="BL62" s="2"/>
      <c r="BM62" s="2">
        <v>0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106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7"/>
        <v>0</v>
      </c>
      <c r="CQ62" s="2">
        <f t="shared" si="78"/>
        <v>1</v>
      </c>
      <c r="CR62" s="2">
        <f t="shared" si="79"/>
        <v>0</v>
      </c>
      <c r="CS62" s="2">
        <f t="shared" si="80"/>
        <v>0</v>
      </c>
      <c r="CT62" s="2">
        <f t="shared" si="81"/>
        <v>0</v>
      </c>
      <c r="CU62" s="2">
        <f t="shared" si="82"/>
        <v>0</v>
      </c>
      <c r="CV62" s="2">
        <f t="shared" si="83"/>
        <v>0</v>
      </c>
      <c r="CW62" s="2">
        <f t="shared" si="84"/>
        <v>0</v>
      </c>
      <c r="CX62" s="2">
        <f t="shared" si="85"/>
        <v>0</v>
      </c>
      <c r="CY62" s="2">
        <f t="shared" si="86"/>
        <v>0</v>
      </c>
      <c r="CZ62" s="2">
        <f t="shared" si="87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57</v>
      </c>
      <c r="DW62" s="2" t="s">
        <v>57</v>
      </c>
      <c r="DX62" s="2">
        <v>1</v>
      </c>
      <c r="DY62" s="2"/>
      <c r="DZ62" s="2"/>
      <c r="EA62" s="2"/>
      <c r="EB62" s="2"/>
      <c r="EC62" s="2"/>
      <c r="ED62" s="2"/>
      <c r="EE62" s="2">
        <v>32653299</v>
      </c>
      <c r="EF62" s="2">
        <v>20</v>
      </c>
      <c r="EG62" s="2" t="s">
        <v>31</v>
      </c>
      <c r="EH62" s="2">
        <v>0</v>
      </c>
      <c r="EI62" s="2" t="s">
        <v>6</v>
      </c>
      <c r="EJ62" s="2">
        <v>1</v>
      </c>
      <c r="EK62" s="2">
        <v>0</v>
      </c>
      <c r="EL62" s="2" t="s">
        <v>32</v>
      </c>
      <c r="EM62" s="2" t="s">
        <v>33</v>
      </c>
      <c r="EN62" s="2"/>
      <c r="EO62" s="2" t="s">
        <v>6</v>
      </c>
      <c r="EP62" s="2"/>
      <c r="EQ62" s="2">
        <v>0</v>
      </c>
      <c r="ER62" s="2">
        <v>1</v>
      </c>
      <c r="ES62" s="2">
        <v>1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8"/>
        <v>0</v>
      </c>
      <c r="FS62" s="2">
        <v>0</v>
      </c>
      <c r="FT62" s="2"/>
      <c r="FU62" s="2"/>
      <c r="FV62" s="2"/>
      <c r="FW62" s="2"/>
      <c r="FX62" s="2">
        <v>106</v>
      </c>
      <c r="FY62" s="2">
        <v>65</v>
      </c>
      <c r="FZ62" s="2"/>
      <c r="GA62" s="2" t="s">
        <v>6</v>
      </c>
      <c r="GB62" s="2"/>
      <c r="GC62" s="2"/>
      <c r="GD62" s="2">
        <v>0</v>
      </c>
      <c r="GE62" s="2"/>
      <c r="GF62" s="2">
        <v>-1731369543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9"/>
        <v>0</v>
      </c>
      <c r="GM62" s="2">
        <f t="shared" si="90"/>
        <v>0</v>
      </c>
      <c r="GN62" s="2">
        <f t="shared" si="91"/>
        <v>0</v>
      </c>
      <c r="GO62" s="2">
        <f t="shared" si="92"/>
        <v>0</v>
      </c>
      <c r="GP62" s="2">
        <f t="shared" si="93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4"/>
        <v>0</v>
      </c>
      <c r="GW62" s="2">
        <v>1</v>
      </c>
      <c r="GX62" s="2">
        <f t="shared" si="95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49</v>
      </c>
      <c r="E63" t="s">
        <v>115</v>
      </c>
      <c r="F63" t="s">
        <v>55</v>
      </c>
      <c r="G63" t="s">
        <v>56</v>
      </c>
      <c r="H63" t="s">
        <v>57</v>
      </c>
      <c r="I63">
        <f>I53*J63</f>
        <v>0</v>
      </c>
      <c r="J63">
        <v>0</v>
      </c>
      <c r="O63">
        <f t="shared" si="63"/>
        <v>0</v>
      </c>
      <c r="P63">
        <f t="shared" si="64"/>
        <v>0</v>
      </c>
      <c r="Q63">
        <f t="shared" si="65"/>
        <v>0</v>
      </c>
      <c r="R63">
        <f t="shared" si="66"/>
        <v>0</v>
      </c>
      <c r="S63">
        <f t="shared" si="67"/>
        <v>0</v>
      </c>
      <c r="T63">
        <f t="shared" si="68"/>
        <v>0</v>
      </c>
      <c r="U63">
        <f t="shared" si="69"/>
        <v>0</v>
      </c>
      <c r="V63">
        <f t="shared" si="70"/>
        <v>0</v>
      </c>
      <c r="W63">
        <f t="shared" si="71"/>
        <v>0</v>
      </c>
      <c r="X63">
        <f t="shared" si="72"/>
        <v>0</v>
      </c>
      <c r="Y63">
        <f t="shared" si="73"/>
        <v>0</v>
      </c>
      <c r="AA63">
        <v>34647563</v>
      </c>
      <c r="AB63">
        <f t="shared" si="74"/>
        <v>1</v>
      </c>
      <c r="AC63">
        <f t="shared" si="57"/>
        <v>1</v>
      </c>
      <c r="AD63">
        <f t="shared" si="58"/>
        <v>0</v>
      </c>
      <c r="AE63">
        <f t="shared" si="59"/>
        <v>0</v>
      </c>
      <c r="AF63">
        <f t="shared" si="60"/>
        <v>0</v>
      </c>
      <c r="AG63">
        <f t="shared" si="75"/>
        <v>0</v>
      </c>
      <c r="AH63">
        <f t="shared" si="61"/>
        <v>0</v>
      </c>
      <c r="AI63">
        <f t="shared" si="62"/>
        <v>0</v>
      </c>
      <c r="AJ63">
        <f t="shared" si="76"/>
        <v>0</v>
      </c>
      <c r="AK63">
        <v>1</v>
      </c>
      <c r="AL63">
        <v>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90</v>
      </c>
      <c r="AU63">
        <v>52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6</v>
      </c>
      <c r="BM63">
        <v>0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106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7"/>
        <v>0</v>
      </c>
      <c r="CQ63">
        <f t="shared" si="78"/>
        <v>7.5</v>
      </c>
      <c r="CR63">
        <f t="shared" si="79"/>
        <v>0</v>
      </c>
      <c r="CS63">
        <f t="shared" si="80"/>
        <v>0</v>
      </c>
      <c r="CT63">
        <f t="shared" si="81"/>
        <v>0</v>
      </c>
      <c r="CU63">
        <f t="shared" si="82"/>
        <v>0</v>
      </c>
      <c r="CV63">
        <f t="shared" si="83"/>
        <v>0</v>
      </c>
      <c r="CW63">
        <f t="shared" si="84"/>
        <v>0</v>
      </c>
      <c r="CX63">
        <f t="shared" si="85"/>
        <v>0</v>
      </c>
      <c r="CY63">
        <f t="shared" si="86"/>
        <v>0</v>
      </c>
      <c r="CZ63">
        <f t="shared" si="87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57</v>
      </c>
      <c r="DW63" t="s">
        <v>57</v>
      </c>
      <c r="DX63">
        <v>1</v>
      </c>
      <c r="EE63">
        <v>32653299</v>
      </c>
      <c r="EF63">
        <v>20</v>
      </c>
      <c r="EG63" t="s">
        <v>31</v>
      </c>
      <c r="EH63">
        <v>0</v>
      </c>
      <c r="EI63" t="s">
        <v>6</v>
      </c>
      <c r="EJ63">
        <v>1</v>
      </c>
      <c r="EK63">
        <v>0</v>
      </c>
      <c r="EL63" t="s">
        <v>32</v>
      </c>
      <c r="EM63" t="s">
        <v>33</v>
      </c>
      <c r="EO63" t="s">
        <v>6</v>
      </c>
      <c r="EQ63">
        <v>0</v>
      </c>
      <c r="ER63">
        <v>1</v>
      </c>
      <c r="ES63">
        <v>1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8"/>
        <v>0</v>
      </c>
      <c r="FS63">
        <v>0</v>
      </c>
      <c r="FV63" t="s">
        <v>25</v>
      </c>
      <c r="FW63" t="s">
        <v>26</v>
      </c>
      <c r="FX63">
        <v>106</v>
      </c>
      <c r="FY63">
        <v>65</v>
      </c>
      <c r="GA63" t="s">
        <v>6</v>
      </c>
      <c r="GD63">
        <v>0</v>
      </c>
      <c r="GF63">
        <v>-1731369543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9"/>
        <v>0</v>
      </c>
      <c r="GM63">
        <f t="shared" si="90"/>
        <v>0</v>
      </c>
      <c r="GN63">
        <f t="shared" si="91"/>
        <v>0</v>
      </c>
      <c r="GO63">
        <f t="shared" si="92"/>
        <v>0</v>
      </c>
      <c r="GP63">
        <f t="shared" si="93"/>
        <v>0</v>
      </c>
      <c r="GR63">
        <v>0</v>
      </c>
      <c r="GS63">
        <v>3</v>
      </c>
      <c r="GT63">
        <v>0</v>
      </c>
      <c r="GU63" t="s">
        <v>6</v>
      </c>
      <c r="GV63">
        <f t="shared" si="94"/>
        <v>0</v>
      </c>
      <c r="GW63">
        <v>1</v>
      </c>
      <c r="GX63">
        <f t="shared" si="95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ROW(SmtRes!A62)</f>
        <v>62</v>
      </c>
      <c r="D64" s="2">
        <f>ROW(EtalonRes!A52)</f>
        <v>52</v>
      </c>
      <c r="E64" s="2" t="s">
        <v>116</v>
      </c>
      <c r="F64" s="2" t="s">
        <v>117</v>
      </c>
      <c r="G64" s="2" t="s">
        <v>118</v>
      </c>
      <c r="H64" s="2" t="s">
        <v>90</v>
      </c>
      <c r="I64" s="2">
        <v>0</v>
      </c>
      <c r="J64" s="2">
        <v>0</v>
      </c>
      <c r="K64" s="2"/>
      <c r="L64" s="2"/>
      <c r="M64" s="2"/>
      <c r="N64" s="2"/>
      <c r="O64" s="2">
        <f t="shared" si="63"/>
        <v>0</v>
      </c>
      <c r="P64" s="2">
        <f t="shared" si="64"/>
        <v>0</v>
      </c>
      <c r="Q64" s="2">
        <f t="shared" si="65"/>
        <v>0</v>
      </c>
      <c r="R64" s="2">
        <f t="shared" si="66"/>
        <v>0</v>
      </c>
      <c r="S64" s="2">
        <f t="shared" si="67"/>
        <v>0</v>
      </c>
      <c r="T64" s="2">
        <f t="shared" si="68"/>
        <v>0</v>
      </c>
      <c r="U64" s="2">
        <f t="shared" si="69"/>
        <v>0</v>
      </c>
      <c r="V64" s="2">
        <f t="shared" si="70"/>
        <v>0</v>
      </c>
      <c r="W64" s="2">
        <f t="shared" si="71"/>
        <v>0</v>
      </c>
      <c r="X64" s="2">
        <f t="shared" si="72"/>
        <v>0</v>
      </c>
      <c r="Y64" s="2">
        <f t="shared" si="73"/>
        <v>0</v>
      </c>
      <c r="Z64" s="2"/>
      <c r="AA64" s="2">
        <v>34647562</v>
      </c>
      <c r="AB64" s="2">
        <f t="shared" si="74"/>
        <v>439.61</v>
      </c>
      <c r="AC64" s="2">
        <f>ROUND((ES64+(SUM(SmtRes!BC51:'SmtRes'!BC62)+SUM(EtalonRes!AL41:'EtalonRes'!AL52))),2)</f>
        <v>0</v>
      </c>
      <c r="AD64" s="2">
        <f t="shared" si="58"/>
        <v>51.58</v>
      </c>
      <c r="AE64" s="2">
        <f t="shared" si="59"/>
        <v>5.0199999999999996</v>
      </c>
      <c r="AF64" s="2">
        <f t="shared" si="60"/>
        <v>388.03</v>
      </c>
      <c r="AG64" s="2">
        <f t="shared" si="75"/>
        <v>0</v>
      </c>
      <c r="AH64" s="2">
        <f t="shared" si="61"/>
        <v>41.28</v>
      </c>
      <c r="AI64" s="2">
        <f t="shared" si="62"/>
        <v>0.4</v>
      </c>
      <c r="AJ64" s="2">
        <f t="shared" si="76"/>
        <v>0</v>
      </c>
      <c r="AK64" s="2">
        <v>630.96</v>
      </c>
      <c r="AL64" s="2">
        <v>191.35</v>
      </c>
      <c r="AM64" s="2">
        <v>51.58</v>
      </c>
      <c r="AN64" s="2">
        <v>5.0199999999999996</v>
      </c>
      <c r="AO64" s="2">
        <v>388.03</v>
      </c>
      <c r="AP64" s="2">
        <v>0</v>
      </c>
      <c r="AQ64" s="2">
        <v>41.28</v>
      </c>
      <c r="AR64" s="2">
        <v>0.4</v>
      </c>
      <c r="AS64" s="2">
        <v>0</v>
      </c>
      <c r="AT64" s="2">
        <v>95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0</v>
      </c>
      <c r="BI64" s="2">
        <v>2</v>
      </c>
      <c r="BJ64" s="2" t="s">
        <v>119</v>
      </c>
      <c r="BK64" s="2"/>
      <c r="BL64" s="2"/>
      <c r="BM64" s="2">
        <v>108001</v>
      </c>
      <c r="BN64" s="2">
        <v>0</v>
      </c>
      <c r="BO64" s="2" t="s">
        <v>6</v>
      </c>
      <c r="BP64" s="2">
        <v>0</v>
      </c>
      <c r="BQ64" s="2">
        <v>2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95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7"/>
        <v>0</v>
      </c>
      <c r="CQ64" s="2">
        <f t="shared" si="78"/>
        <v>0</v>
      </c>
      <c r="CR64" s="2">
        <f t="shared" si="79"/>
        <v>51.58</v>
      </c>
      <c r="CS64" s="2">
        <f t="shared" si="80"/>
        <v>5.0199999999999996</v>
      </c>
      <c r="CT64" s="2">
        <f t="shared" si="81"/>
        <v>388.03</v>
      </c>
      <c r="CU64" s="2">
        <f t="shared" si="82"/>
        <v>0</v>
      </c>
      <c r="CV64" s="2">
        <f t="shared" si="83"/>
        <v>41.28</v>
      </c>
      <c r="CW64" s="2">
        <f t="shared" si="84"/>
        <v>0.4</v>
      </c>
      <c r="CX64" s="2">
        <f t="shared" si="85"/>
        <v>0</v>
      </c>
      <c r="CY64" s="2">
        <f t="shared" si="86"/>
        <v>0</v>
      </c>
      <c r="CZ64" s="2">
        <f t="shared" si="87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1003</v>
      </c>
      <c r="DV64" s="2" t="s">
        <v>90</v>
      </c>
      <c r="DW64" s="2" t="s">
        <v>90</v>
      </c>
      <c r="DX64" s="2">
        <v>100</v>
      </c>
      <c r="DY64" s="2"/>
      <c r="DZ64" s="2"/>
      <c r="EA64" s="2"/>
      <c r="EB64" s="2"/>
      <c r="EC64" s="2"/>
      <c r="ED64" s="2"/>
      <c r="EE64" s="2">
        <v>32653241</v>
      </c>
      <c r="EF64" s="2">
        <v>2</v>
      </c>
      <c r="EG64" s="2" t="s">
        <v>39</v>
      </c>
      <c r="EH64" s="2">
        <v>0</v>
      </c>
      <c r="EI64" s="2" t="s">
        <v>6</v>
      </c>
      <c r="EJ64" s="2">
        <v>2</v>
      </c>
      <c r="EK64" s="2">
        <v>108001</v>
      </c>
      <c r="EL64" s="2" t="s">
        <v>120</v>
      </c>
      <c r="EM64" s="2" t="s">
        <v>121</v>
      </c>
      <c r="EN64" s="2"/>
      <c r="EO64" s="2" t="s">
        <v>6</v>
      </c>
      <c r="EP64" s="2"/>
      <c r="EQ64" s="2">
        <v>0</v>
      </c>
      <c r="ER64" s="2">
        <v>630.96</v>
      </c>
      <c r="ES64" s="2">
        <v>191.35</v>
      </c>
      <c r="ET64" s="2">
        <v>51.58</v>
      </c>
      <c r="EU64" s="2">
        <v>5.0199999999999996</v>
      </c>
      <c r="EV64" s="2">
        <v>388.03</v>
      </c>
      <c r="EW64" s="2">
        <v>41.28</v>
      </c>
      <c r="EX64" s="2">
        <v>0.4</v>
      </c>
      <c r="EY64" s="2">
        <v>1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8"/>
        <v>0</v>
      </c>
      <c r="FS64" s="2">
        <v>0</v>
      </c>
      <c r="FT64" s="2"/>
      <c r="FU64" s="2"/>
      <c r="FV64" s="2"/>
      <c r="FW64" s="2"/>
      <c r="FX64" s="2">
        <v>95</v>
      </c>
      <c r="FY64" s="2">
        <v>65</v>
      </c>
      <c r="FZ64" s="2"/>
      <c r="GA64" s="2" t="s">
        <v>6</v>
      </c>
      <c r="GB64" s="2"/>
      <c r="GC64" s="2"/>
      <c r="GD64" s="2">
        <v>0</v>
      </c>
      <c r="GE64" s="2"/>
      <c r="GF64" s="2">
        <v>1337569140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9"/>
        <v>0</v>
      </c>
      <c r="GM64" s="2">
        <f t="shared" si="90"/>
        <v>0</v>
      </c>
      <c r="GN64" s="2">
        <f t="shared" si="91"/>
        <v>0</v>
      </c>
      <c r="GO64" s="2">
        <f t="shared" si="92"/>
        <v>0</v>
      </c>
      <c r="GP64" s="2">
        <f t="shared" si="93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4"/>
        <v>0</v>
      </c>
      <c r="GW64" s="2">
        <v>1</v>
      </c>
      <c r="GX64" s="2">
        <f t="shared" si="95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ROW(SmtRes!A74)</f>
        <v>74</v>
      </c>
      <c r="D65">
        <f>ROW(EtalonRes!A64)</f>
        <v>64</v>
      </c>
      <c r="E65" t="s">
        <v>116</v>
      </c>
      <c r="F65" t="s">
        <v>117</v>
      </c>
      <c r="G65" t="s">
        <v>118</v>
      </c>
      <c r="H65" t="s">
        <v>90</v>
      </c>
      <c r="I65">
        <v>0</v>
      </c>
      <c r="J65">
        <v>0</v>
      </c>
      <c r="O65">
        <f t="shared" si="63"/>
        <v>0</v>
      </c>
      <c r="P65">
        <f t="shared" si="64"/>
        <v>0</v>
      </c>
      <c r="Q65">
        <f t="shared" si="65"/>
        <v>0</v>
      </c>
      <c r="R65">
        <f t="shared" si="66"/>
        <v>0</v>
      </c>
      <c r="S65">
        <f t="shared" si="67"/>
        <v>0</v>
      </c>
      <c r="T65">
        <f t="shared" si="68"/>
        <v>0</v>
      </c>
      <c r="U65">
        <f t="shared" si="69"/>
        <v>0</v>
      </c>
      <c r="V65">
        <f t="shared" si="70"/>
        <v>0</v>
      </c>
      <c r="W65">
        <f t="shared" si="71"/>
        <v>0</v>
      </c>
      <c r="X65">
        <f t="shared" si="72"/>
        <v>0</v>
      </c>
      <c r="Y65">
        <f t="shared" si="73"/>
        <v>0</v>
      </c>
      <c r="AA65">
        <v>34647563</v>
      </c>
      <c r="AB65">
        <f t="shared" si="74"/>
        <v>439.61</v>
      </c>
      <c r="AC65">
        <f>ROUND((ES65+(SUM(SmtRes!BC63:'SmtRes'!BC74)+SUM(EtalonRes!AL53:'EtalonRes'!AL64))),2)</f>
        <v>0</v>
      </c>
      <c r="AD65">
        <f t="shared" si="58"/>
        <v>51.58</v>
      </c>
      <c r="AE65">
        <f t="shared" si="59"/>
        <v>5.0199999999999996</v>
      </c>
      <c r="AF65">
        <f t="shared" si="60"/>
        <v>388.03</v>
      </c>
      <c r="AG65">
        <f t="shared" si="75"/>
        <v>0</v>
      </c>
      <c r="AH65">
        <f t="shared" si="61"/>
        <v>41.28</v>
      </c>
      <c r="AI65">
        <f t="shared" si="62"/>
        <v>0.4</v>
      </c>
      <c r="AJ65">
        <f t="shared" si="76"/>
        <v>0</v>
      </c>
      <c r="AK65">
        <v>630.96</v>
      </c>
      <c r="AL65">
        <v>191.35</v>
      </c>
      <c r="AM65">
        <v>51.58</v>
      </c>
      <c r="AN65">
        <v>5.0199999999999996</v>
      </c>
      <c r="AO65">
        <v>388.03</v>
      </c>
      <c r="AP65">
        <v>0</v>
      </c>
      <c r="AQ65">
        <v>41.28</v>
      </c>
      <c r="AR65">
        <v>0.4</v>
      </c>
      <c r="AS65">
        <v>0</v>
      </c>
      <c r="AT65">
        <v>81</v>
      </c>
      <c r="AU65">
        <v>52</v>
      </c>
      <c r="AV65">
        <v>1</v>
      </c>
      <c r="AW65">
        <v>1</v>
      </c>
      <c r="AZ65">
        <v>1</v>
      </c>
      <c r="BA65">
        <v>18.3</v>
      </c>
      <c r="BB65">
        <v>12.5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0</v>
      </c>
      <c r="BI65">
        <v>2</v>
      </c>
      <c r="BJ65" t="s">
        <v>119</v>
      </c>
      <c r="BM65">
        <v>108001</v>
      </c>
      <c r="BN65">
        <v>0</v>
      </c>
      <c r="BO65" t="s">
        <v>6</v>
      </c>
      <c r="BP65">
        <v>0</v>
      </c>
      <c r="BQ65">
        <v>2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95</v>
      </c>
      <c r="CA65">
        <v>65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7"/>
        <v>0</v>
      </c>
      <c r="CQ65">
        <f t="shared" si="78"/>
        <v>0</v>
      </c>
      <c r="CR65">
        <f t="shared" si="79"/>
        <v>644.75</v>
      </c>
      <c r="CS65">
        <f t="shared" si="80"/>
        <v>91.866</v>
      </c>
      <c r="CT65">
        <f t="shared" si="81"/>
        <v>7100.9489999999996</v>
      </c>
      <c r="CU65">
        <f t="shared" si="82"/>
        <v>0</v>
      </c>
      <c r="CV65">
        <f t="shared" si="83"/>
        <v>41.28</v>
      </c>
      <c r="CW65">
        <f t="shared" si="84"/>
        <v>0.4</v>
      </c>
      <c r="CX65">
        <f t="shared" si="85"/>
        <v>0</v>
      </c>
      <c r="CY65">
        <f t="shared" si="86"/>
        <v>0</v>
      </c>
      <c r="CZ65">
        <f t="shared" si="87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1003</v>
      </c>
      <c r="DV65" t="s">
        <v>90</v>
      </c>
      <c r="DW65" t="s">
        <v>90</v>
      </c>
      <c r="DX65">
        <v>100</v>
      </c>
      <c r="EE65">
        <v>32653241</v>
      </c>
      <c r="EF65">
        <v>2</v>
      </c>
      <c r="EG65" t="s">
        <v>39</v>
      </c>
      <c r="EH65">
        <v>0</v>
      </c>
      <c r="EI65" t="s">
        <v>6</v>
      </c>
      <c r="EJ65">
        <v>2</v>
      </c>
      <c r="EK65">
        <v>108001</v>
      </c>
      <c r="EL65" t="s">
        <v>120</v>
      </c>
      <c r="EM65" t="s">
        <v>121</v>
      </c>
      <c r="EO65" t="s">
        <v>6</v>
      </c>
      <c r="EQ65">
        <v>0</v>
      </c>
      <c r="ER65">
        <v>630.96</v>
      </c>
      <c r="ES65">
        <v>191.35</v>
      </c>
      <c r="ET65">
        <v>51.58</v>
      </c>
      <c r="EU65">
        <v>5.0199999999999996</v>
      </c>
      <c r="EV65">
        <v>388.03</v>
      </c>
      <c r="EW65">
        <v>41.28</v>
      </c>
      <c r="EX65">
        <v>0.4</v>
      </c>
      <c r="EY65">
        <v>1</v>
      </c>
      <c r="FQ65">
        <v>0</v>
      </c>
      <c r="FR65">
        <f t="shared" si="88"/>
        <v>0</v>
      </c>
      <c r="FS65">
        <v>0</v>
      </c>
      <c r="FV65" t="s">
        <v>25</v>
      </c>
      <c r="FW65" t="s">
        <v>26</v>
      </c>
      <c r="FX65">
        <v>95</v>
      </c>
      <c r="FY65">
        <v>65</v>
      </c>
      <c r="GA65" t="s">
        <v>6</v>
      </c>
      <c r="GD65">
        <v>0</v>
      </c>
      <c r="GF65">
        <v>1337569140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9"/>
        <v>0</v>
      </c>
      <c r="GM65">
        <f t="shared" si="90"/>
        <v>0</v>
      </c>
      <c r="GN65">
        <f t="shared" si="91"/>
        <v>0</v>
      </c>
      <c r="GO65">
        <f t="shared" si="92"/>
        <v>0</v>
      </c>
      <c r="GP65">
        <f t="shared" si="93"/>
        <v>0</v>
      </c>
      <c r="GR65">
        <v>0</v>
      </c>
      <c r="GS65">
        <v>3</v>
      </c>
      <c r="GT65">
        <v>0</v>
      </c>
      <c r="GU65" t="s">
        <v>6</v>
      </c>
      <c r="GV65">
        <f t="shared" si="94"/>
        <v>0</v>
      </c>
      <c r="GW65">
        <v>18.3</v>
      </c>
      <c r="GX65">
        <f t="shared" si="95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61</v>
      </c>
      <c r="D66" s="2"/>
      <c r="E66" s="2" t="s">
        <v>122</v>
      </c>
      <c r="F66" s="2" t="s">
        <v>65</v>
      </c>
      <c r="G66" s="2" t="s">
        <v>123</v>
      </c>
      <c r="H66" s="2" t="s">
        <v>96</v>
      </c>
      <c r="I66" s="2">
        <f>I64*J66</f>
        <v>0</v>
      </c>
      <c r="J66" s="2">
        <v>100</v>
      </c>
      <c r="K66" s="2"/>
      <c r="L66" s="2"/>
      <c r="M66" s="2"/>
      <c r="N66" s="2"/>
      <c r="O66" s="2">
        <f t="shared" si="63"/>
        <v>0</v>
      </c>
      <c r="P66" s="2">
        <f t="shared" si="64"/>
        <v>0</v>
      </c>
      <c r="Q66" s="2">
        <f t="shared" si="65"/>
        <v>0</v>
      </c>
      <c r="R66" s="2">
        <f t="shared" si="66"/>
        <v>0</v>
      </c>
      <c r="S66" s="2">
        <f t="shared" si="67"/>
        <v>0</v>
      </c>
      <c r="T66" s="2">
        <f t="shared" si="68"/>
        <v>0</v>
      </c>
      <c r="U66" s="2">
        <f t="shared" si="69"/>
        <v>0</v>
      </c>
      <c r="V66" s="2">
        <f t="shared" si="70"/>
        <v>0</v>
      </c>
      <c r="W66" s="2">
        <f t="shared" si="71"/>
        <v>0</v>
      </c>
      <c r="X66" s="2">
        <f t="shared" si="72"/>
        <v>0</v>
      </c>
      <c r="Y66" s="2">
        <f t="shared" si="73"/>
        <v>0</v>
      </c>
      <c r="Z66" s="2"/>
      <c r="AA66" s="2">
        <v>34647562</v>
      </c>
      <c r="AB66" s="2">
        <f t="shared" si="74"/>
        <v>7.54</v>
      </c>
      <c r="AC66" s="2">
        <f t="shared" ref="AC66:AC79" si="96">ROUND((ES66),2)</f>
        <v>7.54</v>
      </c>
      <c r="AD66" s="2">
        <f t="shared" si="58"/>
        <v>0</v>
      </c>
      <c r="AE66" s="2">
        <f t="shared" si="59"/>
        <v>0</v>
      </c>
      <c r="AF66" s="2">
        <f t="shared" si="60"/>
        <v>0</v>
      </c>
      <c r="AG66" s="2">
        <f t="shared" si="75"/>
        <v>0</v>
      </c>
      <c r="AH66" s="2">
        <f t="shared" si="61"/>
        <v>0</v>
      </c>
      <c r="AI66" s="2">
        <f t="shared" si="62"/>
        <v>0</v>
      </c>
      <c r="AJ66" s="2">
        <f t="shared" si="76"/>
        <v>0</v>
      </c>
      <c r="AK66" s="2">
        <v>7.54</v>
      </c>
      <c r="AL66" s="2">
        <v>7.54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124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7"/>
        <v>0</v>
      </c>
      <c r="CQ66" s="2">
        <f t="shared" si="78"/>
        <v>7.54</v>
      </c>
      <c r="CR66" s="2">
        <f t="shared" si="79"/>
        <v>0</v>
      </c>
      <c r="CS66" s="2">
        <f t="shared" si="80"/>
        <v>0</v>
      </c>
      <c r="CT66" s="2">
        <f t="shared" si="81"/>
        <v>0</v>
      </c>
      <c r="CU66" s="2">
        <f t="shared" si="82"/>
        <v>0</v>
      </c>
      <c r="CV66" s="2">
        <f t="shared" si="83"/>
        <v>0</v>
      </c>
      <c r="CW66" s="2">
        <f t="shared" si="84"/>
        <v>0</v>
      </c>
      <c r="CX66" s="2">
        <f t="shared" si="85"/>
        <v>0</v>
      </c>
      <c r="CY66" s="2">
        <f t="shared" si="86"/>
        <v>0</v>
      </c>
      <c r="CZ66" s="2">
        <f t="shared" si="87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1003</v>
      </c>
      <c r="DV66" s="2" t="s">
        <v>96</v>
      </c>
      <c r="DW66" s="2" t="s">
        <v>96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31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47</v>
      </c>
      <c r="EM66" s="2" t="s">
        <v>48</v>
      </c>
      <c r="EN66" s="2"/>
      <c r="EO66" s="2" t="s">
        <v>6</v>
      </c>
      <c r="EP66" s="2"/>
      <c r="EQ66" s="2">
        <v>0</v>
      </c>
      <c r="ER66" s="2">
        <v>1.2</v>
      </c>
      <c r="ES66" s="2">
        <v>7.54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8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125</v>
      </c>
      <c r="GB66" s="2"/>
      <c r="GC66" s="2"/>
      <c r="GD66" s="2">
        <v>0</v>
      </c>
      <c r="GE66" s="2"/>
      <c r="GF66" s="2">
        <v>-762184095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9"/>
        <v>0</v>
      </c>
      <c r="GM66" s="2">
        <f t="shared" si="90"/>
        <v>0</v>
      </c>
      <c r="GN66" s="2">
        <f t="shared" si="91"/>
        <v>0</v>
      </c>
      <c r="GO66" s="2">
        <f t="shared" si="92"/>
        <v>0</v>
      </c>
      <c r="GP66" s="2">
        <f t="shared" si="93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94"/>
        <v>0</v>
      </c>
      <c r="GW66" s="2">
        <v>1</v>
      </c>
      <c r="GX66" s="2">
        <f t="shared" si="95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73</v>
      </c>
      <c r="E67" t="s">
        <v>122</v>
      </c>
      <c r="F67" t="s">
        <v>65</v>
      </c>
      <c r="G67" t="s">
        <v>123</v>
      </c>
      <c r="H67" t="s">
        <v>96</v>
      </c>
      <c r="I67">
        <f>I65*J67</f>
        <v>0</v>
      </c>
      <c r="J67">
        <v>100</v>
      </c>
      <c r="O67">
        <f t="shared" si="63"/>
        <v>0</v>
      </c>
      <c r="P67">
        <f t="shared" si="64"/>
        <v>0</v>
      </c>
      <c r="Q67">
        <f t="shared" si="65"/>
        <v>0</v>
      </c>
      <c r="R67">
        <f t="shared" si="66"/>
        <v>0</v>
      </c>
      <c r="S67">
        <f t="shared" si="67"/>
        <v>0</v>
      </c>
      <c r="T67">
        <f t="shared" si="68"/>
        <v>0</v>
      </c>
      <c r="U67">
        <f t="shared" si="69"/>
        <v>0</v>
      </c>
      <c r="V67">
        <f t="shared" si="70"/>
        <v>0</v>
      </c>
      <c r="W67">
        <f t="shared" si="71"/>
        <v>0</v>
      </c>
      <c r="X67">
        <f t="shared" si="72"/>
        <v>0</v>
      </c>
      <c r="Y67">
        <f t="shared" si="73"/>
        <v>0</v>
      </c>
      <c r="AA67">
        <v>34647563</v>
      </c>
      <c r="AB67">
        <f t="shared" si="74"/>
        <v>7.54</v>
      </c>
      <c r="AC67">
        <f t="shared" si="96"/>
        <v>7.54</v>
      </c>
      <c r="AD67">
        <f t="shared" si="58"/>
        <v>0</v>
      </c>
      <c r="AE67">
        <f t="shared" si="59"/>
        <v>0</v>
      </c>
      <c r="AF67">
        <f t="shared" si="60"/>
        <v>0</v>
      </c>
      <c r="AG67">
        <f t="shared" si="75"/>
        <v>0</v>
      </c>
      <c r="AH67">
        <f t="shared" si="61"/>
        <v>0</v>
      </c>
      <c r="AI67">
        <f t="shared" si="62"/>
        <v>0</v>
      </c>
      <c r="AJ67">
        <f t="shared" si="76"/>
        <v>0</v>
      </c>
      <c r="AK67">
        <v>7.54</v>
      </c>
      <c r="AL67">
        <v>7.54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124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7"/>
        <v>0</v>
      </c>
      <c r="CQ67">
        <f t="shared" si="78"/>
        <v>56.55</v>
      </c>
      <c r="CR67">
        <f t="shared" si="79"/>
        <v>0</v>
      </c>
      <c r="CS67">
        <f t="shared" si="80"/>
        <v>0</v>
      </c>
      <c r="CT67">
        <f t="shared" si="81"/>
        <v>0</v>
      </c>
      <c r="CU67">
        <f t="shared" si="82"/>
        <v>0</v>
      </c>
      <c r="CV67">
        <f t="shared" si="83"/>
        <v>0</v>
      </c>
      <c r="CW67">
        <f t="shared" si="84"/>
        <v>0</v>
      </c>
      <c r="CX67">
        <f t="shared" si="85"/>
        <v>0</v>
      </c>
      <c r="CY67">
        <f t="shared" si="86"/>
        <v>0</v>
      </c>
      <c r="CZ67">
        <f t="shared" si="87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1003</v>
      </c>
      <c r="DV67" t="s">
        <v>96</v>
      </c>
      <c r="DW67" t="s">
        <v>96</v>
      </c>
      <c r="DX67">
        <v>1</v>
      </c>
      <c r="EE67">
        <v>32653291</v>
      </c>
      <c r="EF67">
        <v>20</v>
      </c>
      <c r="EG67" t="s">
        <v>31</v>
      </c>
      <c r="EH67">
        <v>0</v>
      </c>
      <c r="EI67" t="s">
        <v>6</v>
      </c>
      <c r="EJ67">
        <v>1</v>
      </c>
      <c r="EK67">
        <v>500001</v>
      </c>
      <c r="EL67" t="s">
        <v>47</v>
      </c>
      <c r="EM67" t="s">
        <v>48</v>
      </c>
      <c r="EO67" t="s">
        <v>6</v>
      </c>
      <c r="EQ67">
        <v>0</v>
      </c>
      <c r="ER67">
        <v>8.19</v>
      </c>
      <c r="ES67">
        <v>7.54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56.53</v>
      </c>
      <c r="FQ67">
        <v>0</v>
      </c>
      <c r="FR67">
        <f t="shared" si="88"/>
        <v>0</v>
      </c>
      <c r="FS67">
        <v>0</v>
      </c>
      <c r="FX67">
        <v>0</v>
      </c>
      <c r="FY67">
        <v>0</v>
      </c>
      <c r="GA67" t="s">
        <v>125</v>
      </c>
      <c r="GD67">
        <v>0</v>
      </c>
      <c r="GF67">
        <v>-762184095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9"/>
        <v>0</v>
      </c>
      <c r="GM67">
        <f t="shared" si="90"/>
        <v>0</v>
      </c>
      <c r="GN67">
        <f t="shared" si="91"/>
        <v>0</v>
      </c>
      <c r="GO67">
        <f t="shared" si="92"/>
        <v>0</v>
      </c>
      <c r="GP67">
        <f t="shared" si="93"/>
        <v>0</v>
      </c>
      <c r="GR67">
        <v>1</v>
      </c>
      <c r="GS67">
        <v>1</v>
      </c>
      <c r="GT67">
        <v>0</v>
      </c>
      <c r="GU67" t="s">
        <v>6</v>
      </c>
      <c r="GV67">
        <f t="shared" si="94"/>
        <v>0</v>
      </c>
      <c r="GW67">
        <v>1</v>
      </c>
      <c r="GX67">
        <f t="shared" si="95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62</v>
      </c>
      <c r="D68" s="2"/>
      <c r="E68" s="2" t="s">
        <v>126</v>
      </c>
      <c r="F68" s="2" t="s">
        <v>65</v>
      </c>
      <c r="G68" s="2" t="s">
        <v>127</v>
      </c>
      <c r="H68" s="2" t="s">
        <v>45</v>
      </c>
      <c r="I68" s="2">
        <f>I64*J68</f>
        <v>0</v>
      </c>
      <c r="J68" s="2">
        <v>5</v>
      </c>
      <c r="K68" s="2"/>
      <c r="L68" s="2"/>
      <c r="M68" s="2"/>
      <c r="N68" s="2"/>
      <c r="O68" s="2">
        <f t="shared" si="63"/>
        <v>0</v>
      </c>
      <c r="P68" s="2">
        <f t="shared" si="64"/>
        <v>0</v>
      </c>
      <c r="Q68" s="2">
        <f t="shared" si="65"/>
        <v>0</v>
      </c>
      <c r="R68" s="2">
        <f t="shared" si="66"/>
        <v>0</v>
      </c>
      <c r="S68" s="2">
        <f t="shared" si="67"/>
        <v>0</v>
      </c>
      <c r="T68" s="2">
        <f t="shared" si="68"/>
        <v>0</v>
      </c>
      <c r="U68" s="2">
        <f t="shared" si="69"/>
        <v>0</v>
      </c>
      <c r="V68" s="2">
        <f t="shared" si="70"/>
        <v>0</v>
      </c>
      <c r="W68" s="2">
        <f t="shared" si="71"/>
        <v>0</v>
      </c>
      <c r="X68" s="2">
        <f t="shared" si="72"/>
        <v>0</v>
      </c>
      <c r="Y68" s="2">
        <f t="shared" si="73"/>
        <v>0</v>
      </c>
      <c r="Z68" s="2"/>
      <c r="AA68" s="2">
        <v>34647562</v>
      </c>
      <c r="AB68" s="2">
        <f t="shared" si="74"/>
        <v>5.77</v>
      </c>
      <c r="AC68" s="2">
        <f t="shared" si="96"/>
        <v>5.77</v>
      </c>
      <c r="AD68" s="2">
        <f t="shared" si="58"/>
        <v>0</v>
      </c>
      <c r="AE68" s="2">
        <f t="shared" si="59"/>
        <v>0</v>
      </c>
      <c r="AF68" s="2">
        <f t="shared" si="60"/>
        <v>0</v>
      </c>
      <c r="AG68" s="2">
        <f t="shared" si="75"/>
        <v>0</v>
      </c>
      <c r="AH68" s="2">
        <f t="shared" si="61"/>
        <v>0</v>
      </c>
      <c r="AI68" s="2">
        <f t="shared" si="62"/>
        <v>0</v>
      </c>
      <c r="AJ68" s="2">
        <f t="shared" si="76"/>
        <v>0</v>
      </c>
      <c r="AK68" s="2">
        <v>5.77</v>
      </c>
      <c r="AL68" s="2">
        <v>5.77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128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7"/>
        <v>0</v>
      </c>
      <c r="CQ68" s="2">
        <f t="shared" si="78"/>
        <v>5.77</v>
      </c>
      <c r="CR68" s="2">
        <f t="shared" si="79"/>
        <v>0</v>
      </c>
      <c r="CS68" s="2">
        <f t="shared" si="80"/>
        <v>0</v>
      </c>
      <c r="CT68" s="2">
        <f t="shared" si="81"/>
        <v>0</v>
      </c>
      <c r="CU68" s="2">
        <f t="shared" si="82"/>
        <v>0</v>
      </c>
      <c r="CV68" s="2">
        <f t="shared" si="83"/>
        <v>0</v>
      </c>
      <c r="CW68" s="2">
        <f t="shared" si="84"/>
        <v>0</v>
      </c>
      <c r="CX68" s="2">
        <f t="shared" si="85"/>
        <v>0</v>
      </c>
      <c r="CY68" s="2">
        <f t="shared" si="86"/>
        <v>0</v>
      </c>
      <c r="CZ68" s="2">
        <f t="shared" si="87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45</v>
      </c>
      <c r="DW68" s="2" t="s">
        <v>45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31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47</v>
      </c>
      <c r="EM68" s="2" t="s">
        <v>48</v>
      </c>
      <c r="EN68" s="2"/>
      <c r="EO68" s="2" t="s">
        <v>6</v>
      </c>
      <c r="EP68" s="2"/>
      <c r="EQ68" s="2">
        <v>0</v>
      </c>
      <c r="ER68" s="2">
        <v>10.57</v>
      </c>
      <c r="ES68" s="2">
        <v>5.77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8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129</v>
      </c>
      <c r="GB68" s="2"/>
      <c r="GC68" s="2"/>
      <c r="GD68" s="2">
        <v>0</v>
      </c>
      <c r="GE68" s="2"/>
      <c r="GF68" s="2">
        <v>-63918785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9"/>
        <v>0</v>
      </c>
      <c r="GM68" s="2">
        <f t="shared" si="90"/>
        <v>0</v>
      </c>
      <c r="GN68" s="2">
        <f t="shared" si="91"/>
        <v>0</v>
      </c>
      <c r="GO68" s="2">
        <f t="shared" si="92"/>
        <v>0</v>
      </c>
      <c r="GP68" s="2">
        <f t="shared" si="93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94"/>
        <v>0</v>
      </c>
      <c r="GW68" s="2">
        <v>1</v>
      </c>
      <c r="GX68" s="2">
        <f t="shared" si="95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74</v>
      </c>
      <c r="E69" t="s">
        <v>126</v>
      </c>
      <c r="F69" t="s">
        <v>65</v>
      </c>
      <c r="G69" t="s">
        <v>127</v>
      </c>
      <c r="H69" t="s">
        <v>45</v>
      </c>
      <c r="I69">
        <f>I65*J69</f>
        <v>0</v>
      </c>
      <c r="J69">
        <v>5</v>
      </c>
      <c r="O69">
        <f t="shared" si="63"/>
        <v>0</v>
      </c>
      <c r="P69">
        <f t="shared" si="64"/>
        <v>0</v>
      </c>
      <c r="Q69">
        <f t="shared" si="65"/>
        <v>0</v>
      </c>
      <c r="R69">
        <f t="shared" si="66"/>
        <v>0</v>
      </c>
      <c r="S69">
        <f t="shared" si="67"/>
        <v>0</v>
      </c>
      <c r="T69">
        <f t="shared" si="68"/>
        <v>0</v>
      </c>
      <c r="U69">
        <f t="shared" si="69"/>
        <v>0</v>
      </c>
      <c r="V69">
        <f t="shared" si="70"/>
        <v>0</v>
      </c>
      <c r="W69">
        <f t="shared" si="71"/>
        <v>0</v>
      </c>
      <c r="X69">
        <f t="shared" si="72"/>
        <v>0</v>
      </c>
      <c r="Y69">
        <f t="shared" si="73"/>
        <v>0</v>
      </c>
      <c r="AA69">
        <v>34647563</v>
      </c>
      <c r="AB69">
        <f t="shared" si="74"/>
        <v>5.77</v>
      </c>
      <c r="AC69">
        <f t="shared" si="96"/>
        <v>5.77</v>
      </c>
      <c r="AD69">
        <f t="shared" si="58"/>
        <v>0</v>
      </c>
      <c r="AE69">
        <f t="shared" si="59"/>
        <v>0</v>
      </c>
      <c r="AF69">
        <f t="shared" si="60"/>
        <v>0</v>
      </c>
      <c r="AG69">
        <f t="shared" si="75"/>
        <v>0</v>
      </c>
      <c r="AH69">
        <f t="shared" si="61"/>
        <v>0</v>
      </c>
      <c r="AI69">
        <f t="shared" si="62"/>
        <v>0</v>
      </c>
      <c r="AJ69">
        <f t="shared" si="76"/>
        <v>0</v>
      </c>
      <c r="AK69">
        <v>5.77</v>
      </c>
      <c r="AL69">
        <v>5.77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128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7"/>
        <v>0</v>
      </c>
      <c r="CQ69">
        <f t="shared" si="78"/>
        <v>43.274999999999999</v>
      </c>
      <c r="CR69">
        <f t="shared" si="79"/>
        <v>0</v>
      </c>
      <c r="CS69">
        <f t="shared" si="80"/>
        <v>0</v>
      </c>
      <c r="CT69">
        <f t="shared" si="81"/>
        <v>0</v>
      </c>
      <c r="CU69">
        <f t="shared" si="82"/>
        <v>0</v>
      </c>
      <c r="CV69">
        <f t="shared" si="83"/>
        <v>0</v>
      </c>
      <c r="CW69">
        <f t="shared" si="84"/>
        <v>0</v>
      </c>
      <c r="CX69">
        <f t="shared" si="85"/>
        <v>0</v>
      </c>
      <c r="CY69">
        <f t="shared" si="86"/>
        <v>0</v>
      </c>
      <c r="CZ69">
        <f t="shared" si="87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45</v>
      </c>
      <c r="DW69" t="s">
        <v>45</v>
      </c>
      <c r="DX69">
        <v>1</v>
      </c>
      <c r="EE69">
        <v>32653291</v>
      </c>
      <c r="EF69">
        <v>20</v>
      </c>
      <c r="EG69" t="s">
        <v>31</v>
      </c>
      <c r="EH69">
        <v>0</v>
      </c>
      <c r="EI69" t="s">
        <v>6</v>
      </c>
      <c r="EJ69">
        <v>1</v>
      </c>
      <c r="EK69">
        <v>500001</v>
      </c>
      <c r="EL69" t="s">
        <v>47</v>
      </c>
      <c r="EM69" t="s">
        <v>48</v>
      </c>
      <c r="EO69" t="s">
        <v>6</v>
      </c>
      <c r="EQ69">
        <v>0</v>
      </c>
      <c r="ER69">
        <v>6.28</v>
      </c>
      <c r="ES69">
        <v>5.77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43.31</v>
      </c>
      <c r="FQ69">
        <v>0</v>
      </c>
      <c r="FR69">
        <f t="shared" si="88"/>
        <v>0</v>
      </c>
      <c r="FS69">
        <v>0</v>
      </c>
      <c r="FX69">
        <v>0</v>
      </c>
      <c r="FY69">
        <v>0</v>
      </c>
      <c r="GA69" t="s">
        <v>129</v>
      </c>
      <c r="GD69">
        <v>0</v>
      </c>
      <c r="GF69">
        <v>-63918785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9"/>
        <v>0</v>
      </c>
      <c r="GM69">
        <f t="shared" si="90"/>
        <v>0</v>
      </c>
      <c r="GN69">
        <f t="shared" si="91"/>
        <v>0</v>
      </c>
      <c r="GO69">
        <f t="shared" si="92"/>
        <v>0</v>
      </c>
      <c r="GP69">
        <f t="shared" si="93"/>
        <v>0</v>
      </c>
      <c r="GR69">
        <v>1</v>
      </c>
      <c r="GS69">
        <v>1</v>
      </c>
      <c r="GT69">
        <v>0</v>
      </c>
      <c r="GU69" t="s">
        <v>6</v>
      </c>
      <c r="GV69">
        <f t="shared" si="94"/>
        <v>0</v>
      </c>
      <c r="GW69">
        <v>1</v>
      </c>
      <c r="GX69">
        <f t="shared" si="95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56</v>
      </c>
      <c r="D70" s="2"/>
      <c r="E70" s="2" t="s">
        <v>130</v>
      </c>
      <c r="F70" s="2" t="s">
        <v>131</v>
      </c>
      <c r="G70" s="2" t="s">
        <v>132</v>
      </c>
      <c r="H70" s="2" t="s">
        <v>110</v>
      </c>
      <c r="I70" s="2">
        <f>I64*J70</f>
        <v>0</v>
      </c>
      <c r="J70" s="2">
        <v>0</v>
      </c>
      <c r="K70" s="2"/>
      <c r="L70" s="2"/>
      <c r="M70" s="2"/>
      <c r="N70" s="2"/>
      <c r="O70" s="2">
        <f t="shared" si="63"/>
        <v>0</v>
      </c>
      <c r="P70" s="2">
        <f t="shared" si="64"/>
        <v>0</v>
      </c>
      <c r="Q70" s="2">
        <f t="shared" si="65"/>
        <v>0</v>
      </c>
      <c r="R70" s="2">
        <f t="shared" si="66"/>
        <v>0</v>
      </c>
      <c r="S70" s="2">
        <f t="shared" si="67"/>
        <v>0</v>
      </c>
      <c r="T70" s="2">
        <f t="shared" si="68"/>
        <v>0</v>
      </c>
      <c r="U70" s="2">
        <f t="shared" si="69"/>
        <v>0</v>
      </c>
      <c r="V70" s="2">
        <f t="shared" si="70"/>
        <v>0</v>
      </c>
      <c r="W70" s="2">
        <f t="shared" si="71"/>
        <v>0</v>
      </c>
      <c r="X70" s="2">
        <f t="shared" si="72"/>
        <v>0</v>
      </c>
      <c r="Y70" s="2">
        <f t="shared" si="73"/>
        <v>0</v>
      </c>
      <c r="Z70" s="2"/>
      <c r="AA70" s="2">
        <v>34647562</v>
      </c>
      <c r="AB70" s="2">
        <f t="shared" si="74"/>
        <v>0</v>
      </c>
      <c r="AC70" s="2">
        <f t="shared" si="96"/>
        <v>0</v>
      </c>
      <c r="AD70" s="2">
        <f t="shared" si="58"/>
        <v>0</v>
      </c>
      <c r="AE70" s="2">
        <f t="shared" si="59"/>
        <v>0</v>
      </c>
      <c r="AF70" s="2">
        <f t="shared" si="60"/>
        <v>0</v>
      </c>
      <c r="AG70" s="2">
        <f t="shared" si="75"/>
        <v>0</v>
      </c>
      <c r="AH70" s="2">
        <f t="shared" si="61"/>
        <v>0</v>
      </c>
      <c r="AI70" s="2">
        <f t="shared" si="62"/>
        <v>0</v>
      </c>
      <c r="AJ70" s="2">
        <f t="shared" si="76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133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7"/>
        <v>0</v>
      </c>
      <c r="CQ70" s="2">
        <f t="shared" si="78"/>
        <v>0</v>
      </c>
      <c r="CR70" s="2">
        <f t="shared" si="79"/>
        <v>0</v>
      </c>
      <c r="CS70" s="2">
        <f t="shared" si="80"/>
        <v>0</v>
      </c>
      <c r="CT70" s="2">
        <f t="shared" si="81"/>
        <v>0</v>
      </c>
      <c r="CU70" s="2">
        <f t="shared" si="82"/>
        <v>0</v>
      </c>
      <c r="CV70" s="2">
        <f t="shared" si="83"/>
        <v>0</v>
      </c>
      <c r="CW70" s="2">
        <f t="shared" si="84"/>
        <v>0</v>
      </c>
      <c r="CX70" s="2">
        <f t="shared" si="85"/>
        <v>0</v>
      </c>
      <c r="CY70" s="2">
        <f t="shared" si="86"/>
        <v>0</v>
      </c>
      <c r="CZ70" s="2">
        <f t="shared" si="87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110</v>
      </c>
      <c r="DW70" s="2" t="s">
        <v>110</v>
      </c>
      <c r="DX70" s="2">
        <v>100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31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47</v>
      </c>
      <c r="EM70" s="2" t="s">
        <v>48</v>
      </c>
      <c r="EN70" s="2"/>
      <c r="EO70" s="2" t="s">
        <v>6</v>
      </c>
      <c r="EP70" s="2"/>
      <c r="EQ70" s="2">
        <v>0</v>
      </c>
      <c r="ER70" s="2">
        <v>86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8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58</v>
      </c>
      <c r="GB70" s="2"/>
      <c r="GC70" s="2"/>
      <c r="GD70" s="2">
        <v>0</v>
      </c>
      <c r="GE70" s="2"/>
      <c r="GF70" s="2">
        <v>1794244060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9"/>
        <v>0</v>
      </c>
      <c r="GM70" s="2">
        <f t="shared" si="90"/>
        <v>0</v>
      </c>
      <c r="GN70" s="2">
        <f t="shared" si="91"/>
        <v>0</v>
      </c>
      <c r="GO70" s="2">
        <f t="shared" si="92"/>
        <v>0</v>
      </c>
      <c r="GP70" s="2">
        <f t="shared" si="93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4"/>
        <v>0</v>
      </c>
      <c r="GW70" s="2">
        <v>1</v>
      </c>
      <c r="GX70" s="2">
        <f t="shared" si="95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68</v>
      </c>
      <c r="E71" t="s">
        <v>130</v>
      </c>
      <c r="F71" t="s">
        <v>131</v>
      </c>
      <c r="G71" t="s">
        <v>132</v>
      </c>
      <c r="H71" t="s">
        <v>110</v>
      </c>
      <c r="I71">
        <f>I65*J71</f>
        <v>0</v>
      </c>
      <c r="J71">
        <v>0</v>
      </c>
      <c r="O71">
        <f t="shared" si="63"/>
        <v>0</v>
      </c>
      <c r="P71">
        <f t="shared" si="64"/>
        <v>0</v>
      </c>
      <c r="Q71">
        <f t="shared" si="65"/>
        <v>0</v>
      </c>
      <c r="R71">
        <f t="shared" si="66"/>
        <v>0</v>
      </c>
      <c r="S71">
        <f t="shared" si="67"/>
        <v>0</v>
      </c>
      <c r="T71">
        <f t="shared" si="68"/>
        <v>0</v>
      </c>
      <c r="U71">
        <f t="shared" si="69"/>
        <v>0</v>
      </c>
      <c r="V71">
        <f t="shared" si="70"/>
        <v>0</v>
      </c>
      <c r="W71">
        <f t="shared" si="71"/>
        <v>0</v>
      </c>
      <c r="X71">
        <f t="shared" si="72"/>
        <v>0</v>
      </c>
      <c r="Y71">
        <f t="shared" si="73"/>
        <v>0</v>
      </c>
      <c r="AA71">
        <v>34647563</v>
      </c>
      <c r="AB71">
        <f t="shared" si="74"/>
        <v>0</v>
      </c>
      <c r="AC71">
        <f t="shared" si="96"/>
        <v>0</v>
      </c>
      <c r="AD71">
        <f t="shared" si="58"/>
        <v>0</v>
      </c>
      <c r="AE71">
        <f t="shared" si="59"/>
        <v>0</v>
      </c>
      <c r="AF71">
        <f t="shared" si="60"/>
        <v>0</v>
      </c>
      <c r="AG71">
        <f t="shared" si="75"/>
        <v>0</v>
      </c>
      <c r="AH71">
        <f t="shared" si="61"/>
        <v>0</v>
      </c>
      <c r="AI71">
        <f t="shared" si="62"/>
        <v>0</v>
      </c>
      <c r="AJ71">
        <f t="shared" si="76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133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7"/>
        <v>0</v>
      </c>
      <c r="CQ71">
        <f t="shared" si="78"/>
        <v>0</v>
      </c>
      <c r="CR71">
        <f t="shared" si="79"/>
        <v>0</v>
      </c>
      <c r="CS71">
        <f t="shared" si="80"/>
        <v>0</v>
      </c>
      <c r="CT71">
        <f t="shared" si="81"/>
        <v>0</v>
      </c>
      <c r="CU71">
        <f t="shared" si="82"/>
        <v>0</v>
      </c>
      <c r="CV71">
        <f t="shared" si="83"/>
        <v>0</v>
      </c>
      <c r="CW71">
        <f t="shared" si="84"/>
        <v>0</v>
      </c>
      <c r="CX71">
        <f t="shared" si="85"/>
        <v>0</v>
      </c>
      <c r="CY71">
        <f t="shared" si="86"/>
        <v>0</v>
      </c>
      <c r="CZ71">
        <f t="shared" si="87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110</v>
      </c>
      <c r="DW71" t="s">
        <v>110</v>
      </c>
      <c r="DX71">
        <v>100</v>
      </c>
      <c r="EE71">
        <v>32653291</v>
      </c>
      <c r="EF71">
        <v>20</v>
      </c>
      <c r="EG71" t="s">
        <v>31</v>
      </c>
      <c r="EH71">
        <v>0</v>
      </c>
      <c r="EI71" t="s">
        <v>6</v>
      </c>
      <c r="EJ71">
        <v>1</v>
      </c>
      <c r="EK71">
        <v>500001</v>
      </c>
      <c r="EL71" t="s">
        <v>47</v>
      </c>
      <c r="EM71" t="s">
        <v>48</v>
      </c>
      <c r="EO71" t="s">
        <v>6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8"/>
        <v>0</v>
      </c>
      <c r="FS71">
        <v>0</v>
      </c>
      <c r="FX71">
        <v>0</v>
      </c>
      <c r="FY71">
        <v>0</v>
      </c>
      <c r="GA71" t="s">
        <v>58</v>
      </c>
      <c r="GD71">
        <v>0</v>
      </c>
      <c r="GF71">
        <v>1794244060</v>
      </c>
      <c r="GG71">
        <v>2</v>
      </c>
      <c r="GH71">
        <v>0</v>
      </c>
      <c r="GI71">
        <v>4</v>
      </c>
      <c r="GJ71">
        <v>0</v>
      </c>
      <c r="GK71">
        <f>ROUND(R71*(S12)/100,0)</f>
        <v>0</v>
      </c>
      <c r="GL71">
        <f t="shared" si="89"/>
        <v>0</v>
      </c>
      <c r="GM71">
        <f t="shared" si="90"/>
        <v>0</v>
      </c>
      <c r="GN71">
        <f t="shared" si="91"/>
        <v>0</v>
      </c>
      <c r="GO71">
        <f t="shared" si="92"/>
        <v>0</v>
      </c>
      <c r="GP71">
        <f t="shared" si="93"/>
        <v>0</v>
      </c>
      <c r="GR71">
        <v>1</v>
      </c>
      <c r="GS71">
        <v>4</v>
      </c>
      <c r="GT71">
        <v>0</v>
      </c>
      <c r="GU71" t="s">
        <v>6</v>
      </c>
      <c r="GV71">
        <f t="shared" si="94"/>
        <v>0</v>
      </c>
      <c r="GW71">
        <v>1</v>
      </c>
      <c r="GX71">
        <f t="shared" si="95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57</v>
      </c>
      <c r="D72" s="2"/>
      <c r="E72" s="2" t="s">
        <v>134</v>
      </c>
      <c r="F72" s="2" t="s">
        <v>135</v>
      </c>
      <c r="G72" s="2" t="s">
        <v>136</v>
      </c>
      <c r="H72" s="2" t="s">
        <v>137</v>
      </c>
      <c r="I72" s="2">
        <f>I64*J72</f>
        <v>0</v>
      </c>
      <c r="J72" s="2">
        <v>0</v>
      </c>
      <c r="K72" s="2"/>
      <c r="L72" s="2"/>
      <c r="M72" s="2"/>
      <c r="N72" s="2"/>
      <c r="O72" s="2">
        <f t="shared" si="63"/>
        <v>0</v>
      </c>
      <c r="P72" s="2">
        <f t="shared" si="64"/>
        <v>0</v>
      </c>
      <c r="Q72" s="2">
        <f t="shared" si="65"/>
        <v>0</v>
      </c>
      <c r="R72" s="2">
        <f t="shared" si="66"/>
        <v>0</v>
      </c>
      <c r="S72" s="2">
        <f t="shared" si="67"/>
        <v>0</v>
      </c>
      <c r="T72" s="2">
        <f t="shared" si="68"/>
        <v>0</v>
      </c>
      <c r="U72" s="2">
        <f t="shared" si="69"/>
        <v>0</v>
      </c>
      <c r="V72" s="2">
        <f t="shared" si="70"/>
        <v>0</v>
      </c>
      <c r="W72" s="2">
        <f t="shared" si="71"/>
        <v>0</v>
      </c>
      <c r="X72" s="2">
        <f t="shared" si="72"/>
        <v>0</v>
      </c>
      <c r="Y72" s="2">
        <f t="shared" si="73"/>
        <v>0</v>
      </c>
      <c r="Z72" s="2"/>
      <c r="AA72" s="2">
        <v>34647562</v>
      </c>
      <c r="AB72" s="2">
        <f t="shared" si="74"/>
        <v>11.89</v>
      </c>
      <c r="AC72" s="2">
        <f t="shared" si="96"/>
        <v>11.89</v>
      </c>
      <c r="AD72" s="2">
        <f t="shared" si="58"/>
        <v>0</v>
      </c>
      <c r="AE72" s="2">
        <f t="shared" si="59"/>
        <v>0</v>
      </c>
      <c r="AF72" s="2">
        <f t="shared" si="60"/>
        <v>0</v>
      </c>
      <c r="AG72" s="2">
        <f t="shared" si="75"/>
        <v>0</v>
      </c>
      <c r="AH72" s="2">
        <f t="shared" si="61"/>
        <v>0</v>
      </c>
      <c r="AI72" s="2">
        <f t="shared" si="62"/>
        <v>0</v>
      </c>
      <c r="AJ72" s="2">
        <f t="shared" si="76"/>
        <v>0</v>
      </c>
      <c r="AK72" s="2">
        <v>11.89</v>
      </c>
      <c r="AL72" s="2">
        <v>11.89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138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7"/>
        <v>0</v>
      </c>
      <c r="CQ72" s="2">
        <f t="shared" si="78"/>
        <v>11.89</v>
      </c>
      <c r="CR72" s="2">
        <f t="shared" si="79"/>
        <v>0</v>
      </c>
      <c r="CS72" s="2">
        <f t="shared" si="80"/>
        <v>0</v>
      </c>
      <c r="CT72" s="2">
        <f t="shared" si="81"/>
        <v>0</v>
      </c>
      <c r="CU72" s="2">
        <f t="shared" si="82"/>
        <v>0</v>
      </c>
      <c r="CV72" s="2">
        <f t="shared" si="83"/>
        <v>0</v>
      </c>
      <c r="CW72" s="2">
        <f t="shared" si="84"/>
        <v>0</v>
      </c>
      <c r="CX72" s="2">
        <f t="shared" si="85"/>
        <v>0</v>
      </c>
      <c r="CY72" s="2">
        <f t="shared" si="86"/>
        <v>0</v>
      </c>
      <c r="CZ72" s="2">
        <f t="shared" si="87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1010</v>
      </c>
      <c r="DV72" s="2" t="s">
        <v>137</v>
      </c>
      <c r="DW72" s="2" t="s">
        <v>137</v>
      </c>
      <c r="DX72" s="2">
        <v>10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31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47</v>
      </c>
      <c r="EM72" s="2" t="s">
        <v>48</v>
      </c>
      <c r="EN72" s="2"/>
      <c r="EO72" s="2" t="s">
        <v>6</v>
      </c>
      <c r="EP72" s="2"/>
      <c r="EQ72" s="2">
        <v>0</v>
      </c>
      <c r="ER72" s="2">
        <v>11.89</v>
      </c>
      <c r="ES72" s="2">
        <v>11.89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8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1598978551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9"/>
        <v>0</v>
      </c>
      <c r="GM72" s="2">
        <f t="shared" si="90"/>
        <v>0</v>
      </c>
      <c r="GN72" s="2">
        <f t="shared" si="91"/>
        <v>0</v>
      </c>
      <c r="GO72" s="2">
        <f t="shared" si="92"/>
        <v>0</v>
      </c>
      <c r="GP72" s="2">
        <f t="shared" si="93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94"/>
        <v>0</v>
      </c>
      <c r="GW72" s="2">
        <v>1</v>
      </c>
      <c r="GX72" s="2">
        <f t="shared" si="95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69</v>
      </c>
      <c r="E73" t="s">
        <v>134</v>
      </c>
      <c r="F73" t="s">
        <v>135</v>
      </c>
      <c r="G73" t="s">
        <v>136</v>
      </c>
      <c r="H73" t="s">
        <v>137</v>
      </c>
      <c r="I73">
        <f>I65*J73</f>
        <v>0</v>
      </c>
      <c r="J73">
        <v>0</v>
      </c>
      <c r="O73">
        <f t="shared" si="63"/>
        <v>0</v>
      </c>
      <c r="P73">
        <f t="shared" si="64"/>
        <v>0</v>
      </c>
      <c r="Q73">
        <f t="shared" si="65"/>
        <v>0</v>
      </c>
      <c r="R73">
        <f t="shared" si="66"/>
        <v>0</v>
      </c>
      <c r="S73">
        <f t="shared" si="67"/>
        <v>0</v>
      </c>
      <c r="T73">
        <f t="shared" si="68"/>
        <v>0</v>
      </c>
      <c r="U73">
        <f t="shared" si="69"/>
        <v>0</v>
      </c>
      <c r="V73">
        <f t="shared" si="70"/>
        <v>0</v>
      </c>
      <c r="W73">
        <f t="shared" si="71"/>
        <v>0</v>
      </c>
      <c r="X73">
        <f t="shared" si="72"/>
        <v>0</v>
      </c>
      <c r="Y73">
        <f t="shared" si="73"/>
        <v>0</v>
      </c>
      <c r="AA73">
        <v>34647563</v>
      </c>
      <c r="AB73">
        <f t="shared" si="74"/>
        <v>11.89</v>
      </c>
      <c r="AC73">
        <f t="shared" si="96"/>
        <v>11.89</v>
      </c>
      <c r="AD73">
        <f t="shared" si="58"/>
        <v>0</v>
      </c>
      <c r="AE73">
        <f t="shared" si="59"/>
        <v>0</v>
      </c>
      <c r="AF73">
        <f t="shared" si="60"/>
        <v>0</v>
      </c>
      <c r="AG73">
        <f t="shared" si="75"/>
        <v>0</v>
      </c>
      <c r="AH73">
        <f t="shared" si="61"/>
        <v>0</v>
      </c>
      <c r="AI73">
        <f t="shared" si="62"/>
        <v>0</v>
      </c>
      <c r="AJ73">
        <f t="shared" si="76"/>
        <v>0</v>
      </c>
      <c r="AK73">
        <v>11.89</v>
      </c>
      <c r="AL73">
        <v>11.89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138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7"/>
        <v>0</v>
      </c>
      <c r="CQ73">
        <f t="shared" si="78"/>
        <v>89.175000000000011</v>
      </c>
      <c r="CR73">
        <f t="shared" si="79"/>
        <v>0</v>
      </c>
      <c r="CS73">
        <f t="shared" si="80"/>
        <v>0</v>
      </c>
      <c r="CT73">
        <f t="shared" si="81"/>
        <v>0</v>
      </c>
      <c r="CU73">
        <f t="shared" si="82"/>
        <v>0</v>
      </c>
      <c r="CV73">
        <f t="shared" si="83"/>
        <v>0</v>
      </c>
      <c r="CW73">
        <f t="shared" si="84"/>
        <v>0</v>
      </c>
      <c r="CX73">
        <f t="shared" si="85"/>
        <v>0</v>
      </c>
      <c r="CY73">
        <f t="shared" si="86"/>
        <v>0</v>
      </c>
      <c r="CZ73">
        <f t="shared" si="87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1010</v>
      </c>
      <c r="DV73" t="s">
        <v>137</v>
      </c>
      <c r="DW73" t="s">
        <v>137</v>
      </c>
      <c r="DX73">
        <v>10</v>
      </c>
      <c r="EE73">
        <v>32653291</v>
      </c>
      <c r="EF73">
        <v>20</v>
      </c>
      <c r="EG73" t="s">
        <v>31</v>
      </c>
      <c r="EH73">
        <v>0</v>
      </c>
      <c r="EI73" t="s">
        <v>6</v>
      </c>
      <c r="EJ73">
        <v>1</v>
      </c>
      <c r="EK73">
        <v>500001</v>
      </c>
      <c r="EL73" t="s">
        <v>47</v>
      </c>
      <c r="EM73" t="s">
        <v>48</v>
      </c>
      <c r="EO73" t="s">
        <v>6</v>
      </c>
      <c r="EQ73">
        <v>0</v>
      </c>
      <c r="ER73">
        <v>11.89</v>
      </c>
      <c r="ES73">
        <v>11.89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8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1598978551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9"/>
        <v>0</v>
      </c>
      <c r="GM73">
        <f t="shared" si="90"/>
        <v>0</v>
      </c>
      <c r="GN73">
        <f t="shared" si="91"/>
        <v>0</v>
      </c>
      <c r="GO73">
        <f t="shared" si="92"/>
        <v>0</v>
      </c>
      <c r="GP73">
        <f t="shared" si="93"/>
        <v>0</v>
      </c>
      <c r="GR73">
        <v>0</v>
      </c>
      <c r="GS73">
        <v>3</v>
      </c>
      <c r="GT73">
        <v>0</v>
      </c>
      <c r="GU73" t="s">
        <v>6</v>
      </c>
      <c r="GV73">
        <f t="shared" si="94"/>
        <v>0</v>
      </c>
      <c r="GW73">
        <v>1</v>
      </c>
      <c r="GX73">
        <f t="shared" si="95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58</v>
      </c>
      <c r="D74" s="2"/>
      <c r="E74" s="2" t="s">
        <v>139</v>
      </c>
      <c r="F74" s="2" t="s">
        <v>140</v>
      </c>
      <c r="G74" s="2" t="s">
        <v>141</v>
      </c>
      <c r="H74" s="2" t="s">
        <v>30</v>
      </c>
      <c r="I74" s="2">
        <f>I64*J74</f>
        <v>0</v>
      </c>
      <c r="J74" s="2">
        <v>0</v>
      </c>
      <c r="K74" s="2"/>
      <c r="L74" s="2"/>
      <c r="M74" s="2"/>
      <c r="N74" s="2"/>
      <c r="O74" s="2">
        <f t="shared" si="63"/>
        <v>0</v>
      </c>
      <c r="P74" s="2">
        <f t="shared" si="64"/>
        <v>0</v>
      </c>
      <c r="Q74" s="2">
        <f t="shared" si="65"/>
        <v>0</v>
      </c>
      <c r="R74" s="2">
        <f t="shared" si="66"/>
        <v>0</v>
      </c>
      <c r="S74" s="2">
        <f t="shared" si="67"/>
        <v>0</v>
      </c>
      <c r="T74" s="2">
        <f t="shared" si="68"/>
        <v>0</v>
      </c>
      <c r="U74" s="2">
        <f t="shared" si="69"/>
        <v>0</v>
      </c>
      <c r="V74" s="2">
        <f t="shared" si="70"/>
        <v>0</v>
      </c>
      <c r="W74" s="2">
        <f t="shared" si="71"/>
        <v>0</v>
      </c>
      <c r="X74" s="2">
        <f t="shared" si="72"/>
        <v>0</v>
      </c>
      <c r="Y74" s="2">
        <f t="shared" si="73"/>
        <v>0</v>
      </c>
      <c r="Z74" s="2"/>
      <c r="AA74" s="2">
        <v>34647562</v>
      </c>
      <c r="AB74" s="2">
        <f t="shared" si="74"/>
        <v>12430</v>
      </c>
      <c r="AC74" s="2">
        <f t="shared" si="96"/>
        <v>12430</v>
      </c>
      <c r="AD74" s="2">
        <f t="shared" si="58"/>
        <v>0</v>
      </c>
      <c r="AE74" s="2">
        <f t="shared" si="59"/>
        <v>0</v>
      </c>
      <c r="AF74" s="2">
        <f t="shared" si="60"/>
        <v>0</v>
      </c>
      <c r="AG74" s="2">
        <f t="shared" si="75"/>
        <v>0</v>
      </c>
      <c r="AH74" s="2">
        <f t="shared" si="61"/>
        <v>0</v>
      </c>
      <c r="AI74" s="2">
        <f t="shared" si="62"/>
        <v>0</v>
      </c>
      <c r="AJ74" s="2">
        <f t="shared" si="76"/>
        <v>0</v>
      </c>
      <c r="AK74" s="2">
        <v>12430</v>
      </c>
      <c r="AL74" s="2">
        <v>12430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142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7"/>
        <v>0</v>
      </c>
      <c r="CQ74" s="2">
        <f t="shared" si="78"/>
        <v>12430</v>
      </c>
      <c r="CR74" s="2">
        <f t="shared" si="79"/>
        <v>0</v>
      </c>
      <c r="CS74" s="2">
        <f t="shared" si="80"/>
        <v>0</v>
      </c>
      <c r="CT74" s="2">
        <f t="shared" si="81"/>
        <v>0</v>
      </c>
      <c r="CU74" s="2">
        <f t="shared" si="82"/>
        <v>0</v>
      </c>
      <c r="CV74" s="2">
        <f t="shared" si="83"/>
        <v>0</v>
      </c>
      <c r="CW74" s="2">
        <f t="shared" si="84"/>
        <v>0</v>
      </c>
      <c r="CX74" s="2">
        <f t="shared" si="85"/>
        <v>0</v>
      </c>
      <c r="CY74" s="2">
        <f t="shared" si="86"/>
        <v>0</v>
      </c>
      <c r="CZ74" s="2">
        <f t="shared" si="87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30</v>
      </c>
      <c r="DW74" s="2" t="s">
        <v>30</v>
      </c>
      <c r="DX74" s="2">
        <v>1000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31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47</v>
      </c>
      <c r="EM74" s="2" t="s">
        <v>48</v>
      </c>
      <c r="EN74" s="2"/>
      <c r="EO74" s="2" t="s">
        <v>6</v>
      </c>
      <c r="EP74" s="2"/>
      <c r="EQ74" s="2">
        <v>0</v>
      </c>
      <c r="ER74" s="2">
        <v>12430</v>
      </c>
      <c r="ES74" s="2">
        <v>12430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8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-1755229539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9"/>
        <v>0</v>
      </c>
      <c r="GM74" s="2">
        <f t="shared" si="90"/>
        <v>0</v>
      </c>
      <c r="GN74" s="2">
        <f t="shared" si="91"/>
        <v>0</v>
      </c>
      <c r="GO74" s="2">
        <f t="shared" si="92"/>
        <v>0</v>
      </c>
      <c r="GP74" s="2">
        <f t="shared" si="93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94"/>
        <v>0</v>
      </c>
      <c r="GW74" s="2">
        <v>1</v>
      </c>
      <c r="GX74" s="2">
        <f t="shared" si="95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70</v>
      </c>
      <c r="E75" t="s">
        <v>139</v>
      </c>
      <c r="F75" t="s">
        <v>140</v>
      </c>
      <c r="G75" t="s">
        <v>141</v>
      </c>
      <c r="H75" t="s">
        <v>30</v>
      </c>
      <c r="I75">
        <f>I65*J75</f>
        <v>0</v>
      </c>
      <c r="J75">
        <v>0</v>
      </c>
      <c r="O75">
        <f t="shared" si="63"/>
        <v>0</v>
      </c>
      <c r="P75">
        <f t="shared" si="64"/>
        <v>0</v>
      </c>
      <c r="Q75">
        <f t="shared" si="65"/>
        <v>0</v>
      </c>
      <c r="R75">
        <f t="shared" si="66"/>
        <v>0</v>
      </c>
      <c r="S75">
        <f t="shared" si="67"/>
        <v>0</v>
      </c>
      <c r="T75">
        <f t="shared" si="68"/>
        <v>0</v>
      </c>
      <c r="U75">
        <f t="shared" si="69"/>
        <v>0</v>
      </c>
      <c r="V75">
        <f t="shared" si="70"/>
        <v>0</v>
      </c>
      <c r="W75">
        <f t="shared" si="71"/>
        <v>0</v>
      </c>
      <c r="X75">
        <f t="shared" si="72"/>
        <v>0</v>
      </c>
      <c r="Y75">
        <f t="shared" si="73"/>
        <v>0</v>
      </c>
      <c r="AA75">
        <v>34647563</v>
      </c>
      <c r="AB75">
        <f t="shared" si="74"/>
        <v>12430</v>
      </c>
      <c r="AC75">
        <f t="shared" si="96"/>
        <v>12430</v>
      </c>
      <c r="AD75">
        <f t="shared" si="58"/>
        <v>0</v>
      </c>
      <c r="AE75">
        <f t="shared" si="59"/>
        <v>0</v>
      </c>
      <c r="AF75">
        <f t="shared" si="60"/>
        <v>0</v>
      </c>
      <c r="AG75">
        <f t="shared" si="75"/>
        <v>0</v>
      </c>
      <c r="AH75">
        <f t="shared" si="61"/>
        <v>0</v>
      </c>
      <c r="AI75">
        <f t="shared" si="62"/>
        <v>0</v>
      </c>
      <c r="AJ75">
        <f t="shared" si="76"/>
        <v>0</v>
      </c>
      <c r="AK75">
        <v>12430</v>
      </c>
      <c r="AL75">
        <v>12430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142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7"/>
        <v>0</v>
      </c>
      <c r="CQ75">
        <f t="shared" si="78"/>
        <v>93225</v>
      </c>
      <c r="CR75">
        <f t="shared" si="79"/>
        <v>0</v>
      </c>
      <c r="CS75">
        <f t="shared" si="80"/>
        <v>0</v>
      </c>
      <c r="CT75">
        <f t="shared" si="81"/>
        <v>0</v>
      </c>
      <c r="CU75">
        <f t="shared" si="82"/>
        <v>0</v>
      </c>
      <c r="CV75">
        <f t="shared" si="83"/>
        <v>0</v>
      </c>
      <c r="CW75">
        <f t="shared" si="84"/>
        <v>0</v>
      </c>
      <c r="CX75">
        <f t="shared" si="85"/>
        <v>0</v>
      </c>
      <c r="CY75">
        <f t="shared" si="86"/>
        <v>0</v>
      </c>
      <c r="CZ75">
        <f t="shared" si="87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30</v>
      </c>
      <c r="DW75" t="s">
        <v>30</v>
      </c>
      <c r="DX75">
        <v>1000</v>
      </c>
      <c r="EE75">
        <v>32653291</v>
      </c>
      <c r="EF75">
        <v>20</v>
      </c>
      <c r="EG75" t="s">
        <v>31</v>
      </c>
      <c r="EH75">
        <v>0</v>
      </c>
      <c r="EI75" t="s">
        <v>6</v>
      </c>
      <c r="EJ75">
        <v>1</v>
      </c>
      <c r="EK75">
        <v>500001</v>
      </c>
      <c r="EL75" t="s">
        <v>47</v>
      </c>
      <c r="EM75" t="s">
        <v>48</v>
      </c>
      <c r="EO75" t="s">
        <v>6</v>
      </c>
      <c r="EQ75">
        <v>0</v>
      </c>
      <c r="ER75">
        <v>12430</v>
      </c>
      <c r="ES75">
        <v>12430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8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-1755229539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9"/>
        <v>0</v>
      </c>
      <c r="GM75">
        <f t="shared" si="90"/>
        <v>0</v>
      </c>
      <c r="GN75">
        <f t="shared" si="91"/>
        <v>0</v>
      </c>
      <c r="GO75">
        <f t="shared" si="92"/>
        <v>0</v>
      </c>
      <c r="GP75">
        <f t="shared" si="93"/>
        <v>0</v>
      </c>
      <c r="GR75">
        <v>0</v>
      </c>
      <c r="GS75">
        <v>3</v>
      </c>
      <c r="GT75">
        <v>0</v>
      </c>
      <c r="GU75" t="s">
        <v>6</v>
      </c>
      <c r="GV75">
        <f t="shared" si="94"/>
        <v>0</v>
      </c>
      <c r="GW75">
        <v>1</v>
      </c>
      <c r="GX75">
        <f t="shared" si="95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59</v>
      </c>
      <c r="D76" s="2"/>
      <c r="E76" s="2" t="s">
        <v>143</v>
      </c>
      <c r="F76" s="2" t="s">
        <v>144</v>
      </c>
      <c r="G76" s="2" t="s">
        <v>145</v>
      </c>
      <c r="H76" s="2" t="s">
        <v>146</v>
      </c>
      <c r="I76" s="2">
        <f>I64*J76</f>
        <v>0</v>
      </c>
      <c r="J76" s="2">
        <v>0</v>
      </c>
      <c r="K76" s="2"/>
      <c r="L76" s="2"/>
      <c r="M76" s="2"/>
      <c r="N76" s="2"/>
      <c r="O76" s="2">
        <f t="shared" si="63"/>
        <v>0</v>
      </c>
      <c r="P76" s="2">
        <f t="shared" si="64"/>
        <v>0</v>
      </c>
      <c r="Q76" s="2">
        <f t="shared" si="65"/>
        <v>0</v>
      </c>
      <c r="R76" s="2">
        <f t="shared" si="66"/>
        <v>0</v>
      </c>
      <c r="S76" s="2">
        <f t="shared" si="67"/>
        <v>0</v>
      </c>
      <c r="T76" s="2">
        <f t="shared" si="68"/>
        <v>0</v>
      </c>
      <c r="U76" s="2">
        <f t="shared" si="69"/>
        <v>0</v>
      </c>
      <c r="V76" s="2">
        <f t="shared" si="70"/>
        <v>0</v>
      </c>
      <c r="W76" s="2">
        <f t="shared" si="71"/>
        <v>0</v>
      </c>
      <c r="X76" s="2">
        <f t="shared" si="72"/>
        <v>0</v>
      </c>
      <c r="Y76" s="2">
        <f t="shared" si="73"/>
        <v>0</v>
      </c>
      <c r="Z76" s="2"/>
      <c r="AA76" s="2">
        <v>34647562</v>
      </c>
      <c r="AB76" s="2">
        <f t="shared" si="74"/>
        <v>28.6</v>
      </c>
      <c r="AC76" s="2">
        <f t="shared" si="96"/>
        <v>28.6</v>
      </c>
      <c r="AD76" s="2">
        <f t="shared" si="58"/>
        <v>0</v>
      </c>
      <c r="AE76" s="2">
        <f t="shared" si="59"/>
        <v>0</v>
      </c>
      <c r="AF76" s="2">
        <f t="shared" si="60"/>
        <v>0</v>
      </c>
      <c r="AG76" s="2">
        <f t="shared" si="75"/>
        <v>0</v>
      </c>
      <c r="AH76" s="2">
        <f t="shared" si="61"/>
        <v>0</v>
      </c>
      <c r="AI76" s="2">
        <f t="shared" si="62"/>
        <v>0</v>
      </c>
      <c r="AJ76" s="2">
        <f t="shared" si="76"/>
        <v>0</v>
      </c>
      <c r="AK76" s="2">
        <v>28.6</v>
      </c>
      <c r="AL76" s="2">
        <v>28.6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147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7"/>
        <v>0</v>
      </c>
      <c r="CQ76" s="2">
        <f t="shared" si="78"/>
        <v>28.6</v>
      </c>
      <c r="CR76" s="2">
        <f t="shared" si="79"/>
        <v>0</v>
      </c>
      <c r="CS76" s="2">
        <f t="shared" si="80"/>
        <v>0</v>
      </c>
      <c r="CT76" s="2">
        <f t="shared" si="81"/>
        <v>0</v>
      </c>
      <c r="CU76" s="2">
        <f t="shared" si="82"/>
        <v>0</v>
      </c>
      <c r="CV76" s="2">
        <f t="shared" si="83"/>
        <v>0</v>
      </c>
      <c r="CW76" s="2">
        <f t="shared" si="84"/>
        <v>0</v>
      </c>
      <c r="CX76" s="2">
        <f t="shared" si="85"/>
        <v>0</v>
      </c>
      <c r="CY76" s="2">
        <f t="shared" si="86"/>
        <v>0</v>
      </c>
      <c r="CZ76" s="2">
        <f t="shared" si="87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146</v>
      </c>
      <c r="DW76" s="2" t="s">
        <v>146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31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47</v>
      </c>
      <c r="EM76" s="2" t="s">
        <v>48</v>
      </c>
      <c r="EN76" s="2"/>
      <c r="EO76" s="2" t="s">
        <v>6</v>
      </c>
      <c r="EP76" s="2"/>
      <c r="EQ76" s="2">
        <v>0</v>
      </c>
      <c r="ER76" s="2">
        <v>28.6</v>
      </c>
      <c r="ES76" s="2">
        <v>28.6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8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210558753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9"/>
        <v>0</v>
      </c>
      <c r="GM76" s="2">
        <f t="shared" si="90"/>
        <v>0</v>
      </c>
      <c r="GN76" s="2">
        <f t="shared" si="91"/>
        <v>0</v>
      </c>
      <c r="GO76" s="2">
        <f t="shared" si="92"/>
        <v>0</v>
      </c>
      <c r="GP76" s="2">
        <f t="shared" si="93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94"/>
        <v>0</v>
      </c>
      <c r="GW76" s="2">
        <v>1</v>
      </c>
      <c r="GX76" s="2">
        <f t="shared" si="95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71</v>
      </c>
      <c r="E77" t="s">
        <v>143</v>
      </c>
      <c r="F77" t="s">
        <v>144</v>
      </c>
      <c r="G77" t="s">
        <v>145</v>
      </c>
      <c r="H77" t="s">
        <v>146</v>
      </c>
      <c r="I77">
        <f>I65*J77</f>
        <v>0</v>
      </c>
      <c r="J77">
        <v>0</v>
      </c>
      <c r="O77">
        <f t="shared" si="63"/>
        <v>0</v>
      </c>
      <c r="P77">
        <f t="shared" si="64"/>
        <v>0</v>
      </c>
      <c r="Q77">
        <f t="shared" si="65"/>
        <v>0</v>
      </c>
      <c r="R77">
        <f t="shared" si="66"/>
        <v>0</v>
      </c>
      <c r="S77">
        <f t="shared" si="67"/>
        <v>0</v>
      </c>
      <c r="T77">
        <f t="shared" si="68"/>
        <v>0</v>
      </c>
      <c r="U77">
        <f t="shared" si="69"/>
        <v>0</v>
      </c>
      <c r="V77">
        <f t="shared" si="70"/>
        <v>0</v>
      </c>
      <c r="W77">
        <f t="shared" si="71"/>
        <v>0</v>
      </c>
      <c r="X77">
        <f t="shared" si="72"/>
        <v>0</v>
      </c>
      <c r="Y77">
        <f t="shared" si="73"/>
        <v>0</v>
      </c>
      <c r="AA77">
        <v>34647563</v>
      </c>
      <c r="AB77">
        <f t="shared" si="74"/>
        <v>28.6</v>
      </c>
      <c r="AC77">
        <f t="shared" si="96"/>
        <v>28.6</v>
      </c>
      <c r="AD77">
        <f t="shared" si="58"/>
        <v>0</v>
      </c>
      <c r="AE77">
        <f t="shared" si="59"/>
        <v>0</v>
      </c>
      <c r="AF77">
        <f t="shared" si="60"/>
        <v>0</v>
      </c>
      <c r="AG77">
        <f t="shared" si="75"/>
        <v>0</v>
      </c>
      <c r="AH77">
        <f t="shared" si="61"/>
        <v>0</v>
      </c>
      <c r="AI77">
        <f t="shared" si="62"/>
        <v>0</v>
      </c>
      <c r="AJ77">
        <f t="shared" si="76"/>
        <v>0</v>
      </c>
      <c r="AK77">
        <v>28.6</v>
      </c>
      <c r="AL77">
        <v>28.6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147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7"/>
        <v>0</v>
      </c>
      <c r="CQ77">
        <f t="shared" si="78"/>
        <v>214.5</v>
      </c>
      <c r="CR77">
        <f t="shared" si="79"/>
        <v>0</v>
      </c>
      <c r="CS77">
        <f t="shared" si="80"/>
        <v>0</v>
      </c>
      <c r="CT77">
        <f t="shared" si="81"/>
        <v>0</v>
      </c>
      <c r="CU77">
        <f t="shared" si="82"/>
        <v>0</v>
      </c>
      <c r="CV77">
        <f t="shared" si="83"/>
        <v>0</v>
      </c>
      <c r="CW77">
        <f t="shared" si="84"/>
        <v>0</v>
      </c>
      <c r="CX77">
        <f t="shared" si="85"/>
        <v>0</v>
      </c>
      <c r="CY77">
        <f t="shared" si="86"/>
        <v>0</v>
      </c>
      <c r="CZ77">
        <f t="shared" si="87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146</v>
      </c>
      <c r="DW77" t="s">
        <v>146</v>
      </c>
      <c r="DX77">
        <v>1</v>
      </c>
      <c r="EE77">
        <v>32653291</v>
      </c>
      <c r="EF77">
        <v>20</v>
      </c>
      <c r="EG77" t="s">
        <v>31</v>
      </c>
      <c r="EH77">
        <v>0</v>
      </c>
      <c r="EI77" t="s">
        <v>6</v>
      </c>
      <c r="EJ77">
        <v>1</v>
      </c>
      <c r="EK77">
        <v>500001</v>
      </c>
      <c r="EL77" t="s">
        <v>47</v>
      </c>
      <c r="EM77" t="s">
        <v>48</v>
      </c>
      <c r="EO77" t="s">
        <v>6</v>
      </c>
      <c r="EQ77">
        <v>0</v>
      </c>
      <c r="ER77">
        <v>28.6</v>
      </c>
      <c r="ES77">
        <v>28.6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8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210558753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9"/>
        <v>0</v>
      </c>
      <c r="GM77">
        <f t="shared" si="90"/>
        <v>0</v>
      </c>
      <c r="GN77">
        <f t="shared" si="91"/>
        <v>0</v>
      </c>
      <c r="GO77">
        <f t="shared" si="92"/>
        <v>0</v>
      </c>
      <c r="GP77">
        <f t="shared" si="93"/>
        <v>0</v>
      </c>
      <c r="GR77">
        <v>0</v>
      </c>
      <c r="GS77">
        <v>3</v>
      </c>
      <c r="GT77">
        <v>0</v>
      </c>
      <c r="GU77" t="s">
        <v>6</v>
      </c>
      <c r="GV77">
        <f t="shared" si="94"/>
        <v>0</v>
      </c>
      <c r="GW77">
        <v>1</v>
      </c>
      <c r="GX77">
        <f t="shared" si="95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60</v>
      </c>
      <c r="D78" s="2"/>
      <c r="E78" s="2" t="s">
        <v>148</v>
      </c>
      <c r="F78" s="2" t="s">
        <v>55</v>
      </c>
      <c r="G78" s="2" t="s">
        <v>56</v>
      </c>
      <c r="H78" s="2" t="s">
        <v>57</v>
      </c>
      <c r="I78" s="2">
        <f>I64*J78</f>
        <v>0</v>
      </c>
      <c r="J78" s="2">
        <v>0</v>
      </c>
      <c r="K78" s="2"/>
      <c r="L78" s="2"/>
      <c r="M78" s="2"/>
      <c r="N78" s="2"/>
      <c r="O78" s="2">
        <f t="shared" si="63"/>
        <v>0</v>
      </c>
      <c r="P78" s="2">
        <f t="shared" si="64"/>
        <v>0</v>
      </c>
      <c r="Q78" s="2">
        <f t="shared" si="65"/>
        <v>0</v>
      </c>
      <c r="R78" s="2">
        <f t="shared" si="66"/>
        <v>0</v>
      </c>
      <c r="S78" s="2">
        <f t="shared" si="67"/>
        <v>0</v>
      </c>
      <c r="T78" s="2">
        <f t="shared" si="68"/>
        <v>0</v>
      </c>
      <c r="U78" s="2">
        <f t="shared" si="69"/>
        <v>0</v>
      </c>
      <c r="V78" s="2">
        <f t="shared" si="70"/>
        <v>0</v>
      </c>
      <c r="W78" s="2">
        <f t="shared" si="71"/>
        <v>0</v>
      </c>
      <c r="X78" s="2">
        <f t="shared" si="72"/>
        <v>0</v>
      </c>
      <c r="Y78" s="2">
        <f t="shared" si="73"/>
        <v>0</v>
      </c>
      <c r="Z78" s="2"/>
      <c r="AA78" s="2">
        <v>34647562</v>
      </c>
      <c r="AB78" s="2">
        <f t="shared" si="74"/>
        <v>1</v>
      </c>
      <c r="AC78" s="2">
        <f t="shared" si="96"/>
        <v>1</v>
      </c>
      <c r="AD78" s="2">
        <f t="shared" si="58"/>
        <v>0</v>
      </c>
      <c r="AE78" s="2">
        <f t="shared" si="59"/>
        <v>0</v>
      </c>
      <c r="AF78" s="2">
        <f t="shared" si="60"/>
        <v>0</v>
      </c>
      <c r="AG78" s="2">
        <f t="shared" si="75"/>
        <v>0</v>
      </c>
      <c r="AH78" s="2">
        <f t="shared" si="61"/>
        <v>0</v>
      </c>
      <c r="AI78" s="2">
        <f t="shared" si="62"/>
        <v>0</v>
      </c>
      <c r="AJ78" s="2">
        <f t="shared" si="76"/>
        <v>0</v>
      </c>
      <c r="AK78" s="2">
        <v>1</v>
      </c>
      <c r="AL78" s="2">
        <v>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6</v>
      </c>
      <c r="BK78" s="2"/>
      <c r="BL78" s="2"/>
      <c r="BM78" s="2">
        <v>0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7"/>
        <v>0</v>
      </c>
      <c r="CQ78" s="2">
        <f t="shared" si="78"/>
        <v>1</v>
      </c>
      <c r="CR78" s="2">
        <f t="shared" si="79"/>
        <v>0</v>
      </c>
      <c r="CS78" s="2">
        <f t="shared" si="80"/>
        <v>0</v>
      </c>
      <c r="CT78" s="2">
        <f t="shared" si="81"/>
        <v>0</v>
      </c>
      <c r="CU78" s="2">
        <f t="shared" si="82"/>
        <v>0</v>
      </c>
      <c r="CV78" s="2">
        <f t="shared" si="83"/>
        <v>0</v>
      </c>
      <c r="CW78" s="2">
        <f t="shared" si="84"/>
        <v>0</v>
      </c>
      <c r="CX78" s="2">
        <f t="shared" si="85"/>
        <v>0</v>
      </c>
      <c r="CY78" s="2">
        <f t="shared" si="86"/>
        <v>0</v>
      </c>
      <c r="CZ78" s="2">
        <f t="shared" si="87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1013</v>
      </c>
      <c r="DV78" s="2" t="s">
        <v>57</v>
      </c>
      <c r="DW78" s="2" t="s">
        <v>57</v>
      </c>
      <c r="DX78" s="2">
        <v>1</v>
      </c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31</v>
      </c>
      <c r="EH78" s="2">
        <v>0</v>
      </c>
      <c r="EI78" s="2" t="s">
        <v>6</v>
      </c>
      <c r="EJ78" s="2">
        <v>1</v>
      </c>
      <c r="EK78" s="2">
        <v>0</v>
      </c>
      <c r="EL78" s="2" t="s">
        <v>32</v>
      </c>
      <c r="EM78" s="2" t="s">
        <v>33</v>
      </c>
      <c r="EN78" s="2"/>
      <c r="EO78" s="2" t="s">
        <v>6</v>
      </c>
      <c r="EP78" s="2"/>
      <c r="EQ78" s="2">
        <v>0</v>
      </c>
      <c r="ER78" s="2">
        <v>1</v>
      </c>
      <c r="ES78" s="2">
        <v>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8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6</v>
      </c>
      <c r="GB78" s="2"/>
      <c r="GC78" s="2"/>
      <c r="GD78" s="2">
        <v>0</v>
      </c>
      <c r="GE78" s="2"/>
      <c r="GF78" s="2">
        <v>-1731369543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9"/>
        <v>0</v>
      </c>
      <c r="GM78" s="2">
        <f t="shared" si="90"/>
        <v>0</v>
      </c>
      <c r="GN78" s="2">
        <f t="shared" si="91"/>
        <v>0</v>
      </c>
      <c r="GO78" s="2">
        <f t="shared" si="92"/>
        <v>0</v>
      </c>
      <c r="GP78" s="2">
        <f t="shared" si="93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94"/>
        <v>0</v>
      </c>
      <c r="GW78" s="2">
        <v>1</v>
      </c>
      <c r="GX78" s="2">
        <f t="shared" si="95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72</v>
      </c>
      <c r="E79" t="s">
        <v>148</v>
      </c>
      <c r="F79" t="s">
        <v>55</v>
      </c>
      <c r="G79" t="s">
        <v>56</v>
      </c>
      <c r="H79" t="s">
        <v>57</v>
      </c>
      <c r="I79">
        <f>I65*J79</f>
        <v>0</v>
      </c>
      <c r="J79">
        <v>0</v>
      </c>
      <c r="O79">
        <f t="shared" si="63"/>
        <v>0</v>
      </c>
      <c r="P79">
        <f t="shared" si="64"/>
        <v>0</v>
      </c>
      <c r="Q79">
        <f t="shared" si="65"/>
        <v>0</v>
      </c>
      <c r="R79">
        <f t="shared" si="66"/>
        <v>0</v>
      </c>
      <c r="S79">
        <f t="shared" si="67"/>
        <v>0</v>
      </c>
      <c r="T79">
        <f t="shared" si="68"/>
        <v>0</v>
      </c>
      <c r="U79">
        <f t="shared" si="69"/>
        <v>0</v>
      </c>
      <c r="V79">
        <f t="shared" si="70"/>
        <v>0</v>
      </c>
      <c r="W79">
        <f t="shared" si="71"/>
        <v>0</v>
      </c>
      <c r="X79">
        <f t="shared" si="72"/>
        <v>0</v>
      </c>
      <c r="Y79">
        <f t="shared" si="73"/>
        <v>0</v>
      </c>
      <c r="AA79">
        <v>34647563</v>
      </c>
      <c r="AB79">
        <f t="shared" si="74"/>
        <v>1</v>
      </c>
      <c r="AC79">
        <f t="shared" si="96"/>
        <v>1</v>
      </c>
      <c r="AD79">
        <f t="shared" si="58"/>
        <v>0</v>
      </c>
      <c r="AE79">
        <f t="shared" si="59"/>
        <v>0</v>
      </c>
      <c r="AF79">
        <f t="shared" si="60"/>
        <v>0</v>
      </c>
      <c r="AG79">
        <f t="shared" si="75"/>
        <v>0</v>
      </c>
      <c r="AH79">
        <f t="shared" si="61"/>
        <v>0</v>
      </c>
      <c r="AI79">
        <f t="shared" si="62"/>
        <v>0</v>
      </c>
      <c r="AJ79">
        <f t="shared" si="76"/>
        <v>0</v>
      </c>
      <c r="AK79">
        <v>1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6</v>
      </c>
      <c r="BM79">
        <v>0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7"/>
        <v>0</v>
      </c>
      <c r="CQ79">
        <f t="shared" si="78"/>
        <v>7.5</v>
      </c>
      <c r="CR79">
        <f t="shared" si="79"/>
        <v>0</v>
      </c>
      <c r="CS79">
        <f t="shared" si="80"/>
        <v>0</v>
      </c>
      <c r="CT79">
        <f t="shared" si="81"/>
        <v>0</v>
      </c>
      <c r="CU79">
        <f t="shared" si="82"/>
        <v>0</v>
      </c>
      <c r="CV79">
        <f t="shared" si="83"/>
        <v>0</v>
      </c>
      <c r="CW79">
        <f t="shared" si="84"/>
        <v>0</v>
      </c>
      <c r="CX79">
        <f t="shared" si="85"/>
        <v>0</v>
      </c>
      <c r="CY79">
        <f t="shared" si="86"/>
        <v>0</v>
      </c>
      <c r="CZ79">
        <f t="shared" si="87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57</v>
      </c>
      <c r="DW79" t="s">
        <v>57</v>
      </c>
      <c r="DX79">
        <v>1</v>
      </c>
      <c r="EE79">
        <v>32653299</v>
      </c>
      <c r="EF79">
        <v>20</v>
      </c>
      <c r="EG79" t="s">
        <v>31</v>
      </c>
      <c r="EH79">
        <v>0</v>
      </c>
      <c r="EI79" t="s">
        <v>6</v>
      </c>
      <c r="EJ79">
        <v>1</v>
      </c>
      <c r="EK79">
        <v>0</v>
      </c>
      <c r="EL79" t="s">
        <v>32</v>
      </c>
      <c r="EM79" t="s">
        <v>33</v>
      </c>
      <c r="EO79" t="s">
        <v>6</v>
      </c>
      <c r="EQ79">
        <v>0</v>
      </c>
      <c r="ER79">
        <v>1</v>
      </c>
      <c r="ES79">
        <v>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8"/>
        <v>0</v>
      </c>
      <c r="FS79">
        <v>0</v>
      </c>
      <c r="FV79" t="s">
        <v>25</v>
      </c>
      <c r="FW79" t="s">
        <v>26</v>
      </c>
      <c r="FX79">
        <v>106</v>
      </c>
      <c r="FY79">
        <v>65</v>
      </c>
      <c r="GA79" t="s">
        <v>6</v>
      </c>
      <c r="GD79">
        <v>0</v>
      </c>
      <c r="GF79">
        <v>-1731369543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9"/>
        <v>0</v>
      </c>
      <c r="GM79">
        <f t="shared" si="90"/>
        <v>0</v>
      </c>
      <c r="GN79">
        <f t="shared" si="91"/>
        <v>0</v>
      </c>
      <c r="GO79">
        <f t="shared" si="92"/>
        <v>0</v>
      </c>
      <c r="GP79">
        <f t="shared" si="93"/>
        <v>0</v>
      </c>
      <c r="GR79">
        <v>0</v>
      </c>
      <c r="GS79">
        <v>3</v>
      </c>
      <c r="GT79">
        <v>0</v>
      </c>
      <c r="GU79" t="s">
        <v>6</v>
      </c>
      <c r="GV79">
        <f t="shared" si="94"/>
        <v>0</v>
      </c>
      <c r="GW79">
        <v>1</v>
      </c>
      <c r="GX79">
        <f t="shared" si="95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>
        <f>ROW(SmtRes!A78)</f>
        <v>78</v>
      </c>
      <c r="D80" s="2">
        <f>ROW(EtalonRes!A68)</f>
        <v>68</v>
      </c>
      <c r="E80" s="2" t="s">
        <v>149</v>
      </c>
      <c r="F80" s="2" t="s">
        <v>150</v>
      </c>
      <c r="G80" s="2" t="s">
        <v>151</v>
      </c>
      <c r="H80" s="2" t="s">
        <v>90</v>
      </c>
      <c r="I80" s="2">
        <f>'1.Смета.или.Акт'!E94</f>
        <v>0.5</v>
      </c>
      <c r="J80" s="2">
        <v>0</v>
      </c>
      <c r="K80" s="2"/>
      <c r="L80" s="2"/>
      <c r="M80" s="2"/>
      <c r="N80" s="2"/>
      <c r="O80" s="2">
        <f t="shared" si="63"/>
        <v>51</v>
      </c>
      <c r="P80" s="2">
        <f t="shared" si="64"/>
        <v>0</v>
      </c>
      <c r="Q80" s="2">
        <f t="shared" si="65"/>
        <v>0</v>
      </c>
      <c r="R80" s="2">
        <f t="shared" si="66"/>
        <v>0</v>
      </c>
      <c r="S80" s="2">
        <f t="shared" si="67"/>
        <v>51</v>
      </c>
      <c r="T80" s="2">
        <f t="shared" si="68"/>
        <v>0</v>
      </c>
      <c r="U80" s="2">
        <f t="shared" si="69"/>
        <v>4.6349999999999998</v>
      </c>
      <c r="V80" s="2">
        <f t="shared" si="70"/>
        <v>0</v>
      </c>
      <c r="W80" s="2">
        <f t="shared" si="71"/>
        <v>0</v>
      </c>
      <c r="X80" s="2">
        <f t="shared" si="72"/>
        <v>41</v>
      </c>
      <c r="Y80" s="2">
        <f t="shared" si="73"/>
        <v>31</v>
      </c>
      <c r="Z80" s="2"/>
      <c r="AA80" s="2">
        <v>34647562</v>
      </c>
      <c r="AB80" s="2">
        <f t="shared" si="74"/>
        <v>102.81</v>
      </c>
      <c r="AC80" s="2">
        <f>ROUND((ES80+(SUM(SmtRes!BC75:'SmtRes'!BC78)+SUM(EtalonRes!AL65:'EtalonRes'!AL68))),2)</f>
        <v>0.01</v>
      </c>
      <c r="AD80" s="2">
        <f t="shared" si="58"/>
        <v>0</v>
      </c>
      <c r="AE80" s="2">
        <f t="shared" si="59"/>
        <v>0</v>
      </c>
      <c r="AF80" s="2">
        <f t="shared" si="60"/>
        <v>102.8</v>
      </c>
      <c r="AG80" s="2">
        <f t="shared" si="75"/>
        <v>0</v>
      </c>
      <c r="AH80" s="2">
        <f t="shared" si="61"/>
        <v>9.27</v>
      </c>
      <c r="AI80" s="2">
        <f t="shared" si="62"/>
        <v>0</v>
      </c>
      <c r="AJ80" s="2">
        <f t="shared" si="76"/>
        <v>0</v>
      </c>
      <c r="AK80" s="2">
        <v>117.17</v>
      </c>
      <c r="AL80" s="2">
        <v>14.37</v>
      </c>
      <c r="AM80" s="2">
        <v>0</v>
      </c>
      <c r="AN80" s="2">
        <v>0</v>
      </c>
      <c r="AO80" s="2">
        <v>102.8</v>
      </c>
      <c r="AP80" s="2">
        <v>0</v>
      </c>
      <c r="AQ80" s="2">
        <v>9.27</v>
      </c>
      <c r="AR80" s="2">
        <v>0</v>
      </c>
      <c r="AS80" s="2">
        <v>0</v>
      </c>
      <c r="AT80" s="2">
        <v>80</v>
      </c>
      <c r="AU80" s="2">
        <v>60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0</v>
      </c>
      <c r="BI80" s="2">
        <v>2</v>
      </c>
      <c r="BJ80" s="2" t="s">
        <v>152</v>
      </c>
      <c r="BK80" s="2"/>
      <c r="BL80" s="2"/>
      <c r="BM80" s="2">
        <v>111003</v>
      </c>
      <c r="BN80" s="2">
        <v>0</v>
      </c>
      <c r="BO80" s="2" t="s">
        <v>6</v>
      </c>
      <c r="BP80" s="2">
        <v>0</v>
      </c>
      <c r="BQ80" s="2">
        <v>2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80</v>
      </c>
      <c r="CA80" s="2">
        <v>60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7"/>
        <v>51</v>
      </c>
      <c r="CQ80" s="2">
        <f t="shared" si="78"/>
        <v>0.01</v>
      </c>
      <c r="CR80" s="2">
        <f t="shared" si="79"/>
        <v>0</v>
      </c>
      <c r="CS80" s="2">
        <f t="shared" si="80"/>
        <v>0</v>
      </c>
      <c r="CT80" s="2">
        <f t="shared" si="81"/>
        <v>102.8</v>
      </c>
      <c r="CU80" s="2">
        <f t="shared" si="82"/>
        <v>0</v>
      </c>
      <c r="CV80" s="2">
        <f t="shared" si="83"/>
        <v>9.27</v>
      </c>
      <c r="CW80" s="2">
        <f t="shared" si="84"/>
        <v>0</v>
      </c>
      <c r="CX80" s="2">
        <f t="shared" si="85"/>
        <v>0</v>
      </c>
      <c r="CY80" s="2">
        <f t="shared" si="86"/>
        <v>40.799999999999997</v>
      </c>
      <c r="CZ80" s="2">
        <f t="shared" si="87"/>
        <v>30.6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1003</v>
      </c>
      <c r="DV80" s="2" t="s">
        <v>90</v>
      </c>
      <c r="DW80" s="2" t="s">
        <v>90</v>
      </c>
      <c r="DX80" s="2">
        <v>100</v>
      </c>
      <c r="DY80" s="2"/>
      <c r="DZ80" s="2"/>
      <c r="EA80" s="2"/>
      <c r="EB80" s="2"/>
      <c r="EC80" s="2"/>
      <c r="ED80" s="2"/>
      <c r="EE80" s="2">
        <v>32653249</v>
      </c>
      <c r="EF80" s="2">
        <v>2</v>
      </c>
      <c r="EG80" s="2" t="s">
        <v>39</v>
      </c>
      <c r="EH80" s="2">
        <v>0</v>
      </c>
      <c r="EI80" s="2" t="s">
        <v>6</v>
      </c>
      <c r="EJ80" s="2">
        <v>2</v>
      </c>
      <c r="EK80" s="2">
        <v>111003</v>
      </c>
      <c r="EL80" s="2" t="s">
        <v>40</v>
      </c>
      <c r="EM80" s="2" t="s">
        <v>41</v>
      </c>
      <c r="EN80" s="2"/>
      <c r="EO80" s="2" t="s">
        <v>6</v>
      </c>
      <c r="EP80" s="2"/>
      <c r="EQ80" s="2">
        <v>0</v>
      </c>
      <c r="ER80" s="2">
        <v>117.17</v>
      </c>
      <c r="ES80" s="2">
        <v>14.37</v>
      </c>
      <c r="ET80" s="2">
        <v>0</v>
      </c>
      <c r="EU80" s="2">
        <v>0</v>
      </c>
      <c r="EV80" s="2">
        <v>102.8</v>
      </c>
      <c r="EW80" s="2">
        <v>9.27</v>
      </c>
      <c r="EX80" s="2">
        <v>0</v>
      </c>
      <c r="EY80" s="2">
        <v>1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8"/>
        <v>0</v>
      </c>
      <c r="FS80" s="2">
        <v>0</v>
      </c>
      <c r="FT80" s="2"/>
      <c r="FU80" s="2"/>
      <c r="FV80" s="2"/>
      <c r="FW80" s="2"/>
      <c r="FX80" s="2">
        <v>80</v>
      </c>
      <c r="FY80" s="2">
        <v>60</v>
      </c>
      <c r="FZ80" s="2"/>
      <c r="GA80" s="2" t="s">
        <v>6</v>
      </c>
      <c r="GB80" s="2"/>
      <c r="GC80" s="2"/>
      <c r="GD80" s="2">
        <v>0</v>
      </c>
      <c r="GE80" s="2"/>
      <c r="GF80" s="2">
        <v>-391258795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9"/>
        <v>0</v>
      </c>
      <c r="GM80" s="2">
        <f t="shared" si="90"/>
        <v>123</v>
      </c>
      <c r="GN80" s="2">
        <f t="shared" si="91"/>
        <v>0</v>
      </c>
      <c r="GO80" s="2">
        <f t="shared" si="92"/>
        <v>123</v>
      </c>
      <c r="GP80" s="2">
        <f t="shared" si="93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4"/>
        <v>0</v>
      </c>
      <c r="GW80" s="2">
        <v>1</v>
      </c>
      <c r="GX80" s="2">
        <f t="shared" si="95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C81">
        <f>ROW(SmtRes!A82)</f>
        <v>82</v>
      </c>
      <c r="D81">
        <f>ROW(EtalonRes!A72)</f>
        <v>72</v>
      </c>
      <c r="E81" t="s">
        <v>149</v>
      </c>
      <c r="F81" t="s">
        <v>150</v>
      </c>
      <c r="G81" t="s">
        <v>151</v>
      </c>
      <c r="H81" t="s">
        <v>90</v>
      </c>
      <c r="I81">
        <f>'1.Смета.или.Акт'!E94</f>
        <v>0.5</v>
      </c>
      <c r="J81">
        <v>0</v>
      </c>
      <c r="O81">
        <f t="shared" si="63"/>
        <v>941</v>
      </c>
      <c r="P81">
        <f t="shared" si="64"/>
        <v>0</v>
      </c>
      <c r="Q81">
        <f t="shared" si="65"/>
        <v>0</v>
      </c>
      <c r="R81">
        <f t="shared" si="66"/>
        <v>0</v>
      </c>
      <c r="S81">
        <f t="shared" si="67"/>
        <v>941</v>
      </c>
      <c r="T81">
        <f t="shared" si="68"/>
        <v>0</v>
      </c>
      <c r="U81">
        <f t="shared" si="69"/>
        <v>4.6349999999999998</v>
      </c>
      <c r="V81">
        <f t="shared" si="70"/>
        <v>0</v>
      </c>
      <c r="W81">
        <f t="shared" si="71"/>
        <v>0</v>
      </c>
      <c r="X81">
        <f t="shared" si="72"/>
        <v>640</v>
      </c>
      <c r="Y81">
        <f t="shared" si="73"/>
        <v>452</v>
      </c>
      <c r="AA81">
        <v>34647563</v>
      </c>
      <c r="AB81">
        <f t="shared" si="74"/>
        <v>102.81</v>
      </c>
      <c r="AC81">
        <f>ROUND((ES81+(SUM(SmtRes!BC79:'SmtRes'!BC82)+SUM(EtalonRes!AL69:'EtalonRes'!AL72))),2)</f>
        <v>0.01</v>
      </c>
      <c r="AD81">
        <f t="shared" si="58"/>
        <v>0</v>
      </c>
      <c r="AE81">
        <f t="shared" si="59"/>
        <v>0</v>
      </c>
      <c r="AF81">
        <f t="shared" si="60"/>
        <v>102.8</v>
      </c>
      <c r="AG81">
        <f t="shared" si="75"/>
        <v>0</v>
      </c>
      <c r="AH81">
        <f t="shared" si="61"/>
        <v>9.27</v>
      </c>
      <c r="AI81">
        <f t="shared" si="62"/>
        <v>0</v>
      </c>
      <c r="AJ81">
        <f t="shared" si="76"/>
        <v>0</v>
      </c>
      <c r="AK81">
        <f>AL81+AM81+AO81</f>
        <v>117.17</v>
      </c>
      <c r="AL81" s="55">
        <f>'1.Смета.или.Акт'!F96</f>
        <v>14.37</v>
      </c>
      <c r="AM81">
        <v>0</v>
      </c>
      <c r="AN81">
        <v>0</v>
      </c>
      <c r="AO81" s="55">
        <f>'1.Смета.или.Акт'!F95</f>
        <v>102.8</v>
      </c>
      <c r="AP81">
        <v>0</v>
      </c>
      <c r="AQ81">
        <f>'1.Смета.или.Акт'!E99</f>
        <v>9.27</v>
      </c>
      <c r="AR81">
        <v>0</v>
      </c>
      <c r="AS81">
        <v>0</v>
      </c>
      <c r="AT81">
        <v>68</v>
      </c>
      <c r="AU81">
        <v>48</v>
      </c>
      <c r="AV81">
        <v>1</v>
      </c>
      <c r="AW81">
        <v>1</v>
      </c>
      <c r="AZ81">
        <v>1</v>
      </c>
      <c r="BA81">
        <f>'1.Смета.или.Акт'!J95</f>
        <v>18.3</v>
      </c>
      <c r="BB81">
        <v>12.5</v>
      </c>
      <c r="BC81">
        <f>'1.Смета.или.Акт'!J96</f>
        <v>7.5</v>
      </c>
      <c r="BD81" t="s">
        <v>6</v>
      </c>
      <c r="BE81" t="s">
        <v>6</v>
      </c>
      <c r="BF81" t="s">
        <v>6</v>
      </c>
      <c r="BG81" t="s">
        <v>6</v>
      </c>
      <c r="BH81">
        <v>0</v>
      </c>
      <c r="BI81">
        <v>2</v>
      </c>
      <c r="BJ81" t="s">
        <v>152</v>
      </c>
      <c r="BM81">
        <v>111003</v>
      </c>
      <c r="BN81">
        <v>0</v>
      </c>
      <c r="BO81" t="s">
        <v>6</v>
      </c>
      <c r="BP81">
        <v>0</v>
      </c>
      <c r="BQ81">
        <v>2</v>
      </c>
      <c r="BR81">
        <v>0</v>
      </c>
      <c r="BS81">
        <v>18.3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80</v>
      </c>
      <c r="CA81">
        <v>60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7"/>
        <v>941</v>
      </c>
      <c r="CQ81">
        <f t="shared" si="78"/>
        <v>7.4999999999999997E-2</v>
      </c>
      <c r="CR81">
        <f t="shared" si="79"/>
        <v>0</v>
      </c>
      <c r="CS81">
        <f t="shared" si="80"/>
        <v>0</v>
      </c>
      <c r="CT81">
        <f t="shared" si="81"/>
        <v>1881.24</v>
      </c>
      <c r="CU81">
        <f t="shared" si="82"/>
        <v>0</v>
      </c>
      <c r="CV81">
        <f t="shared" si="83"/>
        <v>9.27</v>
      </c>
      <c r="CW81">
        <f t="shared" si="84"/>
        <v>0</v>
      </c>
      <c r="CX81">
        <f t="shared" si="85"/>
        <v>0</v>
      </c>
      <c r="CY81">
        <f t="shared" si="86"/>
        <v>639.88</v>
      </c>
      <c r="CZ81">
        <f t="shared" si="87"/>
        <v>451.68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1003</v>
      </c>
      <c r="DV81" t="s">
        <v>90</v>
      </c>
      <c r="DW81" t="str">
        <f>'1.Смета.или.Акт'!D94</f>
        <v>100 м</v>
      </c>
      <c r="DX81">
        <v>100</v>
      </c>
      <c r="EE81">
        <v>32653249</v>
      </c>
      <c r="EF81">
        <v>2</v>
      </c>
      <c r="EG81" t="s">
        <v>39</v>
      </c>
      <c r="EH81">
        <v>0</v>
      </c>
      <c r="EI81" t="s">
        <v>6</v>
      </c>
      <c r="EJ81">
        <v>2</v>
      </c>
      <c r="EK81">
        <v>111003</v>
      </c>
      <c r="EL81" t="s">
        <v>40</v>
      </c>
      <c r="EM81" t="s">
        <v>41</v>
      </c>
      <c r="EO81" t="s">
        <v>6</v>
      </c>
      <c r="EQ81">
        <v>0</v>
      </c>
      <c r="ER81">
        <f>ES81+ET81+EV81</f>
        <v>117.17</v>
      </c>
      <c r="ES81" s="55">
        <f>'1.Смета.или.Акт'!F96</f>
        <v>14.37</v>
      </c>
      <c r="ET81">
        <v>0</v>
      </c>
      <c r="EU81">
        <v>0</v>
      </c>
      <c r="EV81" s="55">
        <f>'1.Смета.или.Акт'!F95</f>
        <v>102.8</v>
      </c>
      <c r="EW81">
        <f>'1.Смета.или.Акт'!E99</f>
        <v>9.27</v>
      </c>
      <c r="EX81">
        <v>0</v>
      </c>
      <c r="EY81">
        <v>1</v>
      </c>
      <c r="FQ81">
        <v>0</v>
      </c>
      <c r="FR81">
        <f t="shared" si="88"/>
        <v>0</v>
      </c>
      <c r="FS81">
        <v>0</v>
      </c>
      <c r="FV81" t="s">
        <v>25</v>
      </c>
      <c r="FW81" t="s">
        <v>26</v>
      </c>
      <c r="FX81">
        <v>80</v>
      </c>
      <c r="FY81">
        <v>60</v>
      </c>
      <c r="GA81" t="s">
        <v>6</v>
      </c>
      <c r="GD81">
        <v>0</v>
      </c>
      <c r="GF81">
        <v>-391258795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9"/>
        <v>0</v>
      </c>
      <c r="GM81">
        <f t="shared" si="90"/>
        <v>2033</v>
      </c>
      <c r="GN81">
        <f t="shared" si="91"/>
        <v>0</v>
      </c>
      <c r="GO81">
        <f t="shared" si="92"/>
        <v>2033</v>
      </c>
      <c r="GP81">
        <f t="shared" si="93"/>
        <v>0</v>
      </c>
      <c r="GR81">
        <v>0</v>
      </c>
      <c r="GS81">
        <v>3</v>
      </c>
      <c r="GT81">
        <v>0</v>
      </c>
      <c r="GU81" t="s">
        <v>6</v>
      </c>
      <c r="GV81">
        <f t="shared" si="94"/>
        <v>0</v>
      </c>
      <c r="GW81">
        <v>18.3</v>
      </c>
      <c r="GX81">
        <f t="shared" si="95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78</v>
      </c>
      <c r="D82" s="2"/>
      <c r="E82" s="2" t="s">
        <v>153</v>
      </c>
      <c r="F82" s="2" t="s">
        <v>65</v>
      </c>
      <c r="G82" s="2" t="s">
        <v>154</v>
      </c>
      <c r="H82" s="2" t="s">
        <v>96</v>
      </c>
      <c r="I82" s="2">
        <f>I80*J82</f>
        <v>50</v>
      </c>
      <c r="J82" s="2">
        <v>100</v>
      </c>
      <c r="K82" s="2"/>
      <c r="L82" s="2"/>
      <c r="M82" s="2"/>
      <c r="N82" s="2"/>
      <c r="O82" s="2">
        <f t="shared" si="63"/>
        <v>114</v>
      </c>
      <c r="P82" s="2">
        <f t="shared" si="64"/>
        <v>114</v>
      </c>
      <c r="Q82" s="2">
        <f t="shared" si="65"/>
        <v>0</v>
      </c>
      <c r="R82" s="2">
        <f t="shared" si="66"/>
        <v>0</v>
      </c>
      <c r="S82" s="2">
        <f t="shared" si="67"/>
        <v>0</v>
      </c>
      <c r="T82" s="2">
        <f t="shared" si="68"/>
        <v>0</v>
      </c>
      <c r="U82" s="2">
        <f t="shared" si="69"/>
        <v>0</v>
      </c>
      <c r="V82" s="2">
        <f t="shared" si="70"/>
        <v>0</v>
      </c>
      <c r="W82" s="2">
        <f t="shared" si="71"/>
        <v>0</v>
      </c>
      <c r="X82" s="2">
        <f t="shared" si="72"/>
        <v>0</v>
      </c>
      <c r="Y82" s="2">
        <f t="shared" si="73"/>
        <v>0</v>
      </c>
      <c r="Z82" s="2"/>
      <c r="AA82" s="2">
        <v>34647562</v>
      </c>
      <c r="AB82" s="2">
        <f t="shared" si="74"/>
        <v>2.27</v>
      </c>
      <c r="AC82" s="2">
        <f t="shared" ref="AC82:AC87" si="97">ROUND((ES82),2)</f>
        <v>2.27</v>
      </c>
      <c r="AD82" s="2">
        <f t="shared" si="58"/>
        <v>0</v>
      </c>
      <c r="AE82" s="2">
        <f t="shared" si="59"/>
        <v>0</v>
      </c>
      <c r="AF82" s="2">
        <f t="shared" si="60"/>
        <v>0</v>
      </c>
      <c r="AG82" s="2">
        <f t="shared" si="75"/>
        <v>0</v>
      </c>
      <c r="AH82" s="2">
        <f t="shared" si="61"/>
        <v>0</v>
      </c>
      <c r="AI82" s="2">
        <f t="shared" si="62"/>
        <v>0</v>
      </c>
      <c r="AJ82" s="2">
        <f t="shared" si="76"/>
        <v>0</v>
      </c>
      <c r="AK82" s="2">
        <v>2.27</v>
      </c>
      <c r="AL82" s="2">
        <v>2.27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155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7"/>
        <v>114</v>
      </c>
      <c r="CQ82" s="2">
        <f t="shared" si="78"/>
        <v>2.27</v>
      </c>
      <c r="CR82" s="2">
        <f t="shared" si="79"/>
        <v>0</v>
      </c>
      <c r="CS82" s="2">
        <f t="shared" si="80"/>
        <v>0</v>
      </c>
      <c r="CT82" s="2">
        <f t="shared" si="81"/>
        <v>0</v>
      </c>
      <c r="CU82" s="2">
        <f t="shared" si="82"/>
        <v>0</v>
      </c>
      <c r="CV82" s="2">
        <f t="shared" si="83"/>
        <v>0</v>
      </c>
      <c r="CW82" s="2">
        <f t="shared" si="84"/>
        <v>0</v>
      </c>
      <c r="CX82" s="2">
        <f t="shared" si="85"/>
        <v>0</v>
      </c>
      <c r="CY82" s="2">
        <f t="shared" si="86"/>
        <v>0</v>
      </c>
      <c r="CZ82" s="2">
        <f t="shared" si="87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1003</v>
      </c>
      <c r="DV82" s="2" t="s">
        <v>96</v>
      </c>
      <c r="DW82" s="2" t="s">
        <v>96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31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47</v>
      </c>
      <c r="EM82" s="2" t="s">
        <v>48</v>
      </c>
      <c r="EN82" s="2"/>
      <c r="EO82" s="2" t="s">
        <v>6</v>
      </c>
      <c r="EP82" s="2"/>
      <c r="EQ82" s="2">
        <v>0</v>
      </c>
      <c r="ER82" s="2">
        <v>23.09</v>
      </c>
      <c r="ES82" s="2">
        <v>2.27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8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156</v>
      </c>
      <c r="GB82" s="2"/>
      <c r="GC82" s="2"/>
      <c r="GD82" s="2">
        <v>0</v>
      </c>
      <c r="GE82" s="2"/>
      <c r="GF82" s="2">
        <v>-662720692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ROUND(R82*(R12)/100,0)</f>
        <v>0</v>
      </c>
      <c r="GL82" s="2">
        <f t="shared" si="89"/>
        <v>0</v>
      </c>
      <c r="GM82" s="2">
        <f t="shared" si="90"/>
        <v>114</v>
      </c>
      <c r="GN82" s="2">
        <f t="shared" si="91"/>
        <v>114</v>
      </c>
      <c r="GO82" s="2">
        <f t="shared" si="92"/>
        <v>0</v>
      </c>
      <c r="GP82" s="2">
        <f t="shared" si="93"/>
        <v>0</v>
      </c>
      <c r="GQ82" s="2"/>
      <c r="GR82" s="2">
        <v>0</v>
      </c>
      <c r="GS82" s="2">
        <v>2</v>
      </c>
      <c r="GT82" s="2">
        <v>0</v>
      </c>
      <c r="GU82" s="2" t="s">
        <v>6</v>
      </c>
      <c r="GV82" s="2">
        <f t="shared" si="94"/>
        <v>0</v>
      </c>
      <c r="GW82" s="2">
        <v>1</v>
      </c>
      <c r="GX82" s="2">
        <f t="shared" si="95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82</v>
      </c>
      <c r="E83" t="s">
        <v>153</v>
      </c>
      <c r="F83" t="str">
        <f>'1.Смета.или.Акт'!B100</f>
        <v>Накладная</v>
      </c>
      <c r="G83" t="str">
        <f>'1.Смета.или.Акт'!C100</f>
        <v>Провод ПУНП 2х1,5мм2</v>
      </c>
      <c r="H83" t="s">
        <v>96</v>
      </c>
      <c r="I83">
        <f>I81*J83</f>
        <v>50</v>
      </c>
      <c r="J83">
        <v>100</v>
      </c>
      <c r="O83">
        <f t="shared" si="63"/>
        <v>851</v>
      </c>
      <c r="P83">
        <f t="shared" si="64"/>
        <v>851</v>
      </c>
      <c r="Q83">
        <f t="shared" si="65"/>
        <v>0</v>
      </c>
      <c r="R83">
        <f t="shared" si="66"/>
        <v>0</v>
      </c>
      <c r="S83">
        <f t="shared" si="67"/>
        <v>0</v>
      </c>
      <c r="T83">
        <f t="shared" si="68"/>
        <v>0</v>
      </c>
      <c r="U83">
        <f t="shared" si="69"/>
        <v>0</v>
      </c>
      <c r="V83">
        <f t="shared" si="70"/>
        <v>0</v>
      </c>
      <c r="W83">
        <f t="shared" si="71"/>
        <v>0</v>
      </c>
      <c r="X83">
        <f t="shared" si="72"/>
        <v>0</v>
      </c>
      <c r="Y83">
        <f t="shared" si="73"/>
        <v>0</v>
      </c>
      <c r="AA83">
        <v>34647563</v>
      </c>
      <c r="AB83">
        <f t="shared" si="74"/>
        <v>2.27</v>
      </c>
      <c r="AC83">
        <f t="shared" si="97"/>
        <v>2.27</v>
      </c>
      <c r="AD83">
        <f t="shared" si="58"/>
        <v>0</v>
      </c>
      <c r="AE83">
        <f t="shared" si="59"/>
        <v>0</v>
      </c>
      <c r="AF83">
        <f t="shared" si="60"/>
        <v>0</v>
      </c>
      <c r="AG83">
        <f t="shared" si="75"/>
        <v>0</v>
      </c>
      <c r="AH83">
        <f t="shared" si="61"/>
        <v>0</v>
      </c>
      <c r="AI83">
        <f t="shared" si="62"/>
        <v>0</v>
      </c>
      <c r="AJ83">
        <f t="shared" si="76"/>
        <v>0</v>
      </c>
      <c r="AK83">
        <v>2.27</v>
      </c>
      <c r="AL83" s="55">
        <f>'1.Смета.или.Акт'!F100</f>
        <v>2.27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'1.Смета.или.Акт'!J100</f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155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7"/>
        <v>851</v>
      </c>
      <c r="CQ83">
        <f t="shared" si="78"/>
        <v>17.024999999999999</v>
      </c>
      <c r="CR83">
        <f t="shared" si="79"/>
        <v>0</v>
      </c>
      <c r="CS83">
        <f t="shared" si="80"/>
        <v>0</v>
      </c>
      <c r="CT83">
        <f t="shared" si="81"/>
        <v>0</v>
      </c>
      <c r="CU83">
        <f t="shared" si="82"/>
        <v>0</v>
      </c>
      <c r="CV83">
        <f t="shared" si="83"/>
        <v>0</v>
      </c>
      <c r="CW83">
        <f t="shared" si="84"/>
        <v>0</v>
      </c>
      <c r="CX83">
        <f t="shared" si="85"/>
        <v>0</v>
      </c>
      <c r="CY83">
        <f t="shared" si="86"/>
        <v>0</v>
      </c>
      <c r="CZ83">
        <f t="shared" si="87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1003</v>
      </c>
      <c r="DV83" t="s">
        <v>96</v>
      </c>
      <c r="DW83" t="str">
        <f>'1.Смета.или.Акт'!D100</f>
        <v>м</v>
      </c>
      <c r="DX83">
        <v>1</v>
      </c>
      <c r="EE83">
        <v>32653291</v>
      </c>
      <c r="EF83">
        <v>20</v>
      </c>
      <c r="EG83" t="s">
        <v>31</v>
      </c>
      <c r="EH83">
        <v>0</v>
      </c>
      <c r="EI83" t="s">
        <v>6</v>
      </c>
      <c r="EJ83">
        <v>1</v>
      </c>
      <c r="EK83">
        <v>500001</v>
      </c>
      <c r="EL83" t="s">
        <v>47</v>
      </c>
      <c r="EM83" t="s">
        <v>48</v>
      </c>
      <c r="EO83" t="s">
        <v>6</v>
      </c>
      <c r="EQ83">
        <v>0</v>
      </c>
      <c r="ER83">
        <v>2.46</v>
      </c>
      <c r="ES83" s="55">
        <f>'1.Смета.или.Акт'!F100</f>
        <v>2.27</v>
      </c>
      <c r="ET83">
        <v>0</v>
      </c>
      <c r="EU83">
        <v>0</v>
      </c>
      <c r="EV83">
        <v>0</v>
      </c>
      <c r="EW83">
        <v>0</v>
      </c>
      <c r="EX83">
        <v>0</v>
      </c>
      <c r="EZ83">
        <v>5</v>
      </c>
      <c r="FC83">
        <v>0</v>
      </c>
      <c r="FD83">
        <v>18</v>
      </c>
      <c r="FF83">
        <v>17</v>
      </c>
      <c r="FQ83">
        <v>0</v>
      </c>
      <c r="FR83">
        <f t="shared" si="88"/>
        <v>0</v>
      </c>
      <c r="FS83">
        <v>0</v>
      </c>
      <c r="FX83">
        <v>0</v>
      </c>
      <c r="FY83">
        <v>0</v>
      </c>
      <c r="GA83" t="s">
        <v>156</v>
      </c>
      <c r="GD83">
        <v>0</v>
      </c>
      <c r="GF83">
        <v>-662720692</v>
      </c>
      <c r="GG83">
        <v>2</v>
      </c>
      <c r="GH83">
        <v>3</v>
      </c>
      <c r="GI83">
        <v>4</v>
      </c>
      <c r="GJ83">
        <v>0</v>
      </c>
      <c r="GK83">
        <f>ROUND(R83*(S12)/100,0)</f>
        <v>0</v>
      </c>
      <c r="GL83">
        <f t="shared" si="89"/>
        <v>0</v>
      </c>
      <c r="GM83">
        <f t="shared" si="90"/>
        <v>851</v>
      </c>
      <c r="GN83">
        <f t="shared" si="91"/>
        <v>851</v>
      </c>
      <c r="GO83">
        <f t="shared" si="92"/>
        <v>0</v>
      </c>
      <c r="GP83">
        <f t="shared" si="93"/>
        <v>0</v>
      </c>
      <c r="GR83">
        <v>1</v>
      </c>
      <c r="GS83">
        <v>1</v>
      </c>
      <c r="GT83">
        <v>0</v>
      </c>
      <c r="GU83" t="s">
        <v>6</v>
      </c>
      <c r="GV83">
        <f t="shared" si="94"/>
        <v>0</v>
      </c>
      <c r="GW83">
        <v>1</v>
      </c>
      <c r="GX83">
        <f t="shared" si="95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76</v>
      </c>
      <c r="D84" s="2"/>
      <c r="E84" s="2" t="s">
        <v>157</v>
      </c>
      <c r="F84" s="2" t="s">
        <v>158</v>
      </c>
      <c r="G84" s="2" t="s">
        <v>159</v>
      </c>
      <c r="H84" s="2" t="s">
        <v>110</v>
      </c>
      <c r="I84" s="2">
        <f>I80*J84</f>
        <v>0</v>
      </c>
      <c r="J84" s="2">
        <v>0</v>
      </c>
      <c r="K84" s="2"/>
      <c r="L84" s="2"/>
      <c r="M84" s="2"/>
      <c r="N84" s="2"/>
      <c r="O84" s="2">
        <f t="shared" si="63"/>
        <v>0</v>
      </c>
      <c r="P84" s="2">
        <f t="shared" si="64"/>
        <v>0</v>
      </c>
      <c r="Q84" s="2">
        <f t="shared" si="65"/>
        <v>0</v>
      </c>
      <c r="R84" s="2">
        <f t="shared" si="66"/>
        <v>0</v>
      </c>
      <c r="S84" s="2">
        <f t="shared" si="67"/>
        <v>0</v>
      </c>
      <c r="T84" s="2">
        <f t="shared" si="68"/>
        <v>0</v>
      </c>
      <c r="U84" s="2">
        <f t="shared" si="69"/>
        <v>0</v>
      </c>
      <c r="V84" s="2">
        <f t="shared" si="70"/>
        <v>0</v>
      </c>
      <c r="W84" s="2">
        <f t="shared" si="71"/>
        <v>0</v>
      </c>
      <c r="X84" s="2">
        <f t="shared" si="72"/>
        <v>0</v>
      </c>
      <c r="Y84" s="2">
        <f t="shared" si="73"/>
        <v>0</v>
      </c>
      <c r="Z84" s="2"/>
      <c r="AA84" s="2">
        <v>34647562</v>
      </c>
      <c r="AB84" s="2">
        <f t="shared" si="74"/>
        <v>30.74</v>
      </c>
      <c r="AC84" s="2">
        <f t="shared" si="97"/>
        <v>30.74</v>
      </c>
      <c r="AD84" s="2">
        <f t="shared" si="58"/>
        <v>0</v>
      </c>
      <c r="AE84" s="2">
        <f t="shared" si="59"/>
        <v>0</v>
      </c>
      <c r="AF84" s="2">
        <f t="shared" si="60"/>
        <v>0</v>
      </c>
      <c r="AG84" s="2">
        <f t="shared" si="75"/>
        <v>0</v>
      </c>
      <c r="AH84" s="2">
        <f t="shared" si="61"/>
        <v>0</v>
      </c>
      <c r="AI84" s="2">
        <f t="shared" si="62"/>
        <v>0</v>
      </c>
      <c r="AJ84" s="2">
        <f t="shared" si="76"/>
        <v>0</v>
      </c>
      <c r="AK84" s="2">
        <v>30.74</v>
      </c>
      <c r="AL84" s="2">
        <v>30.74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160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7"/>
        <v>0</v>
      </c>
      <c r="CQ84" s="2">
        <f t="shared" si="78"/>
        <v>30.74</v>
      </c>
      <c r="CR84" s="2">
        <f t="shared" si="79"/>
        <v>0</v>
      </c>
      <c r="CS84" s="2">
        <f t="shared" si="80"/>
        <v>0</v>
      </c>
      <c r="CT84" s="2">
        <f t="shared" si="81"/>
        <v>0</v>
      </c>
      <c r="CU84" s="2">
        <f t="shared" si="82"/>
        <v>0</v>
      </c>
      <c r="CV84" s="2">
        <f t="shared" si="83"/>
        <v>0</v>
      </c>
      <c r="CW84" s="2">
        <f t="shared" si="84"/>
        <v>0</v>
      </c>
      <c r="CX84" s="2">
        <f t="shared" si="85"/>
        <v>0</v>
      </c>
      <c r="CY84" s="2">
        <f t="shared" si="86"/>
        <v>0</v>
      </c>
      <c r="CZ84" s="2">
        <f t="shared" si="87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1010</v>
      </c>
      <c r="DV84" s="2" t="s">
        <v>110</v>
      </c>
      <c r="DW84" s="2" t="s">
        <v>110</v>
      </c>
      <c r="DX84" s="2">
        <v>100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31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47</v>
      </c>
      <c r="EM84" s="2" t="s">
        <v>48</v>
      </c>
      <c r="EN84" s="2"/>
      <c r="EO84" s="2" t="s">
        <v>6</v>
      </c>
      <c r="EP84" s="2"/>
      <c r="EQ84" s="2">
        <v>0</v>
      </c>
      <c r="ER84" s="2">
        <v>30.74</v>
      </c>
      <c r="ES84" s="2">
        <v>30.74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8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1924823676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9"/>
        <v>0</v>
      </c>
      <c r="GM84" s="2">
        <f t="shared" si="90"/>
        <v>0</v>
      </c>
      <c r="GN84" s="2">
        <f t="shared" si="91"/>
        <v>0</v>
      </c>
      <c r="GO84" s="2">
        <f t="shared" si="92"/>
        <v>0</v>
      </c>
      <c r="GP84" s="2">
        <f t="shared" si="93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4"/>
        <v>0</v>
      </c>
      <c r="GW84" s="2">
        <v>1</v>
      </c>
      <c r="GX84" s="2">
        <f t="shared" si="95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80</v>
      </c>
      <c r="E85" t="s">
        <v>157</v>
      </c>
      <c r="F85" t="s">
        <v>158</v>
      </c>
      <c r="G85" t="s">
        <v>159</v>
      </c>
      <c r="H85" t="s">
        <v>110</v>
      </c>
      <c r="I85">
        <f>I81*J85</f>
        <v>0</v>
      </c>
      <c r="J85">
        <v>0</v>
      </c>
      <c r="O85">
        <f t="shared" si="63"/>
        <v>0</v>
      </c>
      <c r="P85">
        <f t="shared" si="64"/>
        <v>0</v>
      </c>
      <c r="Q85">
        <f t="shared" si="65"/>
        <v>0</v>
      </c>
      <c r="R85">
        <f t="shared" si="66"/>
        <v>0</v>
      </c>
      <c r="S85">
        <f t="shared" si="67"/>
        <v>0</v>
      </c>
      <c r="T85">
        <f t="shared" si="68"/>
        <v>0</v>
      </c>
      <c r="U85">
        <f t="shared" si="69"/>
        <v>0</v>
      </c>
      <c r="V85">
        <f t="shared" si="70"/>
        <v>0</v>
      </c>
      <c r="W85">
        <f t="shared" si="71"/>
        <v>0</v>
      </c>
      <c r="X85">
        <f t="shared" si="72"/>
        <v>0</v>
      </c>
      <c r="Y85">
        <f t="shared" si="73"/>
        <v>0</v>
      </c>
      <c r="AA85">
        <v>34647563</v>
      </c>
      <c r="AB85">
        <f t="shared" si="74"/>
        <v>30.74</v>
      </c>
      <c r="AC85">
        <f t="shared" si="97"/>
        <v>30.74</v>
      </c>
      <c r="AD85">
        <f t="shared" si="58"/>
        <v>0</v>
      </c>
      <c r="AE85">
        <f t="shared" si="59"/>
        <v>0</v>
      </c>
      <c r="AF85">
        <f t="shared" si="60"/>
        <v>0</v>
      </c>
      <c r="AG85">
        <f t="shared" si="75"/>
        <v>0</v>
      </c>
      <c r="AH85">
        <f t="shared" si="61"/>
        <v>0</v>
      </c>
      <c r="AI85">
        <f t="shared" si="62"/>
        <v>0</v>
      </c>
      <c r="AJ85">
        <f t="shared" si="76"/>
        <v>0</v>
      </c>
      <c r="AK85">
        <v>30.74</v>
      </c>
      <c r="AL85">
        <v>30.74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160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7"/>
        <v>0</v>
      </c>
      <c r="CQ85">
        <f t="shared" si="78"/>
        <v>230.54999999999998</v>
      </c>
      <c r="CR85">
        <f t="shared" si="79"/>
        <v>0</v>
      </c>
      <c r="CS85">
        <f t="shared" si="80"/>
        <v>0</v>
      </c>
      <c r="CT85">
        <f t="shared" si="81"/>
        <v>0</v>
      </c>
      <c r="CU85">
        <f t="shared" si="82"/>
        <v>0</v>
      </c>
      <c r="CV85">
        <f t="shared" si="83"/>
        <v>0</v>
      </c>
      <c r="CW85">
        <f t="shared" si="84"/>
        <v>0</v>
      </c>
      <c r="CX85">
        <f t="shared" si="85"/>
        <v>0</v>
      </c>
      <c r="CY85">
        <f t="shared" si="86"/>
        <v>0</v>
      </c>
      <c r="CZ85">
        <f t="shared" si="87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110</v>
      </c>
      <c r="DW85" t="s">
        <v>110</v>
      </c>
      <c r="DX85">
        <v>100</v>
      </c>
      <c r="EE85">
        <v>32653291</v>
      </c>
      <c r="EF85">
        <v>20</v>
      </c>
      <c r="EG85" t="s">
        <v>31</v>
      </c>
      <c r="EH85">
        <v>0</v>
      </c>
      <c r="EI85" t="s">
        <v>6</v>
      </c>
      <c r="EJ85">
        <v>1</v>
      </c>
      <c r="EK85">
        <v>500001</v>
      </c>
      <c r="EL85" t="s">
        <v>47</v>
      </c>
      <c r="EM85" t="s">
        <v>48</v>
      </c>
      <c r="EO85" t="s">
        <v>6</v>
      </c>
      <c r="EQ85">
        <v>0</v>
      </c>
      <c r="ER85">
        <v>30.74</v>
      </c>
      <c r="ES85">
        <v>30.74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8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1924823676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9"/>
        <v>0</v>
      </c>
      <c r="GM85">
        <f t="shared" si="90"/>
        <v>0</v>
      </c>
      <c r="GN85">
        <f t="shared" si="91"/>
        <v>0</v>
      </c>
      <c r="GO85">
        <f t="shared" si="92"/>
        <v>0</v>
      </c>
      <c r="GP85">
        <f t="shared" si="93"/>
        <v>0</v>
      </c>
      <c r="GR85">
        <v>0</v>
      </c>
      <c r="GS85">
        <v>3</v>
      </c>
      <c r="GT85">
        <v>0</v>
      </c>
      <c r="GU85" t="s">
        <v>6</v>
      </c>
      <c r="GV85">
        <f t="shared" si="94"/>
        <v>0</v>
      </c>
      <c r="GW85">
        <v>1</v>
      </c>
      <c r="GX85">
        <f t="shared" si="95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77</v>
      </c>
      <c r="D86" s="2"/>
      <c r="E86" s="2" t="s">
        <v>161</v>
      </c>
      <c r="F86" s="2" t="s">
        <v>55</v>
      </c>
      <c r="G86" s="2" t="s">
        <v>56</v>
      </c>
      <c r="H86" s="2" t="s">
        <v>57</v>
      </c>
      <c r="I86" s="2">
        <f>I80*J86</f>
        <v>0</v>
      </c>
      <c r="J86" s="2">
        <v>0</v>
      </c>
      <c r="K86" s="2"/>
      <c r="L86" s="2"/>
      <c r="M86" s="2"/>
      <c r="N86" s="2"/>
      <c r="O86" s="2">
        <f t="shared" si="63"/>
        <v>0</v>
      </c>
      <c r="P86" s="2">
        <f t="shared" si="64"/>
        <v>0</v>
      </c>
      <c r="Q86" s="2">
        <f t="shared" si="65"/>
        <v>0</v>
      </c>
      <c r="R86" s="2">
        <f t="shared" si="66"/>
        <v>0</v>
      </c>
      <c r="S86" s="2">
        <f t="shared" si="67"/>
        <v>0</v>
      </c>
      <c r="T86" s="2">
        <f t="shared" si="68"/>
        <v>0</v>
      </c>
      <c r="U86" s="2">
        <f t="shared" si="69"/>
        <v>0</v>
      </c>
      <c r="V86" s="2">
        <f t="shared" si="70"/>
        <v>0</v>
      </c>
      <c r="W86" s="2">
        <f t="shared" si="71"/>
        <v>0</v>
      </c>
      <c r="X86" s="2">
        <f t="shared" si="72"/>
        <v>0</v>
      </c>
      <c r="Y86" s="2">
        <f t="shared" si="73"/>
        <v>0</v>
      </c>
      <c r="Z86" s="2"/>
      <c r="AA86" s="2">
        <v>34647562</v>
      </c>
      <c r="AB86" s="2">
        <f t="shared" si="74"/>
        <v>1</v>
      </c>
      <c r="AC86" s="2">
        <f t="shared" si="97"/>
        <v>1</v>
      </c>
      <c r="AD86" s="2">
        <f t="shared" si="58"/>
        <v>0</v>
      </c>
      <c r="AE86" s="2">
        <f t="shared" si="59"/>
        <v>0</v>
      </c>
      <c r="AF86" s="2">
        <f t="shared" si="60"/>
        <v>0</v>
      </c>
      <c r="AG86" s="2">
        <f t="shared" si="75"/>
        <v>0</v>
      </c>
      <c r="AH86" s="2">
        <f t="shared" si="61"/>
        <v>0</v>
      </c>
      <c r="AI86" s="2">
        <f t="shared" si="62"/>
        <v>0</v>
      </c>
      <c r="AJ86" s="2">
        <f t="shared" si="76"/>
        <v>0</v>
      </c>
      <c r="AK86" s="2">
        <v>1</v>
      </c>
      <c r="AL86" s="2">
        <v>1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7"/>
        <v>0</v>
      </c>
      <c r="CQ86" s="2">
        <f t="shared" si="78"/>
        <v>1</v>
      </c>
      <c r="CR86" s="2">
        <f t="shared" si="79"/>
        <v>0</v>
      </c>
      <c r="CS86" s="2">
        <f t="shared" si="80"/>
        <v>0</v>
      </c>
      <c r="CT86" s="2">
        <f t="shared" si="81"/>
        <v>0</v>
      </c>
      <c r="CU86" s="2">
        <f t="shared" si="82"/>
        <v>0</v>
      </c>
      <c r="CV86" s="2">
        <f t="shared" si="83"/>
        <v>0</v>
      </c>
      <c r="CW86" s="2">
        <f t="shared" si="84"/>
        <v>0</v>
      </c>
      <c r="CX86" s="2">
        <f t="shared" si="85"/>
        <v>0</v>
      </c>
      <c r="CY86" s="2">
        <f t="shared" si="86"/>
        <v>0</v>
      </c>
      <c r="CZ86" s="2">
        <f t="shared" si="87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1013</v>
      </c>
      <c r="DV86" s="2" t="s">
        <v>57</v>
      </c>
      <c r="DW86" s="2" t="s">
        <v>57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31</v>
      </c>
      <c r="EH86" s="2">
        <v>0</v>
      </c>
      <c r="EI86" s="2" t="s">
        <v>6</v>
      </c>
      <c r="EJ86" s="2">
        <v>1</v>
      </c>
      <c r="EK86" s="2">
        <v>0</v>
      </c>
      <c r="EL86" s="2" t="s">
        <v>32</v>
      </c>
      <c r="EM86" s="2" t="s">
        <v>33</v>
      </c>
      <c r="EN86" s="2"/>
      <c r="EO86" s="2" t="s">
        <v>6</v>
      </c>
      <c r="EP86" s="2"/>
      <c r="EQ86" s="2">
        <v>0</v>
      </c>
      <c r="ER86" s="2">
        <v>1</v>
      </c>
      <c r="ES86" s="2">
        <v>1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8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6</v>
      </c>
      <c r="GB86" s="2"/>
      <c r="GC86" s="2"/>
      <c r="GD86" s="2">
        <v>0</v>
      </c>
      <c r="GE86" s="2"/>
      <c r="GF86" s="2">
        <v>-1731369543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9"/>
        <v>0</v>
      </c>
      <c r="GM86" s="2">
        <f t="shared" si="90"/>
        <v>0</v>
      </c>
      <c r="GN86" s="2">
        <f t="shared" si="91"/>
        <v>0</v>
      </c>
      <c r="GO86" s="2">
        <f t="shared" si="92"/>
        <v>0</v>
      </c>
      <c r="GP86" s="2">
        <f t="shared" si="93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4"/>
        <v>0</v>
      </c>
      <c r="GW86" s="2">
        <v>1</v>
      </c>
      <c r="GX86" s="2">
        <f t="shared" si="95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81</v>
      </c>
      <c r="E87" t="s">
        <v>161</v>
      </c>
      <c r="F87" t="s">
        <v>55</v>
      </c>
      <c r="G87" t="s">
        <v>56</v>
      </c>
      <c r="H87" t="s">
        <v>57</v>
      </c>
      <c r="I87">
        <f>I81*J87</f>
        <v>0</v>
      </c>
      <c r="J87">
        <v>0</v>
      </c>
      <c r="O87">
        <f t="shared" si="63"/>
        <v>0</v>
      </c>
      <c r="P87">
        <f t="shared" si="64"/>
        <v>0</v>
      </c>
      <c r="Q87">
        <f t="shared" si="65"/>
        <v>0</v>
      </c>
      <c r="R87">
        <f t="shared" si="66"/>
        <v>0</v>
      </c>
      <c r="S87">
        <f t="shared" si="67"/>
        <v>0</v>
      </c>
      <c r="T87">
        <f t="shared" si="68"/>
        <v>0</v>
      </c>
      <c r="U87">
        <f t="shared" si="69"/>
        <v>0</v>
      </c>
      <c r="V87">
        <f t="shared" si="70"/>
        <v>0</v>
      </c>
      <c r="W87">
        <f t="shared" si="71"/>
        <v>0</v>
      </c>
      <c r="X87">
        <f t="shared" si="72"/>
        <v>0</v>
      </c>
      <c r="Y87">
        <f t="shared" si="73"/>
        <v>0</v>
      </c>
      <c r="AA87">
        <v>34647563</v>
      </c>
      <c r="AB87">
        <f t="shared" si="74"/>
        <v>1</v>
      </c>
      <c r="AC87">
        <f t="shared" si="97"/>
        <v>1</v>
      </c>
      <c r="AD87">
        <f t="shared" si="58"/>
        <v>0</v>
      </c>
      <c r="AE87">
        <f t="shared" si="59"/>
        <v>0</v>
      </c>
      <c r="AF87">
        <f t="shared" si="60"/>
        <v>0</v>
      </c>
      <c r="AG87">
        <f t="shared" si="75"/>
        <v>0</v>
      </c>
      <c r="AH87">
        <f t="shared" si="61"/>
        <v>0</v>
      </c>
      <c r="AI87">
        <f t="shared" si="62"/>
        <v>0</v>
      </c>
      <c r="AJ87">
        <f t="shared" si="76"/>
        <v>0</v>
      </c>
      <c r="AK87">
        <v>1</v>
      </c>
      <c r="AL87">
        <v>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7"/>
        <v>0</v>
      </c>
      <c r="CQ87">
        <f t="shared" si="78"/>
        <v>7.5</v>
      </c>
      <c r="CR87">
        <f t="shared" si="79"/>
        <v>0</v>
      </c>
      <c r="CS87">
        <f t="shared" si="80"/>
        <v>0</v>
      </c>
      <c r="CT87">
        <f t="shared" si="81"/>
        <v>0</v>
      </c>
      <c r="CU87">
        <f t="shared" si="82"/>
        <v>0</v>
      </c>
      <c r="CV87">
        <f t="shared" si="83"/>
        <v>0</v>
      </c>
      <c r="CW87">
        <f t="shared" si="84"/>
        <v>0</v>
      </c>
      <c r="CX87">
        <f t="shared" si="85"/>
        <v>0</v>
      </c>
      <c r="CY87">
        <f t="shared" si="86"/>
        <v>0</v>
      </c>
      <c r="CZ87">
        <f t="shared" si="87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57</v>
      </c>
      <c r="DW87" t="s">
        <v>57</v>
      </c>
      <c r="DX87">
        <v>1</v>
      </c>
      <c r="EE87">
        <v>32653299</v>
      </c>
      <c r="EF87">
        <v>20</v>
      </c>
      <c r="EG87" t="s">
        <v>31</v>
      </c>
      <c r="EH87">
        <v>0</v>
      </c>
      <c r="EI87" t="s">
        <v>6</v>
      </c>
      <c r="EJ87">
        <v>1</v>
      </c>
      <c r="EK87">
        <v>0</v>
      </c>
      <c r="EL87" t="s">
        <v>32</v>
      </c>
      <c r="EM87" t="s">
        <v>33</v>
      </c>
      <c r="EO87" t="s">
        <v>6</v>
      </c>
      <c r="EQ87">
        <v>0</v>
      </c>
      <c r="ER87">
        <v>1</v>
      </c>
      <c r="ES87">
        <v>1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8"/>
        <v>0</v>
      </c>
      <c r="FS87">
        <v>0</v>
      </c>
      <c r="FV87" t="s">
        <v>25</v>
      </c>
      <c r="FW87" t="s">
        <v>26</v>
      </c>
      <c r="FX87">
        <v>106</v>
      </c>
      <c r="FY87">
        <v>65</v>
      </c>
      <c r="GA87" t="s">
        <v>6</v>
      </c>
      <c r="GD87">
        <v>0</v>
      </c>
      <c r="GF87">
        <v>-1731369543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9"/>
        <v>0</v>
      </c>
      <c r="GM87">
        <f t="shared" si="90"/>
        <v>0</v>
      </c>
      <c r="GN87">
        <f t="shared" si="91"/>
        <v>0</v>
      </c>
      <c r="GO87">
        <f t="shared" si="92"/>
        <v>0</v>
      </c>
      <c r="GP87">
        <f t="shared" si="93"/>
        <v>0</v>
      </c>
      <c r="GR87">
        <v>0</v>
      </c>
      <c r="GS87">
        <v>3</v>
      </c>
      <c r="GT87">
        <v>0</v>
      </c>
      <c r="GU87" t="s">
        <v>6</v>
      </c>
      <c r="GV87">
        <f t="shared" si="94"/>
        <v>0</v>
      </c>
      <c r="GW87">
        <v>1</v>
      </c>
      <c r="GX87">
        <f t="shared" si="95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>
        <f>ROW(SmtRes!A96)</f>
        <v>96</v>
      </c>
      <c r="D88" s="2">
        <f>ROW(EtalonRes!A86)</f>
        <v>86</v>
      </c>
      <c r="E88" s="2" t="s">
        <v>162</v>
      </c>
      <c r="F88" s="2" t="s">
        <v>163</v>
      </c>
      <c r="G88" s="2" t="s">
        <v>164</v>
      </c>
      <c r="H88" s="2" t="s">
        <v>62</v>
      </c>
      <c r="I88" s="2">
        <f>'1.Смета.или.Акт'!E103</f>
        <v>2</v>
      </c>
      <c r="J88" s="2">
        <v>0</v>
      </c>
      <c r="K88" s="2"/>
      <c r="L88" s="2"/>
      <c r="M88" s="2"/>
      <c r="N88" s="2"/>
      <c r="O88" s="2">
        <f t="shared" ref="O88:O119" si="98">ROUND(CP88,0)</f>
        <v>43</v>
      </c>
      <c r="P88" s="2">
        <f t="shared" ref="P88:P119" si="99">ROUND(CQ88*I88,0)</f>
        <v>0</v>
      </c>
      <c r="Q88" s="2">
        <f t="shared" ref="Q88:Q119" si="100">ROUND(CR88*I88,0)</f>
        <v>3</v>
      </c>
      <c r="R88" s="2">
        <f t="shared" ref="R88:R119" si="101">ROUND(CS88*I88,0)</f>
        <v>0</v>
      </c>
      <c r="S88" s="2">
        <f t="shared" ref="S88:S119" si="102">ROUND(CT88*I88,0)</f>
        <v>40</v>
      </c>
      <c r="T88" s="2">
        <f t="shared" ref="T88:T119" si="103">ROUND(CU88*I88,0)</f>
        <v>0</v>
      </c>
      <c r="U88" s="2">
        <f t="shared" ref="U88:U119" si="104">CV88*I88</f>
        <v>4.2120000000000006</v>
      </c>
      <c r="V88" s="2">
        <f t="shared" ref="V88:V119" si="105">CW88*I88</f>
        <v>0</v>
      </c>
      <c r="W88" s="2">
        <f t="shared" ref="W88:W119" si="106">ROUND(CX88*I88,0)</f>
        <v>0</v>
      </c>
      <c r="X88" s="2">
        <f t="shared" ref="X88:X119" si="107">ROUND(CY88,0)</f>
        <v>38</v>
      </c>
      <c r="Y88" s="2">
        <f t="shared" ref="Y88:Y119" si="108">ROUND(CZ88,0)</f>
        <v>26</v>
      </c>
      <c r="Z88" s="2"/>
      <c r="AA88" s="2">
        <v>34647562</v>
      </c>
      <c r="AB88" s="2">
        <f t="shared" ref="AB88:AB119" si="109">ROUND((AC88+AD88+AF88),2)</f>
        <v>21.43</v>
      </c>
      <c r="AC88" s="2">
        <f>ROUND((ES88+(SUM(SmtRes!BC83:'SmtRes'!BC96)+SUM(EtalonRes!AL73:'EtalonRes'!AL86))),2)</f>
        <v>-0.02</v>
      </c>
      <c r="AD88" s="2">
        <f>ROUND(((((ET88*1.35))-((EU88*1.35)))+AE88),2)</f>
        <v>1.42</v>
      </c>
      <c r="AE88" s="2">
        <f>ROUND(((EU88*1.35)),2)</f>
        <v>0</v>
      </c>
      <c r="AF88" s="2">
        <f>ROUND(((EV88*1.35)),2)</f>
        <v>20.03</v>
      </c>
      <c r="AG88" s="2">
        <f t="shared" ref="AG88:AG119" si="110">ROUND((AP88),2)</f>
        <v>0</v>
      </c>
      <c r="AH88" s="2">
        <f>((EW88*1.35))</f>
        <v>2.1060000000000003</v>
      </c>
      <c r="AI88" s="2">
        <f>((EX88*1.35))</f>
        <v>0</v>
      </c>
      <c r="AJ88" s="2">
        <f t="shared" ref="AJ88:AJ119" si="111">ROUND((AS88),2)</f>
        <v>0</v>
      </c>
      <c r="AK88" s="2">
        <v>35.979999999999997</v>
      </c>
      <c r="AL88" s="2">
        <v>20.09</v>
      </c>
      <c r="AM88" s="2">
        <v>1.05</v>
      </c>
      <c r="AN88" s="2">
        <v>0</v>
      </c>
      <c r="AO88" s="2">
        <v>14.84</v>
      </c>
      <c r="AP88" s="2">
        <v>0</v>
      </c>
      <c r="AQ88" s="2">
        <v>1.56</v>
      </c>
      <c r="AR88" s="2">
        <v>0</v>
      </c>
      <c r="AS88" s="2">
        <v>0</v>
      </c>
      <c r="AT88" s="2">
        <v>95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0</v>
      </c>
      <c r="BI88" s="2">
        <v>2</v>
      </c>
      <c r="BJ88" s="2" t="s">
        <v>165</v>
      </c>
      <c r="BK88" s="2"/>
      <c r="BL88" s="2"/>
      <c r="BM88" s="2">
        <v>108001</v>
      </c>
      <c r="BN88" s="2">
        <v>0</v>
      </c>
      <c r="BO88" s="2" t="s">
        <v>6</v>
      </c>
      <c r="BP88" s="2">
        <v>0</v>
      </c>
      <c r="BQ88" s="2">
        <v>2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95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19</v>
      </c>
      <c r="CO88" s="2">
        <v>0</v>
      </c>
      <c r="CP88" s="2">
        <f t="shared" ref="CP88:CP119" si="112">(P88+Q88+S88)</f>
        <v>43</v>
      </c>
      <c r="CQ88" s="2">
        <f t="shared" ref="CQ88:CQ119" si="113">AC88*BC88</f>
        <v>-0.02</v>
      </c>
      <c r="CR88" s="2">
        <f t="shared" ref="CR88:CR119" si="114">AD88*BB88</f>
        <v>1.42</v>
      </c>
      <c r="CS88" s="2">
        <f t="shared" ref="CS88:CS119" si="115">AE88*BS88</f>
        <v>0</v>
      </c>
      <c r="CT88" s="2">
        <f t="shared" ref="CT88:CT119" si="116">AF88*BA88</f>
        <v>20.03</v>
      </c>
      <c r="CU88" s="2">
        <f t="shared" ref="CU88:CU119" si="117">AG88</f>
        <v>0</v>
      </c>
      <c r="CV88" s="2">
        <f t="shared" ref="CV88:CV119" si="118">AH88</f>
        <v>2.1060000000000003</v>
      </c>
      <c r="CW88" s="2">
        <f t="shared" ref="CW88:CW119" si="119">AI88</f>
        <v>0</v>
      </c>
      <c r="CX88" s="2">
        <f t="shared" ref="CX88:CX119" si="120">AJ88</f>
        <v>0</v>
      </c>
      <c r="CY88" s="2">
        <f t="shared" ref="CY88:CY119" si="121">(((S88+(R88*IF(0,0,1)))*AT88)/100)</f>
        <v>38</v>
      </c>
      <c r="CZ88" s="2">
        <f t="shared" ref="CZ88:CZ119" si="122">(((S88+(R88*IF(0,0,1)))*AU88)/100)</f>
        <v>26</v>
      </c>
      <c r="DA88" s="2"/>
      <c r="DB88" s="2"/>
      <c r="DC88" s="2" t="s">
        <v>6</v>
      </c>
      <c r="DD88" s="2" t="s">
        <v>6</v>
      </c>
      <c r="DE88" s="2" t="s">
        <v>20</v>
      </c>
      <c r="DF88" s="2" t="s">
        <v>20</v>
      </c>
      <c r="DG88" s="2" t="s">
        <v>20</v>
      </c>
      <c r="DH88" s="2" t="s">
        <v>6</v>
      </c>
      <c r="DI88" s="2" t="s">
        <v>20</v>
      </c>
      <c r="DJ88" s="2" t="s">
        <v>20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1013</v>
      </c>
      <c r="DV88" s="2" t="s">
        <v>62</v>
      </c>
      <c r="DW88" s="2" t="s">
        <v>62</v>
      </c>
      <c r="DX88" s="2">
        <v>1</v>
      </c>
      <c r="DY88" s="2"/>
      <c r="DZ88" s="2"/>
      <c r="EA88" s="2"/>
      <c r="EB88" s="2"/>
      <c r="EC88" s="2"/>
      <c r="ED88" s="2"/>
      <c r="EE88" s="2">
        <v>32653241</v>
      </c>
      <c r="EF88" s="2">
        <v>2</v>
      </c>
      <c r="EG88" s="2" t="s">
        <v>39</v>
      </c>
      <c r="EH88" s="2">
        <v>0</v>
      </c>
      <c r="EI88" s="2" t="s">
        <v>6</v>
      </c>
      <c r="EJ88" s="2">
        <v>2</v>
      </c>
      <c r="EK88" s="2">
        <v>108001</v>
      </c>
      <c r="EL88" s="2" t="s">
        <v>120</v>
      </c>
      <c r="EM88" s="2" t="s">
        <v>121</v>
      </c>
      <c r="EN88" s="2"/>
      <c r="EO88" s="2" t="s">
        <v>24</v>
      </c>
      <c r="EP88" s="2"/>
      <c r="EQ88" s="2">
        <v>0</v>
      </c>
      <c r="ER88" s="2">
        <v>35.979999999999997</v>
      </c>
      <c r="ES88" s="2">
        <v>20.09</v>
      </c>
      <c r="ET88" s="2">
        <v>1.05</v>
      </c>
      <c r="EU88" s="2">
        <v>0</v>
      </c>
      <c r="EV88" s="2">
        <v>14.84</v>
      </c>
      <c r="EW88" s="2">
        <v>1.56</v>
      </c>
      <c r="EX88" s="2">
        <v>0</v>
      </c>
      <c r="EY88" s="2">
        <v>1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3">ROUND(IF(AND(BH88=3,BI88=3),P88,0),0)</f>
        <v>0</v>
      </c>
      <c r="FS88" s="2">
        <v>0</v>
      </c>
      <c r="FT88" s="2"/>
      <c r="FU88" s="2"/>
      <c r="FV88" s="2"/>
      <c r="FW88" s="2"/>
      <c r="FX88" s="2">
        <v>95</v>
      </c>
      <c r="FY88" s="2">
        <v>65</v>
      </c>
      <c r="FZ88" s="2"/>
      <c r="GA88" s="2" t="s">
        <v>6</v>
      </c>
      <c r="GB88" s="2"/>
      <c r="GC88" s="2"/>
      <c r="GD88" s="2">
        <v>0</v>
      </c>
      <c r="GE88" s="2"/>
      <c r="GF88" s="2">
        <v>942868882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4">ROUND(IF(AND(BH88=3,BI88=3,FS88&lt;&gt;0),P88,0),0)</f>
        <v>0</v>
      </c>
      <c r="GM88" s="2">
        <f t="shared" ref="GM88:GM119" si="125">ROUND(O88+X88+Y88+GK88,0)+GX88</f>
        <v>107</v>
      </c>
      <c r="GN88" s="2">
        <f t="shared" ref="GN88:GN119" si="126">IF(OR(BI88=0,BI88=1),ROUND(O88+X88+Y88+GK88,0),0)</f>
        <v>0</v>
      </c>
      <c r="GO88" s="2">
        <f t="shared" ref="GO88:GO119" si="127">IF(BI88=2,ROUND(O88+X88+Y88+GK88,0),0)</f>
        <v>107</v>
      </c>
      <c r="GP88" s="2">
        <f t="shared" ref="GP88:GP119" si="128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9">ROUND(GT88,2)</f>
        <v>0</v>
      </c>
      <c r="GW88" s="2">
        <v>1</v>
      </c>
      <c r="GX88" s="2">
        <f t="shared" ref="GX88:GX11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C89">
        <f>ROW(SmtRes!A110)</f>
        <v>110</v>
      </c>
      <c r="D89">
        <f>ROW(EtalonRes!A100)</f>
        <v>100</v>
      </c>
      <c r="E89" t="s">
        <v>162</v>
      </c>
      <c r="F89" t="s">
        <v>163</v>
      </c>
      <c r="G89" t="s">
        <v>164</v>
      </c>
      <c r="H89" t="s">
        <v>62</v>
      </c>
      <c r="I89">
        <f>'1.Смета.или.Акт'!E103</f>
        <v>2</v>
      </c>
      <c r="J89">
        <v>0</v>
      </c>
      <c r="O89">
        <f t="shared" si="98"/>
        <v>769</v>
      </c>
      <c r="P89">
        <f t="shared" si="99"/>
        <v>0</v>
      </c>
      <c r="Q89">
        <f t="shared" si="100"/>
        <v>36</v>
      </c>
      <c r="R89">
        <f t="shared" si="101"/>
        <v>0</v>
      </c>
      <c r="S89">
        <f t="shared" si="102"/>
        <v>733</v>
      </c>
      <c r="T89">
        <f t="shared" si="103"/>
        <v>0</v>
      </c>
      <c r="U89">
        <f t="shared" si="104"/>
        <v>4.2120000000000006</v>
      </c>
      <c r="V89">
        <f t="shared" si="105"/>
        <v>0</v>
      </c>
      <c r="W89">
        <f t="shared" si="106"/>
        <v>0</v>
      </c>
      <c r="X89">
        <f t="shared" si="107"/>
        <v>594</v>
      </c>
      <c r="Y89">
        <f t="shared" si="108"/>
        <v>381</v>
      </c>
      <c r="AA89">
        <v>34647563</v>
      </c>
      <c r="AB89">
        <f t="shared" si="109"/>
        <v>21.43</v>
      </c>
      <c r="AC89">
        <f>ROUND((ES89+(SUM(SmtRes!BC97:'SmtRes'!BC110)+SUM(EtalonRes!AL87:'EtalonRes'!AL100))),2)</f>
        <v>-0.02</v>
      </c>
      <c r="AD89">
        <f>ROUND(((((ET89*1.35))-((EU89*1.35)))+AE89),2)</f>
        <v>1.42</v>
      </c>
      <c r="AE89">
        <f>ROUND(((EU89*1.35)),2)</f>
        <v>0</v>
      </c>
      <c r="AF89">
        <f>ROUND(((EV89*1.35)),2)</f>
        <v>20.03</v>
      </c>
      <c r="AG89">
        <f t="shared" si="110"/>
        <v>0</v>
      </c>
      <c r="AH89">
        <f>((EW89*1.35))</f>
        <v>2.1060000000000003</v>
      </c>
      <c r="AI89">
        <f>((EX89*1.35))</f>
        <v>0</v>
      </c>
      <c r="AJ89">
        <f t="shared" si="111"/>
        <v>0</v>
      </c>
      <c r="AK89">
        <f>AL89+AM89+AO89</f>
        <v>35.980000000000004</v>
      </c>
      <c r="AL89" s="55">
        <f>'1.Смета.или.Акт'!F106</f>
        <v>20.09</v>
      </c>
      <c r="AM89" s="55">
        <f>'1.Смета.или.Акт'!F105</f>
        <v>1.05</v>
      </c>
      <c r="AN89">
        <v>0</v>
      </c>
      <c r="AO89" s="55">
        <f>'1.Смета.или.Акт'!F104</f>
        <v>14.84</v>
      </c>
      <c r="AP89">
        <v>0</v>
      </c>
      <c r="AQ89">
        <f>'1.Смета.или.Акт'!E109</f>
        <v>1.56</v>
      </c>
      <c r="AR89">
        <v>0</v>
      </c>
      <c r="AS89">
        <v>0</v>
      </c>
      <c r="AT89">
        <v>81</v>
      </c>
      <c r="AU89">
        <v>52</v>
      </c>
      <c r="AV89">
        <v>1</v>
      </c>
      <c r="AW89">
        <v>1</v>
      </c>
      <c r="AZ89">
        <v>1</v>
      </c>
      <c r="BA89">
        <f>'1.Смета.или.Акт'!J104</f>
        <v>18.3</v>
      </c>
      <c r="BB89">
        <f>'1.Смета.или.Акт'!J105</f>
        <v>12.5</v>
      </c>
      <c r="BC89">
        <f>'1.Смета.или.Акт'!J106</f>
        <v>7.5</v>
      </c>
      <c r="BD89" t="s">
        <v>6</v>
      </c>
      <c r="BE89" t="s">
        <v>6</v>
      </c>
      <c r="BF89" t="s">
        <v>6</v>
      </c>
      <c r="BG89" t="s">
        <v>6</v>
      </c>
      <c r="BH89">
        <v>0</v>
      </c>
      <c r="BI89">
        <v>2</v>
      </c>
      <c r="BJ89" t="s">
        <v>165</v>
      </c>
      <c r="BM89">
        <v>108001</v>
      </c>
      <c r="BN89">
        <v>0</v>
      </c>
      <c r="BO89" t="s">
        <v>6</v>
      </c>
      <c r="BP89">
        <v>0</v>
      </c>
      <c r="BQ89">
        <v>2</v>
      </c>
      <c r="BR89">
        <v>0</v>
      </c>
      <c r="BS89">
        <v>18.3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95</v>
      </c>
      <c r="CA89">
        <v>65</v>
      </c>
      <c r="CF89">
        <v>0</v>
      </c>
      <c r="CG89">
        <v>0</v>
      </c>
      <c r="CM89">
        <v>0</v>
      </c>
      <c r="CN89" t="s">
        <v>19</v>
      </c>
      <c r="CO89">
        <v>0</v>
      </c>
      <c r="CP89">
        <f t="shared" si="112"/>
        <v>769</v>
      </c>
      <c r="CQ89">
        <f t="shared" si="113"/>
        <v>-0.15</v>
      </c>
      <c r="CR89">
        <f t="shared" si="114"/>
        <v>17.75</v>
      </c>
      <c r="CS89">
        <f t="shared" si="115"/>
        <v>0</v>
      </c>
      <c r="CT89">
        <f t="shared" si="116"/>
        <v>366.54900000000004</v>
      </c>
      <c r="CU89">
        <f t="shared" si="117"/>
        <v>0</v>
      </c>
      <c r="CV89">
        <f t="shared" si="118"/>
        <v>2.1060000000000003</v>
      </c>
      <c r="CW89">
        <f t="shared" si="119"/>
        <v>0</v>
      </c>
      <c r="CX89">
        <f t="shared" si="120"/>
        <v>0</v>
      </c>
      <c r="CY89">
        <f t="shared" si="121"/>
        <v>593.73</v>
      </c>
      <c r="CZ89">
        <f t="shared" si="122"/>
        <v>381.16</v>
      </c>
      <c r="DC89" t="s">
        <v>6</v>
      </c>
      <c r="DD89" t="s">
        <v>6</v>
      </c>
      <c r="DE89" t="s">
        <v>20</v>
      </c>
      <c r="DF89" t="s">
        <v>20</v>
      </c>
      <c r="DG89" t="s">
        <v>20</v>
      </c>
      <c r="DH89" t="s">
        <v>6</v>
      </c>
      <c r="DI89" t="s">
        <v>20</v>
      </c>
      <c r="DJ89" t="s">
        <v>20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62</v>
      </c>
      <c r="DW89" t="str">
        <f>'1.Смета.или.Акт'!D103</f>
        <v>ШТ</v>
      </c>
      <c r="DX89">
        <v>1</v>
      </c>
      <c r="EE89">
        <v>32653241</v>
      </c>
      <c r="EF89">
        <v>2</v>
      </c>
      <c r="EG89" t="s">
        <v>39</v>
      </c>
      <c r="EH89">
        <v>0</v>
      </c>
      <c r="EI89" t="s">
        <v>6</v>
      </c>
      <c r="EJ89">
        <v>2</v>
      </c>
      <c r="EK89">
        <v>108001</v>
      </c>
      <c r="EL89" t="s">
        <v>120</v>
      </c>
      <c r="EM89" t="s">
        <v>121</v>
      </c>
      <c r="EO89" t="s">
        <v>24</v>
      </c>
      <c r="EQ89">
        <v>0</v>
      </c>
      <c r="ER89">
        <f>ES89+ET89+EV89</f>
        <v>35.980000000000004</v>
      </c>
      <c r="ES89" s="55">
        <f>'1.Смета.или.Акт'!F106</f>
        <v>20.09</v>
      </c>
      <c r="ET89" s="55">
        <f>'1.Смета.или.Акт'!F105</f>
        <v>1.05</v>
      </c>
      <c r="EU89">
        <v>0</v>
      </c>
      <c r="EV89" s="55">
        <f>'1.Смета.или.Акт'!F104</f>
        <v>14.84</v>
      </c>
      <c r="EW89">
        <f>'1.Смета.или.Акт'!E109</f>
        <v>1.56</v>
      </c>
      <c r="EX89">
        <v>0</v>
      </c>
      <c r="EY89">
        <v>1</v>
      </c>
      <c r="FQ89">
        <v>0</v>
      </c>
      <c r="FR89">
        <f t="shared" si="123"/>
        <v>0</v>
      </c>
      <c r="FS89">
        <v>0</v>
      </c>
      <c r="FV89" t="s">
        <v>25</v>
      </c>
      <c r="FW89" t="s">
        <v>26</v>
      </c>
      <c r="FX89">
        <v>95</v>
      </c>
      <c r="FY89">
        <v>65</v>
      </c>
      <c r="GA89" t="s">
        <v>6</v>
      </c>
      <c r="GD89">
        <v>0</v>
      </c>
      <c r="GF89">
        <v>942868882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1744</v>
      </c>
      <c r="GN89">
        <f t="shared" si="126"/>
        <v>0</v>
      </c>
      <c r="GO89">
        <f t="shared" si="127"/>
        <v>1744</v>
      </c>
      <c r="GP89">
        <f t="shared" si="128"/>
        <v>0</v>
      </c>
      <c r="GR89">
        <v>0</v>
      </c>
      <c r="GS89">
        <v>3</v>
      </c>
      <c r="GT89">
        <v>0</v>
      </c>
      <c r="GU89" t="s">
        <v>6</v>
      </c>
      <c r="GV89">
        <f t="shared" si="129"/>
        <v>0</v>
      </c>
      <c r="GW89">
        <v>18.3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96</v>
      </c>
      <c r="D90" s="2"/>
      <c r="E90" s="2" t="s">
        <v>166</v>
      </c>
      <c r="F90" s="2" t="s">
        <v>65</v>
      </c>
      <c r="G90" s="2" t="s">
        <v>167</v>
      </c>
      <c r="H90" s="2" t="s">
        <v>45</v>
      </c>
      <c r="I90" s="2">
        <f>I88*J90</f>
        <v>2</v>
      </c>
      <c r="J90" s="2">
        <v>1</v>
      </c>
      <c r="K90" s="2"/>
      <c r="L90" s="2"/>
      <c r="M90" s="2"/>
      <c r="N90" s="2"/>
      <c r="O90" s="2">
        <f t="shared" si="98"/>
        <v>106</v>
      </c>
      <c r="P90" s="2">
        <f t="shared" si="99"/>
        <v>106</v>
      </c>
      <c r="Q90" s="2">
        <f t="shared" si="100"/>
        <v>0</v>
      </c>
      <c r="R90" s="2">
        <f t="shared" si="101"/>
        <v>0</v>
      </c>
      <c r="S90" s="2">
        <f t="shared" si="102"/>
        <v>0</v>
      </c>
      <c r="T90" s="2">
        <f t="shared" si="103"/>
        <v>0</v>
      </c>
      <c r="U90" s="2">
        <f t="shared" si="104"/>
        <v>0</v>
      </c>
      <c r="V90" s="2">
        <f t="shared" si="105"/>
        <v>0</v>
      </c>
      <c r="W90" s="2">
        <f t="shared" si="106"/>
        <v>0</v>
      </c>
      <c r="X90" s="2">
        <f t="shared" si="107"/>
        <v>0</v>
      </c>
      <c r="Y90" s="2">
        <f t="shared" si="108"/>
        <v>0</v>
      </c>
      <c r="Z90" s="2"/>
      <c r="AA90" s="2">
        <v>34647562</v>
      </c>
      <c r="AB90" s="2">
        <f t="shared" si="109"/>
        <v>52.76</v>
      </c>
      <c r="AC90" s="2">
        <f t="shared" ref="AC90:AC113" si="131">ROUND((ES90),2)</f>
        <v>52.76</v>
      </c>
      <c r="AD90" s="2">
        <f t="shared" ref="AD90:AD113" si="132">ROUND((((ET90)-(EU90))+AE90),2)</f>
        <v>0</v>
      </c>
      <c r="AE90" s="2">
        <f t="shared" ref="AE90:AE113" si="133">ROUND((EU90),2)</f>
        <v>0</v>
      </c>
      <c r="AF90" s="2">
        <f t="shared" ref="AF90:AF113" si="134">ROUND((EV90),2)</f>
        <v>0</v>
      </c>
      <c r="AG90" s="2">
        <f t="shared" si="110"/>
        <v>0</v>
      </c>
      <c r="AH90" s="2">
        <f t="shared" ref="AH90:AH113" si="135">(EW90)</f>
        <v>0</v>
      </c>
      <c r="AI90" s="2">
        <f t="shared" ref="AI90:AI113" si="136">(EX90)</f>
        <v>0</v>
      </c>
      <c r="AJ90" s="2">
        <f t="shared" si="111"/>
        <v>0</v>
      </c>
      <c r="AK90" s="2">
        <v>52.76</v>
      </c>
      <c r="AL90" s="2">
        <v>52.76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168</v>
      </c>
      <c r="BK90" s="2"/>
      <c r="BL90" s="2"/>
      <c r="BM90" s="2">
        <v>500001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106</v>
      </c>
      <c r="CQ90" s="2">
        <f t="shared" si="113"/>
        <v>52.76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45</v>
      </c>
      <c r="DW90" s="2" t="s">
        <v>45</v>
      </c>
      <c r="DX90" s="2">
        <v>1</v>
      </c>
      <c r="DY90" s="2"/>
      <c r="DZ90" s="2"/>
      <c r="EA90" s="2"/>
      <c r="EB90" s="2"/>
      <c r="EC90" s="2"/>
      <c r="ED90" s="2"/>
      <c r="EE90" s="2">
        <v>32653291</v>
      </c>
      <c r="EF90" s="2">
        <v>20</v>
      </c>
      <c r="EG90" s="2" t="s">
        <v>31</v>
      </c>
      <c r="EH90" s="2">
        <v>0</v>
      </c>
      <c r="EI90" s="2" t="s">
        <v>6</v>
      </c>
      <c r="EJ90" s="2">
        <v>1</v>
      </c>
      <c r="EK90" s="2">
        <v>500001</v>
      </c>
      <c r="EL90" s="2" t="s">
        <v>47</v>
      </c>
      <c r="EM90" s="2" t="s">
        <v>48</v>
      </c>
      <c r="EN90" s="2"/>
      <c r="EO90" s="2" t="s">
        <v>6</v>
      </c>
      <c r="EP90" s="2"/>
      <c r="EQ90" s="2">
        <v>2097152</v>
      </c>
      <c r="ER90" s="2">
        <v>44.97</v>
      </c>
      <c r="ES90" s="2">
        <v>52.76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169</v>
      </c>
      <c r="GB90" s="2"/>
      <c r="GC90" s="2"/>
      <c r="GD90" s="2">
        <v>0</v>
      </c>
      <c r="GE90" s="2"/>
      <c r="GF90" s="2">
        <v>602042615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106</v>
      </c>
      <c r="GN90" s="2">
        <f t="shared" si="126"/>
        <v>106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110</v>
      </c>
      <c r="E91" t="s">
        <v>166</v>
      </c>
      <c r="F91" t="str">
        <f>'1.Смета.или.Акт'!B110</f>
        <v>Накладная</v>
      </c>
      <c r="G91" t="str">
        <f>'1.Смета.или.Акт'!C110</f>
        <v>Выключатель автоматический</v>
      </c>
      <c r="H91" t="s">
        <v>45</v>
      </c>
      <c r="I91">
        <f>I89*J91</f>
        <v>2</v>
      </c>
      <c r="J91">
        <v>1</v>
      </c>
      <c r="O91">
        <f t="shared" si="98"/>
        <v>791</v>
      </c>
      <c r="P91">
        <f t="shared" si="99"/>
        <v>791</v>
      </c>
      <c r="Q91">
        <f t="shared" si="100"/>
        <v>0</v>
      </c>
      <c r="R91">
        <f t="shared" si="101"/>
        <v>0</v>
      </c>
      <c r="S91">
        <f t="shared" si="102"/>
        <v>0</v>
      </c>
      <c r="T91">
        <f t="shared" si="103"/>
        <v>0</v>
      </c>
      <c r="U91">
        <f t="shared" si="104"/>
        <v>0</v>
      </c>
      <c r="V91">
        <f t="shared" si="105"/>
        <v>0</v>
      </c>
      <c r="W91">
        <f t="shared" si="106"/>
        <v>0</v>
      </c>
      <c r="X91">
        <f t="shared" si="107"/>
        <v>0</v>
      </c>
      <c r="Y91">
        <f t="shared" si="108"/>
        <v>0</v>
      </c>
      <c r="AA91">
        <v>34647563</v>
      </c>
      <c r="AB91">
        <f t="shared" si="109"/>
        <v>52.76</v>
      </c>
      <c r="AC91">
        <f t="shared" si="131"/>
        <v>52.76</v>
      </c>
      <c r="AD91">
        <f t="shared" si="132"/>
        <v>0</v>
      </c>
      <c r="AE91">
        <f t="shared" si="133"/>
        <v>0</v>
      </c>
      <c r="AF91">
        <f t="shared" si="134"/>
        <v>0</v>
      </c>
      <c r="AG91">
        <f t="shared" si="110"/>
        <v>0</v>
      </c>
      <c r="AH91">
        <f t="shared" si="135"/>
        <v>0</v>
      </c>
      <c r="AI91">
        <f t="shared" si="136"/>
        <v>0</v>
      </c>
      <c r="AJ91">
        <f t="shared" si="111"/>
        <v>0</v>
      </c>
      <c r="AK91">
        <v>52.76</v>
      </c>
      <c r="AL91" s="55">
        <f>'1.Смета.или.Акт'!F110</f>
        <v>52.76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'1.Смета.или.Акт'!J110</f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168</v>
      </c>
      <c r="BM91">
        <v>500001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791</v>
      </c>
      <c r="CQ91">
        <f t="shared" si="113"/>
        <v>395.7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45</v>
      </c>
      <c r="DW91" t="str">
        <f>'1.Смета.или.Акт'!D110</f>
        <v>шт.</v>
      </c>
      <c r="DX91">
        <v>1</v>
      </c>
      <c r="EE91">
        <v>32653291</v>
      </c>
      <c r="EF91">
        <v>20</v>
      </c>
      <c r="EG91" t="s">
        <v>31</v>
      </c>
      <c r="EH91">
        <v>0</v>
      </c>
      <c r="EI91" t="s">
        <v>6</v>
      </c>
      <c r="EJ91">
        <v>1</v>
      </c>
      <c r="EK91">
        <v>500001</v>
      </c>
      <c r="EL91" t="s">
        <v>47</v>
      </c>
      <c r="EM91" t="s">
        <v>48</v>
      </c>
      <c r="EO91" t="s">
        <v>6</v>
      </c>
      <c r="EQ91">
        <v>2097152</v>
      </c>
      <c r="ER91">
        <v>52.76</v>
      </c>
      <c r="ES91" s="55">
        <f>'1.Смета.или.Акт'!F110</f>
        <v>52.76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5</v>
      </c>
      <c r="FC91">
        <v>0</v>
      </c>
      <c r="FD91">
        <v>18</v>
      </c>
      <c r="FF91">
        <v>395.7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169</v>
      </c>
      <c r="GD91">
        <v>0</v>
      </c>
      <c r="GF91">
        <v>602042615</v>
      </c>
      <c r="GG91">
        <v>2</v>
      </c>
      <c r="GH91">
        <v>3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791</v>
      </c>
      <c r="GN91">
        <f t="shared" si="126"/>
        <v>791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85</v>
      </c>
      <c r="D92" s="2"/>
      <c r="E92" s="2" t="s">
        <v>170</v>
      </c>
      <c r="F92" s="2" t="s">
        <v>171</v>
      </c>
      <c r="G92" s="2" t="s">
        <v>172</v>
      </c>
      <c r="H92" s="2" t="s">
        <v>45</v>
      </c>
      <c r="I92" s="2">
        <f>I88*J92</f>
        <v>0</v>
      </c>
      <c r="J92" s="2">
        <v>0</v>
      </c>
      <c r="K92" s="2"/>
      <c r="L92" s="2"/>
      <c r="M92" s="2"/>
      <c r="N92" s="2"/>
      <c r="O92" s="2">
        <f t="shared" si="98"/>
        <v>0</v>
      </c>
      <c r="P92" s="2">
        <f t="shared" si="99"/>
        <v>0</v>
      </c>
      <c r="Q92" s="2">
        <f t="shared" si="100"/>
        <v>0</v>
      </c>
      <c r="R92" s="2">
        <f t="shared" si="101"/>
        <v>0</v>
      </c>
      <c r="S92" s="2">
        <f t="shared" si="102"/>
        <v>0</v>
      </c>
      <c r="T92" s="2">
        <f t="shared" si="103"/>
        <v>0</v>
      </c>
      <c r="U92" s="2">
        <f t="shared" si="104"/>
        <v>0</v>
      </c>
      <c r="V92" s="2">
        <f t="shared" si="105"/>
        <v>0</v>
      </c>
      <c r="W92" s="2">
        <f t="shared" si="106"/>
        <v>0</v>
      </c>
      <c r="X92" s="2">
        <f t="shared" si="107"/>
        <v>0</v>
      </c>
      <c r="Y92" s="2">
        <f t="shared" si="108"/>
        <v>0</v>
      </c>
      <c r="Z92" s="2"/>
      <c r="AA92" s="2">
        <v>34647562</v>
      </c>
      <c r="AB92" s="2">
        <f t="shared" si="109"/>
        <v>39.21</v>
      </c>
      <c r="AC92" s="2">
        <f t="shared" si="131"/>
        <v>39.21</v>
      </c>
      <c r="AD92" s="2">
        <f t="shared" si="132"/>
        <v>0</v>
      </c>
      <c r="AE92" s="2">
        <f t="shared" si="133"/>
        <v>0</v>
      </c>
      <c r="AF92" s="2">
        <f t="shared" si="134"/>
        <v>0</v>
      </c>
      <c r="AG92" s="2">
        <f t="shared" si="110"/>
        <v>0</v>
      </c>
      <c r="AH92" s="2">
        <f t="shared" si="135"/>
        <v>0</v>
      </c>
      <c r="AI92" s="2">
        <f t="shared" si="136"/>
        <v>0</v>
      </c>
      <c r="AJ92" s="2">
        <f t="shared" si="111"/>
        <v>0</v>
      </c>
      <c r="AK92" s="2">
        <v>39.21</v>
      </c>
      <c r="AL92" s="2">
        <v>39.21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173</v>
      </c>
      <c r="BK92" s="2"/>
      <c r="BL92" s="2"/>
      <c r="BM92" s="2">
        <v>500001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0</v>
      </c>
      <c r="CQ92" s="2">
        <f t="shared" si="113"/>
        <v>39.21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45</v>
      </c>
      <c r="DW92" s="2" t="s">
        <v>45</v>
      </c>
      <c r="DX92" s="2">
        <v>1</v>
      </c>
      <c r="DY92" s="2"/>
      <c r="DZ92" s="2"/>
      <c r="EA92" s="2"/>
      <c r="EB92" s="2"/>
      <c r="EC92" s="2"/>
      <c r="ED92" s="2"/>
      <c r="EE92" s="2">
        <v>32653291</v>
      </c>
      <c r="EF92" s="2">
        <v>20</v>
      </c>
      <c r="EG92" s="2" t="s">
        <v>31</v>
      </c>
      <c r="EH92" s="2">
        <v>0</v>
      </c>
      <c r="EI92" s="2" t="s">
        <v>6</v>
      </c>
      <c r="EJ92" s="2">
        <v>1</v>
      </c>
      <c r="EK92" s="2">
        <v>500001</v>
      </c>
      <c r="EL92" s="2" t="s">
        <v>47</v>
      </c>
      <c r="EM92" s="2" t="s">
        <v>48</v>
      </c>
      <c r="EN92" s="2"/>
      <c r="EO92" s="2" t="s">
        <v>6</v>
      </c>
      <c r="EP92" s="2"/>
      <c r="EQ92" s="2">
        <v>0</v>
      </c>
      <c r="ER92" s="2">
        <v>11.5</v>
      </c>
      <c r="ES92" s="2">
        <v>39.21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174</v>
      </c>
      <c r="GB92" s="2"/>
      <c r="GC92" s="2"/>
      <c r="GD92" s="2">
        <v>0</v>
      </c>
      <c r="GE92" s="2"/>
      <c r="GF92" s="2">
        <v>-748248009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0</v>
      </c>
      <c r="GN92" s="2">
        <f t="shared" si="126"/>
        <v>0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99</v>
      </c>
      <c r="E93" t="s">
        <v>170</v>
      </c>
      <c r="F93" t="s">
        <v>171</v>
      </c>
      <c r="G93" t="s">
        <v>172</v>
      </c>
      <c r="H93" t="s">
        <v>45</v>
      </c>
      <c r="I93">
        <f>I89*J93</f>
        <v>0</v>
      </c>
      <c r="J93">
        <v>0</v>
      </c>
      <c r="O93">
        <f t="shared" si="98"/>
        <v>0</v>
      </c>
      <c r="P93">
        <f t="shared" si="99"/>
        <v>0</v>
      </c>
      <c r="Q93">
        <f t="shared" si="100"/>
        <v>0</v>
      </c>
      <c r="R93">
        <f t="shared" si="101"/>
        <v>0</v>
      </c>
      <c r="S93">
        <f t="shared" si="102"/>
        <v>0</v>
      </c>
      <c r="T93">
        <f t="shared" si="103"/>
        <v>0</v>
      </c>
      <c r="U93">
        <f t="shared" si="104"/>
        <v>0</v>
      </c>
      <c r="V93">
        <f t="shared" si="105"/>
        <v>0</v>
      </c>
      <c r="W93">
        <f t="shared" si="106"/>
        <v>0</v>
      </c>
      <c r="X93">
        <f t="shared" si="107"/>
        <v>0</v>
      </c>
      <c r="Y93">
        <f t="shared" si="108"/>
        <v>0</v>
      </c>
      <c r="AA93">
        <v>34647563</v>
      </c>
      <c r="AB93">
        <f t="shared" si="109"/>
        <v>39.21</v>
      </c>
      <c r="AC93">
        <f t="shared" si="131"/>
        <v>39.21</v>
      </c>
      <c r="AD93">
        <f t="shared" si="132"/>
        <v>0</v>
      </c>
      <c r="AE93">
        <f t="shared" si="133"/>
        <v>0</v>
      </c>
      <c r="AF93">
        <f t="shared" si="134"/>
        <v>0</v>
      </c>
      <c r="AG93">
        <f t="shared" si="110"/>
        <v>0</v>
      </c>
      <c r="AH93">
        <f t="shared" si="135"/>
        <v>0</v>
      </c>
      <c r="AI93">
        <f t="shared" si="136"/>
        <v>0</v>
      </c>
      <c r="AJ93">
        <f t="shared" si="111"/>
        <v>0</v>
      </c>
      <c r="AK93">
        <v>39.21</v>
      </c>
      <c r="AL93">
        <v>39.21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173</v>
      </c>
      <c r="BM93">
        <v>500001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0</v>
      </c>
      <c r="CQ93">
        <f t="shared" si="113"/>
        <v>294.07499999999999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45</v>
      </c>
      <c r="DW93" t="s">
        <v>45</v>
      </c>
      <c r="DX93">
        <v>1</v>
      </c>
      <c r="EE93">
        <v>32653291</v>
      </c>
      <c r="EF93">
        <v>20</v>
      </c>
      <c r="EG93" t="s">
        <v>31</v>
      </c>
      <c r="EH93">
        <v>0</v>
      </c>
      <c r="EI93" t="s">
        <v>6</v>
      </c>
      <c r="EJ93">
        <v>1</v>
      </c>
      <c r="EK93">
        <v>500001</v>
      </c>
      <c r="EL93" t="s">
        <v>47</v>
      </c>
      <c r="EM93" t="s">
        <v>48</v>
      </c>
      <c r="EO93" t="s">
        <v>6</v>
      </c>
      <c r="EQ93">
        <v>0</v>
      </c>
      <c r="ER93">
        <v>42.62</v>
      </c>
      <c r="ES93">
        <v>39.21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294.06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174</v>
      </c>
      <c r="GD93">
        <v>0</v>
      </c>
      <c r="GF93">
        <v>-748248009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0</v>
      </c>
      <c r="GN93">
        <f t="shared" si="126"/>
        <v>0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86</v>
      </c>
      <c r="D94" s="2"/>
      <c r="E94" s="2" t="s">
        <v>175</v>
      </c>
      <c r="F94" s="2" t="s">
        <v>176</v>
      </c>
      <c r="G94" s="2" t="s">
        <v>177</v>
      </c>
      <c r="H94" s="2" t="s">
        <v>146</v>
      </c>
      <c r="I94" s="2">
        <f>I88*J94</f>
        <v>0</v>
      </c>
      <c r="J94" s="2">
        <v>0</v>
      </c>
      <c r="K94" s="2"/>
      <c r="L94" s="2"/>
      <c r="M94" s="2"/>
      <c r="N94" s="2"/>
      <c r="O94" s="2">
        <f t="shared" si="98"/>
        <v>0</v>
      </c>
      <c r="P94" s="2">
        <f t="shared" si="99"/>
        <v>0</v>
      </c>
      <c r="Q94" s="2">
        <f t="shared" si="100"/>
        <v>0</v>
      </c>
      <c r="R94" s="2">
        <f t="shared" si="101"/>
        <v>0</v>
      </c>
      <c r="S94" s="2">
        <f t="shared" si="102"/>
        <v>0</v>
      </c>
      <c r="T94" s="2">
        <f t="shared" si="103"/>
        <v>0</v>
      </c>
      <c r="U94" s="2">
        <f t="shared" si="104"/>
        <v>0</v>
      </c>
      <c r="V94" s="2">
        <f t="shared" si="105"/>
        <v>0</v>
      </c>
      <c r="W94" s="2">
        <f t="shared" si="106"/>
        <v>0</v>
      </c>
      <c r="X94" s="2">
        <f t="shared" si="107"/>
        <v>0</v>
      </c>
      <c r="Y94" s="2">
        <f t="shared" si="108"/>
        <v>0</v>
      </c>
      <c r="Z94" s="2"/>
      <c r="AA94" s="2">
        <v>34647562</v>
      </c>
      <c r="AB94" s="2">
        <f t="shared" si="109"/>
        <v>30.4</v>
      </c>
      <c r="AC94" s="2">
        <f t="shared" si="131"/>
        <v>30.4</v>
      </c>
      <c r="AD94" s="2">
        <f t="shared" si="132"/>
        <v>0</v>
      </c>
      <c r="AE94" s="2">
        <f t="shared" si="133"/>
        <v>0</v>
      </c>
      <c r="AF94" s="2">
        <f t="shared" si="134"/>
        <v>0</v>
      </c>
      <c r="AG94" s="2">
        <f t="shared" si="110"/>
        <v>0</v>
      </c>
      <c r="AH94" s="2">
        <f t="shared" si="135"/>
        <v>0</v>
      </c>
      <c r="AI94" s="2">
        <f t="shared" si="136"/>
        <v>0</v>
      </c>
      <c r="AJ94" s="2">
        <f t="shared" si="111"/>
        <v>0</v>
      </c>
      <c r="AK94" s="2">
        <v>30.4</v>
      </c>
      <c r="AL94" s="2">
        <v>30.4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178</v>
      </c>
      <c r="BK94" s="2"/>
      <c r="BL94" s="2"/>
      <c r="BM94" s="2">
        <v>500001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0</v>
      </c>
      <c r="CQ94" s="2">
        <f t="shared" si="113"/>
        <v>30.4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146</v>
      </c>
      <c r="DW94" s="2" t="s">
        <v>146</v>
      </c>
      <c r="DX94" s="2">
        <v>1</v>
      </c>
      <c r="DY94" s="2"/>
      <c r="DZ94" s="2"/>
      <c r="EA94" s="2"/>
      <c r="EB94" s="2"/>
      <c r="EC94" s="2"/>
      <c r="ED94" s="2"/>
      <c r="EE94" s="2">
        <v>32653291</v>
      </c>
      <c r="EF94" s="2">
        <v>20</v>
      </c>
      <c r="EG94" s="2" t="s">
        <v>31</v>
      </c>
      <c r="EH94" s="2">
        <v>0</v>
      </c>
      <c r="EI94" s="2" t="s">
        <v>6</v>
      </c>
      <c r="EJ94" s="2">
        <v>1</v>
      </c>
      <c r="EK94" s="2">
        <v>500001</v>
      </c>
      <c r="EL94" s="2" t="s">
        <v>47</v>
      </c>
      <c r="EM94" s="2" t="s">
        <v>48</v>
      </c>
      <c r="EN94" s="2"/>
      <c r="EO94" s="2" t="s">
        <v>6</v>
      </c>
      <c r="EP94" s="2"/>
      <c r="EQ94" s="2">
        <v>0</v>
      </c>
      <c r="ER94" s="2">
        <v>30.4</v>
      </c>
      <c r="ES94" s="2">
        <v>30.4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6</v>
      </c>
      <c r="GB94" s="2"/>
      <c r="GC94" s="2"/>
      <c r="GD94" s="2">
        <v>0</v>
      </c>
      <c r="GE94" s="2"/>
      <c r="GF94" s="2">
        <v>-1088866022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0</v>
      </c>
      <c r="GN94" s="2">
        <f t="shared" si="126"/>
        <v>0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100</v>
      </c>
      <c r="E95" t="s">
        <v>175</v>
      </c>
      <c r="F95" t="s">
        <v>176</v>
      </c>
      <c r="G95" t="s">
        <v>177</v>
      </c>
      <c r="H95" t="s">
        <v>146</v>
      </c>
      <c r="I95">
        <f>I89*J95</f>
        <v>0</v>
      </c>
      <c r="J95">
        <v>0</v>
      </c>
      <c r="O95">
        <f t="shared" si="98"/>
        <v>0</v>
      </c>
      <c r="P95">
        <f t="shared" si="99"/>
        <v>0</v>
      </c>
      <c r="Q95">
        <f t="shared" si="100"/>
        <v>0</v>
      </c>
      <c r="R95">
        <f t="shared" si="101"/>
        <v>0</v>
      </c>
      <c r="S95">
        <f t="shared" si="102"/>
        <v>0</v>
      </c>
      <c r="T95">
        <f t="shared" si="103"/>
        <v>0</v>
      </c>
      <c r="U95">
        <f t="shared" si="104"/>
        <v>0</v>
      </c>
      <c r="V95">
        <f t="shared" si="105"/>
        <v>0</v>
      </c>
      <c r="W95">
        <f t="shared" si="106"/>
        <v>0</v>
      </c>
      <c r="X95">
        <f t="shared" si="107"/>
        <v>0</v>
      </c>
      <c r="Y95">
        <f t="shared" si="108"/>
        <v>0</v>
      </c>
      <c r="AA95">
        <v>34647563</v>
      </c>
      <c r="AB95">
        <f t="shared" si="109"/>
        <v>30.4</v>
      </c>
      <c r="AC95">
        <f t="shared" si="131"/>
        <v>30.4</v>
      </c>
      <c r="AD95">
        <f t="shared" si="132"/>
        <v>0</v>
      </c>
      <c r="AE95">
        <f t="shared" si="133"/>
        <v>0</v>
      </c>
      <c r="AF95">
        <f t="shared" si="134"/>
        <v>0</v>
      </c>
      <c r="AG95">
        <f t="shared" si="110"/>
        <v>0</v>
      </c>
      <c r="AH95">
        <f t="shared" si="135"/>
        <v>0</v>
      </c>
      <c r="AI95">
        <f t="shared" si="136"/>
        <v>0</v>
      </c>
      <c r="AJ95">
        <f t="shared" si="111"/>
        <v>0</v>
      </c>
      <c r="AK95">
        <v>30.4</v>
      </c>
      <c r="AL95">
        <v>30.4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178</v>
      </c>
      <c r="BM95">
        <v>500001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0</v>
      </c>
      <c r="CQ95">
        <f t="shared" si="113"/>
        <v>228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146</v>
      </c>
      <c r="DW95" t="s">
        <v>146</v>
      </c>
      <c r="DX95">
        <v>1</v>
      </c>
      <c r="EE95">
        <v>32653291</v>
      </c>
      <c r="EF95">
        <v>20</v>
      </c>
      <c r="EG95" t="s">
        <v>31</v>
      </c>
      <c r="EH95">
        <v>0</v>
      </c>
      <c r="EI95" t="s">
        <v>6</v>
      </c>
      <c r="EJ95">
        <v>1</v>
      </c>
      <c r="EK95">
        <v>500001</v>
      </c>
      <c r="EL95" t="s">
        <v>47</v>
      </c>
      <c r="EM95" t="s">
        <v>48</v>
      </c>
      <c r="EO95" t="s">
        <v>6</v>
      </c>
      <c r="EQ95">
        <v>0</v>
      </c>
      <c r="ER95">
        <v>30.4</v>
      </c>
      <c r="ES95">
        <v>30.4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6</v>
      </c>
      <c r="GD95">
        <v>0</v>
      </c>
      <c r="GF95">
        <v>-1088866022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0</v>
      </c>
      <c r="GN95">
        <f t="shared" si="126"/>
        <v>0</v>
      </c>
      <c r="GO95">
        <f t="shared" si="127"/>
        <v>0</v>
      </c>
      <c r="GP95">
        <f t="shared" si="128"/>
        <v>0</v>
      </c>
      <c r="GR95">
        <v>0</v>
      </c>
      <c r="GS95">
        <v>3</v>
      </c>
      <c r="GT95">
        <v>0</v>
      </c>
      <c r="GU95" t="s">
        <v>6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87</v>
      </c>
      <c r="D96" s="2"/>
      <c r="E96" s="2" t="s">
        <v>179</v>
      </c>
      <c r="F96" s="2" t="s">
        <v>180</v>
      </c>
      <c r="G96" s="2" t="s">
        <v>181</v>
      </c>
      <c r="H96" s="2" t="s">
        <v>146</v>
      </c>
      <c r="I96" s="2">
        <f>I88*J96</f>
        <v>0</v>
      </c>
      <c r="J96" s="2">
        <v>0</v>
      </c>
      <c r="K96" s="2"/>
      <c r="L96" s="2"/>
      <c r="M96" s="2"/>
      <c r="N96" s="2"/>
      <c r="O96" s="2">
        <f t="shared" si="98"/>
        <v>0</v>
      </c>
      <c r="P96" s="2">
        <f t="shared" si="99"/>
        <v>0</v>
      </c>
      <c r="Q96" s="2">
        <f t="shared" si="100"/>
        <v>0</v>
      </c>
      <c r="R96" s="2">
        <f t="shared" si="101"/>
        <v>0</v>
      </c>
      <c r="S96" s="2">
        <f t="shared" si="102"/>
        <v>0</v>
      </c>
      <c r="T96" s="2">
        <f t="shared" si="103"/>
        <v>0</v>
      </c>
      <c r="U96" s="2">
        <f t="shared" si="104"/>
        <v>0</v>
      </c>
      <c r="V96" s="2">
        <f t="shared" si="105"/>
        <v>0</v>
      </c>
      <c r="W96" s="2">
        <f t="shared" si="106"/>
        <v>0</v>
      </c>
      <c r="X96" s="2">
        <f t="shared" si="107"/>
        <v>0</v>
      </c>
      <c r="Y96" s="2">
        <f t="shared" si="108"/>
        <v>0</v>
      </c>
      <c r="Z96" s="2"/>
      <c r="AA96" s="2">
        <v>34647562</v>
      </c>
      <c r="AB96" s="2">
        <f t="shared" si="109"/>
        <v>10.57</v>
      </c>
      <c r="AC96" s="2">
        <f t="shared" si="131"/>
        <v>10.57</v>
      </c>
      <c r="AD96" s="2">
        <f t="shared" si="132"/>
        <v>0</v>
      </c>
      <c r="AE96" s="2">
        <f t="shared" si="133"/>
        <v>0</v>
      </c>
      <c r="AF96" s="2">
        <f t="shared" si="134"/>
        <v>0</v>
      </c>
      <c r="AG96" s="2">
        <f t="shared" si="110"/>
        <v>0</v>
      </c>
      <c r="AH96" s="2">
        <f t="shared" si="135"/>
        <v>0</v>
      </c>
      <c r="AI96" s="2">
        <f t="shared" si="136"/>
        <v>0</v>
      </c>
      <c r="AJ96" s="2">
        <f t="shared" si="111"/>
        <v>0</v>
      </c>
      <c r="AK96" s="2">
        <v>10.57</v>
      </c>
      <c r="AL96" s="2">
        <v>10.57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128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0</v>
      </c>
      <c r="CQ96" s="2">
        <f t="shared" si="113"/>
        <v>10.57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1009</v>
      </c>
      <c r="DV96" s="2" t="s">
        <v>146</v>
      </c>
      <c r="DW96" s="2" t="s">
        <v>146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31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47</v>
      </c>
      <c r="EM96" s="2" t="s">
        <v>48</v>
      </c>
      <c r="EN96" s="2"/>
      <c r="EO96" s="2" t="s">
        <v>6</v>
      </c>
      <c r="EP96" s="2"/>
      <c r="EQ96" s="2">
        <v>0</v>
      </c>
      <c r="ER96" s="2">
        <v>10.57</v>
      </c>
      <c r="ES96" s="2">
        <v>10.57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6</v>
      </c>
      <c r="GB96" s="2"/>
      <c r="GC96" s="2"/>
      <c r="GD96" s="2">
        <v>0</v>
      </c>
      <c r="GE96" s="2"/>
      <c r="GF96" s="2">
        <v>586013393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0</v>
      </c>
      <c r="GN96" s="2">
        <f t="shared" si="126"/>
        <v>0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101</v>
      </c>
      <c r="E97" t="s">
        <v>179</v>
      </c>
      <c r="F97" t="s">
        <v>180</v>
      </c>
      <c r="G97" t="s">
        <v>181</v>
      </c>
      <c r="H97" t="s">
        <v>146</v>
      </c>
      <c r="I97">
        <f>I89*J97</f>
        <v>0</v>
      </c>
      <c r="J97">
        <v>0</v>
      </c>
      <c r="O97">
        <f t="shared" si="98"/>
        <v>0</v>
      </c>
      <c r="P97">
        <f t="shared" si="99"/>
        <v>0</v>
      </c>
      <c r="Q97">
        <f t="shared" si="100"/>
        <v>0</v>
      </c>
      <c r="R97">
        <f t="shared" si="101"/>
        <v>0</v>
      </c>
      <c r="S97">
        <f t="shared" si="102"/>
        <v>0</v>
      </c>
      <c r="T97">
        <f t="shared" si="103"/>
        <v>0</v>
      </c>
      <c r="U97">
        <f t="shared" si="104"/>
        <v>0</v>
      </c>
      <c r="V97">
        <f t="shared" si="105"/>
        <v>0</v>
      </c>
      <c r="W97">
        <f t="shared" si="106"/>
        <v>0</v>
      </c>
      <c r="X97">
        <f t="shared" si="107"/>
        <v>0</v>
      </c>
      <c r="Y97">
        <f t="shared" si="108"/>
        <v>0</v>
      </c>
      <c r="AA97">
        <v>34647563</v>
      </c>
      <c r="AB97">
        <f t="shared" si="109"/>
        <v>10.57</v>
      </c>
      <c r="AC97">
        <f t="shared" si="131"/>
        <v>10.57</v>
      </c>
      <c r="AD97">
        <f t="shared" si="132"/>
        <v>0</v>
      </c>
      <c r="AE97">
        <f t="shared" si="133"/>
        <v>0</v>
      </c>
      <c r="AF97">
        <f t="shared" si="134"/>
        <v>0</v>
      </c>
      <c r="AG97">
        <f t="shared" si="110"/>
        <v>0</v>
      </c>
      <c r="AH97">
        <f t="shared" si="135"/>
        <v>0</v>
      </c>
      <c r="AI97">
        <f t="shared" si="136"/>
        <v>0</v>
      </c>
      <c r="AJ97">
        <f t="shared" si="111"/>
        <v>0</v>
      </c>
      <c r="AK97">
        <v>10.57</v>
      </c>
      <c r="AL97">
        <v>10.57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128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0</v>
      </c>
      <c r="CQ97">
        <f t="shared" si="113"/>
        <v>79.275000000000006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1009</v>
      </c>
      <c r="DV97" t="s">
        <v>146</v>
      </c>
      <c r="DW97" t="s">
        <v>146</v>
      </c>
      <c r="DX97">
        <v>1</v>
      </c>
      <c r="EE97">
        <v>32653291</v>
      </c>
      <c r="EF97">
        <v>20</v>
      </c>
      <c r="EG97" t="s">
        <v>31</v>
      </c>
      <c r="EH97">
        <v>0</v>
      </c>
      <c r="EI97" t="s">
        <v>6</v>
      </c>
      <c r="EJ97">
        <v>1</v>
      </c>
      <c r="EK97">
        <v>500001</v>
      </c>
      <c r="EL97" t="s">
        <v>47</v>
      </c>
      <c r="EM97" t="s">
        <v>48</v>
      </c>
      <c r="EO97" t="s">
        <v>6</v>
      </c>
      <c r="EQ97">
        <v>0</v>
      </c>
      <c r="ER97">
        <v>10.57</v>
      </c>
      <c r="ES97">
        <v>10.57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6</v>
      </c>
      <c r="GD97">
        <v>0</v>
      </c>
      <c r="GF97">
        <v>586013393</v>
      </c>
      <c r="GG97">
        <v>2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0</v>
      </c>
      <c r="GN97">
        <f t="shared" si="126"/>
        <v>0</v>
      </c>
      <c r="GO97">
        <f t="shared" si="127"/>
        <v>0</v>
      </c>
      <c r="GP97">
        <f t="shared" si="128"/>
        <v>0</v>
      </c>
      <c r="GR97">
        <v>0</v>
      </c>
      <c r="GS97">
        <v>3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88</v>
      </c>
      <c r="D98" s="2"/>
      <c r="E98" s="2" t="s">
        <v>182</v>
      </c>
      <c r="F98" s="2" t="s">
        <v>183</v>
      </c>
      <c r="G98" s="2" t="s">
        <v>184</v>
      </c>
      <c r="H98" s="2" t="s">
        <v>146</v>
      </c>
      <c r="I98" s="2">
        <f>I88*J98</f>
        <v>0</v>
      </c>
      <c r="J98" s="2">
        <v>0</v>
      </c>
      <c r="K98" s="2"/>
      <c r="L98" s="2"/>
      <c r="M98" s="2"/>
      <c r="N98" s="2"/>
      <c r="O98" s="2">
        <f t="shared" si="98"/>
        <v>0</v>
      </c>
      <c r="P98" s="2">
        <f t="shared" si="99"/>
        <v>0</v>
      </c>
      <c r="Q98" s="2">
        <f t="shared" si="100"/>
        <v>0</v>
      </c>
      <c r="R98" s="2">
        <f t="shared" si="101"/>
        <v>0</v>
      </c>
      <c r="S98" s="2">
        <f t="shared" si="102"/>
        <v>0</v>
      </c>
      <c r="T98" s="2">
        <f t="shared" si="103"/>
        <v>0</v>
      </c>
      <c r="U98" s="2">
        <f t="shared" si="104"/>
        <v>0</v>
      </c>
      <c r="V98" s="2">
        <f t="shared" si="105"/>
        <v>0</v>
      </c>
      <c r="W98" s="2">
        <f t="shared" si="106"/>
        <v>0</v>
      </c>
      <c r="X98" s="2">
        <f t="shared" si="107"/>
        <v>0</v>
      </c>
      <c r="Y98" s="2">
        <f t="shared" si="108"/>
        <v>0</v>
      </c>
      <c r="Z98" s="2"/>
      <c r="AA98" s="2">
        <v>34647562</v>
      </c>
      <c r="AB98" s="2">
        <f t="shared" si="109"/>
        <v>9.0399999999999991</v>
      </c>
      <c r="AC98" s="2">
        <f t="shared" si="131"/>
        <v>9.0399999999999991</v>
      </c>
      <c r="AD98" s="2">
        <f t="shared" si="132"/>
        <v>0</v>
      </c>
      <c r="AE98" s="2">
        <f t="shared" si="133"/>
        <v>0</v>
      </c>
      <c r="AF98" s="2">
        <f t="shared" si="134"/>
        <v>0</v>
      </c>
      <c r="AG98" s="2">
        <f t="shared" si="110"/>
        <v>0</v>
      </c>
      <c r="AH98" s="2">
        <f t="shared" si="135"/>
        <v>0</v>
      </c>
      <c r="AI98" s="2">
        <f t="shared" si="136"/>
        <v>0</v>
      </c>
      <c r="AJ98" s="2">
        <f t="shared" si="111"/>
        <v>0</v>
      </c>
      <c r="AK98" s="2">
        <v>9.0399999999999991</v>
      </c>
      <c r="AL98" s="2">
        <v>9.0399999999999991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185</v>
      </c>
      <c r="BK98" s="2"/>
      <c r="BL98" s="2"/>
      <c r="BM98" s="2">
        <v>500001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0</v>
      </c>
      <c r="CA98" s="2">
        <v>0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0</v>
      </c>
      <c r="CQ98" s="2">
        <f t="shared" si="113"/>
        <v>9.0399999999999991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1009</v>
      </c>
      <c r="DV98" s="2" t="s">
        <v>146</v>
      </c>
      <c r="DW98" s="2" t="s">
        <v>146</v>
      </c>
      <c r="DX98" s="2">
        <v>1</v>
      </c>
      <c r="DY98" s="2"/>
      <c r="DZ98" s="2"/>
      <c r="EA98" s="2"/>
      <c r="EB98" s="2"/>
      <c r="EC98" s="2"/>
      <c r="ED98" s="2"/>
      <c r="EE98" s="2">
        <v>32653291</v>
      </c>
      <c r="EF98" s="2">
        <v>20</v>
      </c>
      <c r="EG98" s="2" t="s">
        <v>31</v>
      </c>
      <c r="EH98" s="2">
        <v>0</v>
      </c>
      <c r="EI98" s="2" t="s">
        <v>6</v>
      </c>
      <c r="EJ98" s="2">
        <v>1</v>
      </c>
      <c r="EK98" s="2">
        <v>500001</v>
      </c>
      <c r="EL98" s="2" t="s">
        <v>47</v>
      </c>
      <c r="EM98" s="2" t="s">
        <v>48</v>
      </c>
      <c r="EN98" s="2"/>
      <c r="EO98" s="2" t="s">
        <v>6</v>
      </c>
      <c r="EP98" s="2"/>
      <c r="EQ98" s="2">
        <v>0</v>
      </c>
      <c r="ER98" s="2">
        <v>9.0399999999999991</v>
      </c>
      <c r="ES98" s="2">
        <v>9.0399999999999991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0</v>
      </c>
      <c r="FY98" s="2">
        <v>0</v>
      </c>
      <c r="FZ98" s="2"/>
      <c r="GA98" s="2" t="s">
        <v>6</v>
      </c>
      <c r="GB98" s="2"/>
      <c r="GC98" s="2"/>
      <c r="GD98" s="2">
        <v>0</v>
      </c>
      <c r="GE98" s="2"/>
      <c r="GF98" s="2">
        <v>103900845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0</v>
      </c>
      <c r="GN98" s="2">
        <f t="shared" si="126"/>
        <v>0</v>
      </c>
      <c r="GO98" s="2">
        <f t="shared" si="127"/>
        <v>0</v>
      </c>
      <c r="GP98" s="2">
        <f t="shared" si="128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102</v>
      </c>
      <c r="E99" t="s">
        <v>182</v>
      </c>
      <c r="F99" t="s">
        <v>183</v>
      </c>
      <c r="G99" t="s">
        <v>184</v>
      </c>
      <c r="H99" t="s">
        <v>146</v>
      </c>
      <c r="I99">
        <f>I89*J99</f>
        <v>0</v>
      </c>
      <c r="J99">
        <v>0</v>
      </c>
      <c r="O99">
        <f t="shared" si="98"/>
        <v>0</v>
      </c>
      <c r="P99">
        <f t="shared" si="99"/>
        <v>0</v>
      </c>
      <c r="Q99">
        <f t="shared" si="100"/>
        <v>0</v>
      </c>
      <c r="R99">
        <f t="shared" si="101"/>
        <v>0</v>
      </c>
      <c r="S99">
        <f t="shared" si="102"/>
        <v>0</v>
      </c>
      <c r="T99">
        <f t="shared" si="103"/>
        <v>0</v>
      </c>
      <c r="U99">
        <f t="shared" si="104"/>
        <v>0</v>
      </c>
      <c r="V99">
        <f t="shared" si="105"/>
        <v>0</v>
      </c>
      <c r="W99">
        <f t="shared" si="106"/>
        <v>0</v>
      </c>
      <c r="X99">
        <f t="shared" si="107"/>
        <v>0</v>
      </c>
      <c r="Y99">
        <f t="shared" si="108"/>
        <v>0</v>
      </c>
      <c r="AA99">
        <v>34647563</v>
      </c>
      <c r="AB99">
        <f t="shared" si="109"/>
        <v>9.0399999999999991</v>
      </c>
      <c r="AC99">
        <f t="shared" si="131"/>
        <v>9.0399999999999991</v>
      </c>
      <c r="AD99">
        <f t="shared" si="132"/>
        <v>0</v>
      </c>
      <c r="AE99">
        <f t="shared" si="133"/>
        <v>0</v>
      </c>
      <c r="AF99">
        <f t="shared" si="134"/>
        <v>0</v>
      </c>
      <c r="AG99">
        <f t="shared" si="110"/>
        <v>0</v>
      </c>
      <c r="AH99">
        <f t="shared" si="135"/>
        <v>0</v>
      </c>
      <c r="AI99">
        <f t="shared" si="136"/>
        <v>0</v>
      </c>
      <c r="AJ99">
        <f t="shared" si="111"/>
        <v>0</v>
      </c>
      <c r="AK99">
        <v>9.0399999999999991</v>
      </c>
      <c r="AL99">
        <v>9.0399999999999991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185</v>
      </c>
      <c r="BM99">
        <v>500001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0</v>
      </c>
      <c r="CA99">
        <v>0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0</v>
      </c>
      <c r="CQ99">
        <f t="shared" si="113"/>
        <v>67.8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1009</v>
      </c>
      <c r="DV99" t="s">
        <v>146</v>
      </c>
      <c r="DW99" t="s">
        <v>146</v>
      </c>
      <c r="DX99">
        <v>1</v>
      </c>
      <c r="EE99">
        <v>32653291</v>
      </c>
      <c r="EF99">
        <v>20</v>
      </c>
      <c r="EG99" t="s">
        <v>31</v>
      </c>
      <c r="EH99">
        <v>0</v>
      </c>
      <c r="EI99" t="s">
        <v>6</v>
      </c>
      <c r="EJ99">
        <v>1</v>
      </c>
      <c r="EK99">
        <v>500001</v>
      </c>
      <c r="EL99" t="s">
        <v>47</v>
      </c>
      <c r="EM99" t="s">
        <v>48</v>
      </c>
      <c r="EO99" t="s">
        <v>6</v>
      </c>
      <c r="EQ99">
        <v>0</v>
      </c>
      <c r="ER99">
        <v>9.0399999999999991</v>
      </c>
      <c r="ES99">
        <v>9.0399999999999991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23"/>
        <v>0</v>
      </c>
      <c r="FS99">
        <v>0</v>
      </c>
      <c r="FX99">
        <v>0</v>
      </c>
      <c r="FY99">
        <v>0</v>
      </c>
      <c r="GA99" t="s">
        <v>6</v>
      </c>
      <c r="GD99">
        <v>0</v>
      </c>
      <c r="GF99">
        <v>103900845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0</v>
      </c>
      <c r="GN99">
        <f t="shared" si="126"/>
        <v>0</v>
      </c>
      <c r="GO99">
        <f t="shared" si="127"/>
        <v>0</v>
      </c>
      <c r="GP99">
        <f t="shared" si="128"/>
        <v>0</v>
      </c>
      <c r="GR99">
        <v>0</v>
      </c>
      <c r="GS99">
        <v>3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89</v>
      </c>
      <c r="D100" s="2"/>
      <c r="E100" s="2" t="s">
        <v>186</v>
      </c>
      <c r="F100" s="2" t="s">
        <v>131</v>
      </c>
      <c r="G100" s="2" t="s">
        <v>132</v>
      </c>
      <c r="H100" s="2" t="s">
        <v>110</v>
      </c>
      <c r="I100" s="2">
        <f>I88*J100</f>
        <v>0</v>
      </c>
      <c r="J100" s="2">
        <v>0</v>
      </c>
      <c r="K100" s="2"/>
      <c r="L100" s="2"/>
      <c r="M100" s="2"/>
      <c r="N100" s="2"/>
      <c r="O100" s="2">
        <f t="shared" si="98"/>
        <v>0</v>
      </c>
      <c r="P100" s="2">
        <f t="shared" si="99"/>
        <v>0</v>
      </c>
      <c r="Q100" s="2">
        <f t="shared" si="100"/>
        <v>0</v>
      </c>
      <c r="R100" s="2">
        <f t="shared" si="101"/>
        <v>0</v>
      </c>
      <c r="S100" s="2">
        <f t="shared" si="102"/>
        <v>0</v>
      </c>
      <c r="T100" s="2">
        <f t="shared" si="103"/>
        <v>0</v>
      </c>
      <c r="U100" s="2">
        <f t="shared" si="104"/>
        <v>0</v>
      </c>
      <c r="V100" s="2">
        <f t="shared" si="105"/>
        <v>0</v>
      </c>
      <c r="W100" s="2">
        <f t="shared" si="106"/>
        <v>0</v>
      </c>
      <c r="X100" s="2">
        <f t="shared" si="107"/>
        <v>0</v>
      </c>
      <c r="Y100" s="2">
        <f t="shared" si="108"/>
        <v>0</v>
      </c>
      <c r="Z100" s="2"/>
      <c r="AA100" s="2">
        <v>34647562</v>
      </c>
      <c r="AB100" s="2">
        <f t="shared" si="109"/>
        <v>86</v>
      </c>
      <c r="AC100" s="2">
        <f t="shared" si="131"/>
        <v>86</v>
      </c>
      <c r="AD100" s="2">
        <f t="shared" si="132"/>
        <v>0</v>
      </c>
      <c r="AE100" s="2">
        <f t="shared" si="133"/>
        <v>0</v>
      </c>
      <c r="AF100" s="2">
        <f t="shared" si="134"/>
        <v>0</v>
      </c>
      <c r="AG100" s="2">
        <f t="shared" si="110"/>
        <v>0</v>
      </c>
      <c r="AH100" s="2">
        <f t="shared" si="135"/>
        <v>0</v>
      </c>
      <c r="AI100" s="2">
        <f t="shared" si="136"/>
        <v>0</v>
      </c>
      <c r="AJ100" s="2">
        <f t="shared" si="111"/>
        <v>0</v>
      </c>
      <c r="AK100" s="2">
        <v>86</v>
      </c>
      <c r="AL100" s="2">
        <v>86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133</v>
      </c>
      <c r="BK100" s="2"/>
      <c r="BL100" s="2"/>
      <c r="BM100" s="2">
        <v>500001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0</v>
      </c>
      <c r="CA100" s="2">
        <v>0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2"/>
        <v>0</v>
      </c>
      <c r="CQ100" s="2">
        <f t="shared" si="113"/>
        <v>86</v>
      </c>
      <c r="CR100" s="2">
        <f t="shared" si="114"/>
        <v>0</v>
      </c>
      <c r="CS100" s="2">
        <f t="shared" si="115"/>
        <v>0</v>
      </c>
      <c r="CT100" s="2">
        <f t="shared" si="116"/>
        <v>0</v>
      </c>
      <c r="CU100" s="2">
        <f t="shared" si="117"/>
        <v>0</v>
      </c>
      <c r="CV100" s="2">
        <f t="shared" si="118"/>
        <v>0</v>
      </c>
      <c r="CW100" s="2">
        <f t="shared" si="119"/>
        <v>0</v>
      </c>
      <c r="CX100" s="2">
        <f t="shared" si="120"/>
        <v>0</v>
      </c>
      <c r="CY100" s="2">
        <f t="shared" si="121"/>
        <v>0</v>
      </c>
      <c r="CZ100" s="2">
        <f t="shared" si="122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110</v>
      </c>
      <c r="DW100" s="2" t="s">
        <v>110</v>
      </c>
      <c r="DX100" s="2">
        <v>100</v>
      </c>
      <c r="DY100" s="2"/>
      <c r="DZ100" s="2"/>
      <c r="EA100" s="2"/>
      <c r="EB100" s="2"/>
      <c r="EC100" s="2"/>
      <c r="ED100" s="2"/>
      <c r="EE100" s="2">
        <v>32653291</v>
      </c>
      <c r="EF100" s="2">
        <v>20</v>
      </c>
      <c r="EG100" s="2" t="s">
        <v>31</v>
      </c>
      <c r="EH100" s="2">
        <v>0</v>
      </c>
      <c r="EI100" s="2" t="s">
        <v>6</v>
      </c>
      <c r="EJ100" s="2">
        <v>1</v>
      </c>
      <c r="EK100" s="2">
        <v>500001</v>
      </c>
      <c r="EL100" s="2" t="s">
        <v>47</v>
      </c>
      <c r="EM100" s="2" t="s">
        <v>48</v>
      </c>
      <c r="EN100" s="2"/>
      <c r="EO100" s="2" t="s">
        <v>6</v>
      </c>
      <c r="EP100" s="2"/>
      <c r="EQ100" s="2">
        <v>0</v>
      </c>
      <c r="ER100" s="2">
        <v>86</v>
      </c>
      <c r="ES100" s="2">
        <v>86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3"/>
        <v>0</v>
      </c>
      <c r="FS100" s="2">
        <v>0</v>
      </c>
      <c r="FT100" s="2"/>
      <c r="FU100" s="2"/>
      <c r="FV100" s="2"/>
      <c r="FW100" s="2"/>
      <c r="FX100" s="2">
        <v>0</v>
      </c>
      <c r="FY100" s="2">
        <v>0</v>
      </c>
      <c r="FZ100" s="2"/>
      <c r="GA100" s="2" t="s">
        <v>6</v>
      </c>
      <c r="GB100" s="2"/>
      <c r="GC100" s="2"/>
      <c r="GD100" s="2">
        <v>0</v>
      </c>
      <c r="GE100" s="2"/>
      <c r="GF100" s="2">
        <v>1794244060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ROUND(R100*(R12)/100,0)</f>
        <v>0</v>
      </c>
      <c r="GL100" s="2">
        <f t="shared" si="124"/>
        <v>0</v>
      </c>
      <c r="GM100" s="2">
        <f t="shared" si="125"/>
        <v>0</v>
      </c>
      <c r="GN100" s="2">
        <f t="shared" si="126"/>
        <v>0</v>
      </c>
      <c r="GO100" s="2">
        <f t="shared" si="127"/>
        <v>0</v>
      </c>
      <c r="GP100" s="2">
        <f t="shared" si="128"/>
        <v>0</v>
      </c>
      <c r="GQ100" s="2"/>
      <c r="GR100" s="2">
        <v>0</v>
      </c>
      <c r="GS100" s="2">
        <v>3</v>
      </c>
      <c r="GT100" s="2">
        <v>0</v>
      </c>
      <c r="GU100" s="2" t="s">
        <v>6</v>
      </c>
      <c r="GV100" s="2">
        <f t="shared" si="129"/>
        <v>0</v>
      </c>
      <c r="GW100" s="2">
        <v>1</v>
      </c>
      <c r="GX100" s="2">
        <f t="shared" si="130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103</v>
      </c>
      <c r="E101" t="s">
        <v>186</v>
      </c>
      <c r="F101" t="s">
        <v>131</v>
      </c>
      <c r="G101" t="s">
        <v>132</v>
      </c>
      <c r="H101" t="s">
        <v>110</v>
      </c>
      <c r="I101">
        <f>I89*J101</f>
        <v>0</v>
      </c>
      <c r="J101">
        <v>0</v>
      </c>
      <c r="O101">
        <f t="shared" si="98"/>
        <v>0</v>
      </c>
      <c r="P101">
        <f t="shared" si="99"/>
        <v>0</v>
      </c>
      <c r="Q101">
        <f t="shared" si="100"/>
        <v>0</v>
      </c>
      <c r="R101">
        <f t="shared" si="101"/>
        <v>0</v>
      </c>
      <c r="S101">
        <f t="shared" si="102"/>
        <v>0</v>
      </c>
      <c r="T101">
        <f t="shared" si="103"/>
        <v>0</v>
      </c>
      <c r="U101">
        <f t="shared" si="104"/>
        <v>0</v>
      </c>
      <c r="V101">
        <f t="shared" si="105"/>
        <v>0</v>
      </c>
      <c r="W101">
        <f t="shared" si="106"/>
        <v>0</v>
      </c>
      <c r="X101">
        <f t="shared" si="107"/>
        <v>0</v>
      </c>
      <c r="Y101">
        <f t="shared" si="108"/>
        <v>0</v>
      </c>
      <c r="AA101">
        <v>34647563</v>
      </c>
      <c r="AB101">
        <f t="shared" si="109"/>
        <v>86</v>
      </c>
      <c r="AC101">
        <f t="shared" si="131"/>
        <v>86</v>
      </c>
      <c r="AD101">
        <f t="shared" si="132"/>
        <v>0</v>
      </c>
      <c r="AE101">
        <f t="shared" si="133"/>
        <v>0</v>
      </c>
      <c r="AF101">
        <f t="shared" si="134"/>
        <v>0</v>
      </c>
      <c r="AG101">
        <f t="shared" si="110"/>
        <v>0</v>
      </c>
      <c r="AH101">
        <f t="shared" si="135"/>
        <v>0</v>
      </c>
      <c r="AI101">
        <f t="shared" si="136"/>
        <v>0</v>
      </c>
      <c r="AJ101">
        <f t="shared" si="111"/>
        <v>0</v>
      </c>
      <c r="AK101">
        <v>86</v>
      </c>
      <c r="AL101">
        <v>86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133</v>
      </c>
      <c r="BM101">
        <v>500001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0</v>
      </c>
      <c r="CA101">
        <v>0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2"/>
        <v>0</v>
      </c>
      <c r="CQ101">
        <f t="shared" si="113"/>
        <v>645</v>
      </c>
      <c r="CR101">
        <f t="shared" si="114"/>
        <v>0</v>
      </c>
      <c r="CS101">
        <f t="shared" si="115"/>
        <v>0</v>
      </c>
      <c r="CT101">
        <f t="shared" si="116"/>
        <v>0</v>
      </c>
      <c r="CU101">
        <f t="shared" si="117"/>
        <v>0</v>
      </c>
      <c r="CV101">
        <f t="shared" si="118"/>
        <v>0</v>
      </c>
      <c r="CW101">
        <f t="shared" si="119"/>
        <v>0</v>
      </c>
      <c r="CX101">
        <f t="shared" si="120"/>
        <v>0</v>
      </c>
      <c r="CY101">
        <f t="shared" si="121"/>
        <v>0</v>
      </c>
      <c r="CZ101">
        <f t="shared" si="122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110</v>
      </c>
      <c r="DW101" t="s">
        <v>110</v>
      </c>
      <c r="DX101">
        <v>100</v>
      </c>
      <c r="EE101">
        <v>32653291</v>
      </c>
      <c r="EF101">
        <v>20</v>
      </c>
      <c r="EG101" t="s">
        <v>31</v>
      </c>
      <c r="EH101">
        <v>0</v>
      </c>
      <c r="EI101" t="s">
        <v>6</v>
      </c>
      <c r="EJ101">
        <v>1</v>
      </c>
      <c r="EK101">
        <v>500001</v>
      </c>
      <c r="EL101" t="s">
        <v>47</v>
      </c>
      <c r="EM101" t="s">
        <v>48</v>
      </c>
      <c r="EO101" t="s">
        <v>6</v>
      </c>
      <c r="EQ101">
        <v>0</v>
      </c>
      <c r="ER101">
        <v>86</v>
      </c>
      <c r="ES101">
        <v>86</v>
      </c>
      <c r="ET101">
        <v>0</v>
      </c>
      <c r="EU101">
        <v>0</v>
      </c>
      <c r="EV101">
        <v>0</v>
      </c>
      <c r="EW101">
        <v>0</v>
      </c>
      <c r="EX101">
        <v>0</v>
      </c>
      <c r="FQ101">
        <v>0</v>
      </c>
      <c r="FR101">
        <f t="shared" si="123"/>
        <v>0</v>
      </c>
      <c r="FS101">
        <v>0</v>
      </c>
      <c r="FX101">
        <v>0</v>
      </c>
      <c r="FY101">
        <v>0</v>
      </c>
      <c r="GA101" t="s">
        <v>6</v>
      </c>
      <c r="GD101">
        <v>0</v>
      </c>
      <c r="GF101">
        <v>1794244060</v>
      </c>
      <c r="GG101">
        <v>2</v>
      </c>
      <c r="GH101">
        <v>1</v>
      </c>
      <c r="GI101">
        <v>4</v>
      </c>
      <c r="GJ101">
        <v>0</v>
      </c>
      <c r="GK101">
        <f>ROUND(R101*(S12)/100,0)</f>
        <v>0</v>
      </c>
      <c r="GL101">
        <f t="shared" si="124"/>
        <v>0</v>
      </c>
      <c r="GM101">
        <f t="shared" si="125"/>
        <v>0</v>
      </c>
      <c r="GN101">
        <f t="shared" si="126"/>
        <v>0</v>
      </c>
      <c r="GO101">
        <f t="shared" si="127"/>
        <v>0</v>
      </c>
      <c r="GP101">
        <f t="shared" si="128"/>
        <v>0</v>
      </c>
      <c r="GR101">
        <v>0</v>
      </c>
      <c r="GS101">
        <v>3</v>
      </c>
      <c r="GT101">
        <v>0</v>
      </c>
      <c r="GU101" t="s">
        <v>6</v>
      </c>
      <c r="GV101">
        <f t="shared" si="129"/>
        <v>0</v>
      </c>
      <c r="GW101">
        <v>1</v>
      </c>
      <c r="GX101">
        <f t="shared" si="130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90</v>
      </c>
      <c r="D102" s="2"/>
      <c r="E102" s="2" t="s">
        <v>187</v>
      </c>
      <c r="F102" s="2" t="s">
        <v>188</v>
      </c>
      <c r="G102" s="2" t="s">
        <v>189</v>
      </c>
      <c r="H102" s="2" t="s">
        <v>146</v>
      </c>
      <c r="I102" s="2">
        <f>I88*J102</f>
        <v>0</v>
      </c>
      <c r="J102" s="2">
        <v>0</v>
      </c>
      <c r="K102" s="2"/>
      <c r="L102" s="2"/>
      <c r="M102" s="2"/>
      <c r="N102" s="2"/>
      <c r="O102" s="2">
        <f t="shared" si="98"/>
        <v>0</v>
      </c>
      <c r="P102" s="2">
        <f t="shared" si="99"/>
        <v>0</v>
      </c>
      <c r="Q102" s="2">
        <f t="shared" si="100"/>
        <v>0</v>
      </c>
      <c r="R102" s="2">
        <f t="shared" si="101"/>
        <v>0</v>
      </c>
      <c r="S102" s="2">
        <f t="shared" si="102"/>
        <v>0</v>
      </c>
      <c r="T102" s="2">
        <f t="shared" si="103"/>
        <v>0</v>
      </c>
      <c r="U102" s="2">
        <f t="shared" si="104"/>
        <v>0</v>
      </c>
      <c r="V102" s="2">
        <f t="shared" si="105"/>
        <v>0</v>
      </c>
      <c r="W102" s="2">
        <f t="shared" si="106"/>
        <v>0</v>
      </c>
      <c r="X102" s="2">
        <f t="shared" si="107"/>
        <v>0</v>
      </c>
      <c r="Y102" s="2">
        <f t="shared" si="108"/>
        <v>0</v>
      </c>
      <c r="Z102" s="2"/>
      <c r="AA102" s="2">
        <v>34647562</v>
      </c>
      <c r="AB102" s="2">
        <f t="shared" si="109"/>
        <v>133.05000000000001</v>
      </c>
      <c r="AC102" s="2">
        <f t="shared" si="131"/>
        <v>133.05000000000001</v>
      </c>
      <c r="AD102" s="2">
        <f t="shared" si="132"/>
        <v>0</v>
      </c>
      <c r="AE102" s="2">
        <f t="shared" si="133"/>
        <v>0</v>
      </c>
      <c r="AF102" s="2">
        <f t="shared" si="134"/>
        <v>0</v>
      </c>
      <c r="AG102" s="2">
        <f t="shared" si="110"/>
        <v>0</v>
      </c>
      <c r="AH102" s="2">
        <f t="shared" si="135"/>
        <v>0</v>
      </c>
      <c r="AI102" s="2">
        <f t="shared" si="136"/>
        <v>0</v>
      </c>
      <c r="AJ102" s="2">
        <f t="shared" si="111"/>
        <v>0</v>
      </c>
      <c r="AK102" s="2">
        <v>133.05000000000001</v>
      </c>
      <c r="AL102" s="2">
        <v>133.05000000000001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190</v>
      </c>
      <c r="BK102" s="2"/>
      <c r="BL102" s="2"/>
      <c r="BM102" s="2">
        <v>500001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0</v>
      </c>
      <c r="CA102" s="2">
        <v>0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2"/>
        <v>0</v>
      </c>
      <c r="CQ102" s="2">
        <f t="shared" si="113"/>
        <v>133.05000000000001</v>
      </c>
      <c r="CR102" s="2">
        <f t="shared" si="114"/>
        <v>0</v>
      </c>
      <c r="CS102" s="2">
        <f t="shared" si="115"/>
        <v>0</v>
      </c>
      <c r="CT102" s="2">
        <f t="shared" si="116"/>
        <v>0</v>
      </c>
      <c r="CU102" s="2">
        <f t="shared" si="117"/>
        <v>0</v>
      </c>
      <c r="CV102" s="2">
        <f t="shared" si="118"/>
        <v>0</v>
      </c>
      <c r="CW102" s="2">
        <f t="shared" si="119"/>
        <v>0</v>
      </c>
      <c r="CX102" s="2">
        <f t="shared" si="120"/>
        <v>0</v>
      </c>
      <c r="CY102" s="2">
        <f t="shared" si="121"/>
        <v>0</v>
      </c>
      <c r="CZ102" s="2">
        <f t="shared" si="122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1009</v>
      </c>
      <c r="DV102" s="2" t="s">
        <v>146</v>
      </c>
      <c r="DW102" s="2" t="s">
        <v>146</v>
      </c>
      <c r="DX102" s="2">
        <v>1</v>
      </c>
      <c r="DY102" s="2"/>
      <c r="DZ102" s="2"/>
      <c r="EA102" s="2"/>
      <c r="EB102" s="2"/>
      <c r="EC102" s="2"/>
      <c r="ED102" s="2"/>
      <c r="EE102" s="2">
        <v>32653291</v>
      </c>
      <c r="EF102" s="2">
        <v>20</v>
      </c>
      <c r="EG102" s="2" t="s">
        <v>31</v>
      </c>
      <c r="EH102" s="2">
        <v>0</v>
      </c>
      <c r="EI102" s="2" t="s">
        <v>6</v>
      </c>
      <c r="EJ102" s="2">
        <v>1</v>
      </c>
      <c r="EK102" s="2">
        <v>500001</v>
      </c>
      <c r="EL102" s="2" t="s">
        <v>47</v>
      </c>
      <c r="EM102" s="2" t="s">
        <v>48</v>
      </c>
      <c r="EN102" s="2"/>
      <c r="EO102" s="2" t="s">
        <v>6</v>
      </c>
      <c r="EP102" s="2"/>
      <c r="EQ102" s="2">
        <v>0</v>
      </c>
      <c r="ER102" s="2">
        <v>133.05000000000001</v>
      </c>
      <c r="ES102" s="2">
        <v>133.05000000000001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3"/>
        <v>0</v>
      </c>
      <c r="FS102" s="2">
        <v>0</v>
      </c>
      <c r="FT102" s="2"/>
      <c r="FU102" s="2"/>
      <c r="FV102" s="2"/>
      <c r="FW102" s="2"/>
      <c r="FX102" s="2">
        <v>0</v>
      </c>
      <c r="FY102" s="2">
        <v>0</v>
      </c>
      <c r="FZ102" s="2"/>
      <c r="GA102" s="2" t="s">
        <v>6</v>
      </c>
      <c r="GB102" s="2"/>
      <c r="GC102" s="2"/>
      <c r="GD102" s="2">
        <v>0</v>
      </c>
      <c r="GE102" s="2"/>
      <c r="GF102" s="2">
        <v>-856710481</v>
      </c>
      <c r="GG102" s="2">
        <v>2</v>
      </c>
      <c r="GH102" s="2">
        <v>1</v>
      </c>
      <c r="GI102" s="2">
        <v>-2</v>
      </c>
      <c r="GJ102" s="2">
        <v>0</v>
      </c>
      <c r="GK102" s="2">
        <f>ROUND(R102*(R12)/100,0)</f>
        <v>0</v>
      </c>
      <c r="GL102" s="2">
        <f t="shared" si="124"/>
        <v>0</v>
      </c>
      <c r="GM102" s="2">
        <f t="shared" si="125"/>
        <v>0</v>
      </c>
      <c r="GN102" s="2">
        <f t="shared" si="126"/>
        <v>0</v>
      </c>
      <c r="GO102" s="2">
        <f t="shared" si="127"/>
        <v>0</v>
      </c>
      <c r="GP102" s="2">
        <f t="shared" si="128"/>
        <v>0</v>
      </c>
      <c r="GQ102" s="2"/>
      <c r="GR102" s="2">
        <v>0</v>
      </c>
      <c r="GS102" s="2">
        <v>3</v>
      </c>
      <c r="GT102" s="2">
        <v>0</v>
      </c>
      <c r="GU102" s="2" t="s">
        <v>6</v>
      </c>
      <c r="GV102" s="2">
        <f t="shared" si="129"/>
        <v>0</v>
      </c>
      <c r="GW102" s="2">
        <v>1</v>
      </c>
      <c r="GX102" s="2">
        <f t="shared" si="130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104</v>
      </c>
      <c r="E103" t="s">
        <v>187</v>
      </c>
      <c r="F103" t="s">
        <v>188</v>
      </c>
      <c r="G103" t="s">
        <v>189</v>
      </c>
      <c r="H103" t="s">
        <v>146</v>
      </c>
      <c r="I103">
        <f>I89*J103</f>
        <v>0</v>
      </c>
      <c r="J103">
        <v>0</v>
      </c>
      <c r="O103">
        <f t="shared" si="98"/>
        <v>0</v>
      </c>
      <c r="P103">
        <f t="shared" si="99"/>
        <v>0</v>
      </c>
      <c r="Q103">
        <f t="shared" si="100"/>
        <v>0</v>
      </c>
      <c r="R103">
        <f t="shared" si="101"/>
        <v>0</v>
      </c>
      <c r="S103">
        <f t="shared" si="102"/>
        <v>0</v>
      </c>
      <c r="T103">
        <f t="shared" si="103"/>
        <v>0</v>
      </c>
      <c r="U103">
        <f t="shared" si="104"/>
        <v>0</v>
      </c>
      <c r="V103">
        <f t="shared" si="105"/>
        <v>0</v>
      </c>
      <c r="W103">
        <f t="shared" si="106"/>
        <v>0</v>
      </c>
      <c r="X103">
        <f t="shared" si="107"/>
        <v>0</v>
      </c>
      <c r="Y103">
        <f t="shared" si="108"/>
        <v>0</v>
      </c>
      <c r="AA103">
        <v>34647563</v>
      </c>
      <c r="AB103">
        <f t="shared" si="109"/>
        <v>133.05000000000001</v>
      </c>
      <c r="AC103">
        <f t="shared" si="131"/>
        <v>133.05000000000001</v>
      </c>
      <c r="AD103">
        <f t="shared" si="132"/>
        <v>0</v>
      </c>
      <c r="AE103">
        <f t="shared" si="133"/>
        <v>0</v>
      </c>
      <c r="AF103">
        <f t="shared" si="134"/>
        <v>0</v>
      </c>
      <c r="AG103">
        <f t="shared" si="110"/>
        <v>0</v>
      </c>
      <c r="AH103">
        <f t="shared" si="135"/>
        <v>0</v>
      </c>
      <c r="AI103">
        <f t="shared" si="136"/>
        <v>0</v>
      </c>
      <c r="AJ103">
        <f t="shared" si="111"/>
        <v>0</v>
      </c>
      <c r="AK103">
        <v>133.05000000000001</v>
      </c>
      <c r="AL103">
        <v>133.05000000000001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190</v>
      </c>
      <c r="BM103">
        <v>500001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0</v>
      </c>
      <c r="CA103">
        <v>0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2"/>
        <v>0</v>
      </c>
      <c r="CQ103">
        <f t="shared" si="113"/>
        <v>997.87500000000011</v>
      </c>
      <c r="CR103">
        <f t="shared" si="114"/>
        <v>0</v>
      </c>
      <c r="CS103">
        <f t="shared" si="115"/>
        <v>0</v>
      </c>
      <c r="CT103">
        <f t="shared" si="116"/>
        <v>0</v>
      </c>
      <c r="CU103">
        <f t="shared" si="117"/>
        <v>0</v>
      </c>
      <c r="CV103">
        <f t="shared" si="118"/>
        <v>0</v>
      </c>
      <c r="CW103">
        <f t="shared" si="119"/>
        <v>0</v>
      </c>
      <c r="CX103">
        <f t="shared" si="120"/>
        <v>0</v>
      </c>
      <c r="CY103">
        <f t="shared" si="121"/>
        <v>0</v>
      </c>
      <c r="CZ103">
        <f t="shared" si="122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1009</v>
      </c>
      <c r="DV103" t="s">
        <v>146</v>
      </c>
      <c r="DW103" t="s">
        <v>146</v>
      </c>
      <c r="DX103">
        <v>1</v>
      </c>
      <c r="EE103">
        <v>32653291</v>
      </c>
      <c r="EF103">
        <v>20</v>
      </c>
      <c r="EG103" t="s">
        <v>31</v>
      </c>
      <c r="EH103">
        <v>0</v>
      </c>
      <c r="EI103" t="s">
        <v>6</v>
      </c>
      <c r="EJ103">
        <v>1</v>
      </c>
      <c r="EK103">
        <v>500001</v>
      </c>
      <c r="EL103" t="s">
        <v>47</v>
      </c>
      <c r="EM103" t="s">
        <v>48</v>
      </c>
      <c r="EO103" t="s">
        <v>6</v>
      </c>
      <c r="EQ103">
        <v>0</v>
      </c>
      <c r="ER103">
        <v>133.05000000000001</v>
      </c>
      <c r="ES103">
        <v>133.05000000000001</v>
      </c>
      <c r="ET103">
        <v>0</v>
      </c>
      <c r="EU103">
        <v>0</v>
      </c>
      <c r="EV103">
        <v>0</v>
      </c>
      <c r="EW103">
        <v>0</v>
      </c>
      <c r="EX103">
        <v>0</v>
      </c>
      <c r="FQ103">
        <v>0</v>
      </c>
      <c r="FR103">
        <f t="shared" si="123"/>
        <v>0</v>
      </c>
      <c r="FS103">
        <v>0</v>
      </c>
      <c r="FX103">
        <v>0</v>
      </c>
      <c r="FY103">
        <v>0</v>
      </c>
      <c r="GA103" t="s">
        <v>6</v>
      </c>
      <c r="GD103">
        <v>0</v>
      </c>
      <c r="GF103">
        <v>-856710481</v>
      </c>
      <c r="GG103">
        <v>2</v>
      </c>
      <c r="GH103">
        <v>1</v>
      </c>
      <c r="GI103">
        <v>4</v>
      </c>
      <c r="GJ103">
        <v>0</v>
      </c>
      <c r="GK103">
        <f>ROUND(R103*(S12)/100,0)</f>
        <v>0</v>
      </c>
      <c r="GL103">
        <f t="shared" si="124"/>
        <v>0</v>
      </c>
      <c r="GM103">
        <f t="shared" si="125"/>
        <v>0</v>
      </c>
      <c r="GN103">
        <f t="shared" si="126"/>
        <v>0</v>
      </c>
      <c r="GO103">
        <f t="shared" si="127"/>
        <v>0</v>
      </c>
      <c r="GP103">
        <f t="shared" si="128"/>
        <v>0</v>
      </c>
      <c r="GR103">
        <v>0</v>
      </c>
      <c r="GS103">
        <v>3</v>
      </c>
      <c r="GT103">
        <v>0</v>
      </c>
      <c r="GU103" t="s">
        <v>6</v>
      </c>
      <c r="GV103">
        <f t="shared" si="129"/>
        <v>0</v>
      </c>
      <c r="GW103">
        <v>1</v>
      </c>
      <c r="GX103">
        <f t="shared" si="130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91</v>
      </c>
      <c r="D104" s="2"/>
      <c r="E104" s="2" t="s">
        <v>191</v>
      </c>
      <c r="F104" s="2" t="s">
        <v>192</v>
      </c>
      <c r="G104" s="2" t="s">
        <v>193</v>
      </c>
      <c r="H104" s="2" t="s">
        <v>30</v>
      </c>
      <c r="I104" s="2">
        <f>I88*J104</f>
        <v>0</v>
      </c>
      <c r="J104" s="2">
        <v>0</v>
      </c>
      <c r="K104" s="2"/>
      <c r="L104" s="2"/>
      <c r="M104" s="2"/>
      <c r="N104" s="2"/>
      <c r="O104" s="2">
        <f t="shared" si="98"/>
        <v>0</v>
      </c>
      <c r="P104" s="2">
        <f t="shared" si="99"/>
        <v>0</v>
      </c>
      <c r="Q104" s="2">
        <f t="shared" si="100"/>
        <v>0</v>
      </c>
      <c r="R104" s="2">
        <f t="shared" si="101"/>
        <v>0</v>
      </c>
      <c r="S104" s="2">
        <f t="shared" si="102"/>
        <v>0</v>
      </c>
      <c r="T104" s="2">
        <f t="shared" si="103"/>
        <v>0</v>
      </c>
      <c r="U104" s="2">
        <f t="shared" si="104"/>
        <v>0</v>
      </c>
      <c r="V104" s="2">
        <f t="shared" si="105"/>
        <v>0</v>
      </c>
      <c r="W104" s="2">
        <f t="shared" si="106"/>
        <v>0</v>
      </c>
      <c r="X104" s="2">
        <f t="shared" si="107"/>
        <v>0</v>
      </c>
      <c r="Y104" s="2">
        <f t="shared" si="108"/>
        <v>0</v>
      </c>
      <c r="Z104" s="2"/>
      <c r="AA104" s="2">
        <v>34647562</v>
      </c>
      <c r="AB104" s="2">
        <f t="shared" si="109"/>
        <v>11500</v>
      </c>
      <c r="AC104" s="2">
        <f t="shared" si="131"/>
        <v>11500</v>
      </c>
      <c r="AD104" s="2">
        <f t="shared" si="132"/>
        <v>0</v>
      </c>
      <c r="AE104" s="2">
        <f t="shared" si="133"/>
        <v>0</v>
      </c>
      <c r="AF104" s="2">
        <f t="shared" si="134"/>
        <v>0</v>
      </c>
      <c r="AG104" s="2">
        <f t="shared" si="110"/>
        <v>0</v>
      </c>
      <c r="AH104" s="2">
        <f t="shared" si="135"/>
        <v>0</v>
      </c>
      <c r="AI104" s="2">
        <f t="shared" si="136"/>
        <v>0</v>
      </c>
      <c r="AJ104" s="2">
        <f t="shared" si="111"/>
        <v>0</v>
      </c>
      <c r="AK104" s="2">
        <v>11500</v>
      </c>
      <c r="AL104" s="2">
        <v>11500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194</v>
      </c>
      <c r="BK104" s="2"/>
      <c r="BL104" s="2"/>
      <c r="BM104" s="2">
        <v>500001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0</v>
      </c>
      <c r="CA104" s="2">
        <v>0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2"/>
        <v>0</v>
      </c>
      <c r="CQ104" s="2">
        <f t="shared" si="113"/>
        <v>11500</v>
      </c>
      <c r="CR104" s="2">
        <f t="shared" si="114"/>
        <v>0</v>
      </c>
      <c r="CS104" s="2">
        <f t="shared" si="115"/>
        <v>0</v>
      </c>
      <c r="CT104" s="2">
        <f t="shared" si="116"/>
        <v>0</v>
      </c>
      <c r="CU104" s="2">
        <f t="shared" si="117"/>
        <v>0</v>
      </c>
      <c r="CV104" s="2">
        <f t="shared" si="118"/>
        <v>0</v>
      </c>
      <c r="CW104" s="2">
        <f t="shared" si="119"/>
        <v>0</v>
      </c>
      <c r="CX104" s="2">
        <f t="shared" si="120"/>
        <v>0</v>
      </c>
      <c r="CY104" s="2">
        <f t="shared" si="121"/>
        <v>0</v>
      </c>
      <c r="CZ104" s="2">
        <f t="shared" si="122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1009</v>
      </c>
      <c r="DV104" s="2" t="s">
        <v>30</v>
      </c>
      <c r="DW104" s="2" t="s">
        <v>30</v>
      </c>
      <c r="DX104" s="2">
        <v>1000</v>
      </c>
      <c r="DY104" s="2"/>
      <c r="DZ104" s="2"/>
      <c r="EA104" s="2"/>
      <c r="EB104" s="2"/>
      <c r="EC104" s="2"/>
      <c r="ED104" s="2"/>
      <c r="EE104" s="2">
        <v>32653291</v>
      </c>
      <c r="EF104" s="2">
        <v>20</v>
      </c>
      <c r="EG104" s="2" t="s">
        <v>31</v>
      </c>
      <c r="EH104" s="2">
        <v>0</v>
      </c>
      <c r="EI104" s="2" t="s">
        <v>6</v>
      </c>
      <c r="EJ104" s="2">
        <v>1</v>
      </c>
      <c r="EK104" s="2">
        <v>500001</v>
      </c>
      <c r="EL104" s="2" t="s">
        <v>47</v>
      </c>
      <c r="EM104" s="2" t="s">
        <v>48</v>
      </c>
      <c r="EN104" s="2"/>
      <c r="EO104" s="2" t="s">
        <v>6</v>
      </c>
      <c r="EP104" s="2"/>
      <c r="EQ104" s="2">
        <v>0</v>
      </c>
      <c r="ER104" s="2">
        <v>11500</v>
      </c>
      <c r="ES104" s="2">
        <v>11500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3"/>
        <v>0</v>
      </c>
      <c r="FS104" s="2">
        <v>0</v>
      </c>
      <c r="FT104" s="2"/>
      <c r="FU104" s="2"/>
      <c r="FV104" s="2"/>
      <c r="FW104" s="2"/>
      <c r="FX104" s="2">
        <v>0</v>
      </c>
      <c r="FY104" s="2">
        <v>0</v>
      </c>
      <c r="FZ104" s="2"/>
      <c r="GA104" s="2" t="s">
        <v>6</v>
      </c>
      <c r="GB104" s="2"/>
      <c r="GC104" s="2"/>
      <c r="GD104" s="2">
        <v>0</v>
      </c>
      <c r="GE104" s="2"/>
      <c r="GF104" s="2">
        <v>426000481</v>
      </c>
      <c r="GG104" s="2">
        <v>2</v>
      </c>
      <c r="GH104" s="2">
        <v>1</v>
      </c>
      <c r="GI104" s="2">
        <v>-2</v>
      </c>
      <c r="GJ104" s="2">
        <v>0</v>
      </c>
      <c r="GK104" s="2">
        <f>ROUND(R104*(R12)/100,0)</f>
        <v>0</v>
      </c>
      <c r="GL104" s="2">
        <f t="shared" si="124"/>
        <v>0</v>
      </c>
      <c r="GM104" s="2">
        <f t="shared" si="125"/>
        <v>0</v>
      </c>
      <c r="GN104" s="2">
        <f t="shared" si="126"/>
        <v>0</v>
      </c>
      <c r="GO104" s="2">
        <f t="shared" si="127"/>
        <v>0</v>
      </c>
      <c r="GP104" s="2">
        <f t="shared" si="128"/>
        <v>0</v>
      </c>
      <c r="GQ104" s="2"/>
      <c r="GR104" s="2">
        <v>0</v>
      </c>
      <c r="GS104" s="2">
        <v>3</v>
      </c>
      <c r="GT104" s="2">
        <v>0</v>
      </c>
      <c r="GU104" s="2" t="s">
        <v>6</v>
      </c>
      <c r="GV104" s="2">
        <f t="shared" si="129"/>
        <v>0</v>
      </c>
      <c r="GW104" s="2">
        <v>1</v>
      </c>
      <c r="GX104" s="2">
        <f t="shared" si="130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105</v>
      </c>
      <c r="E105" t="s">
        <v>191</v>
      </c>
      <c r="F105" t="s">
        <v>192</v>
      </c>
      <c r="G105" t="s">
        <v>193</v>
      </c>
      <c r="H105" t="s">
        <v>30</v>
      </c>
      <c r="I105">
        <f>I89*J105</f>
        <v>0</v>
      </c>
      <c r="J105">
        <v>0</v>
      </c>
      <c r="O105">
        <f t="shared" si="98"/>
        <v>0</v>
      </c>
      <c r="P105">
        <f t="shared" si="99"/>
        <v>0</v>
      </c>
      <c r="Q105">
        <f t="shared" si="100"/>
        <v>0</v>
      </c>
      <c r="R105">
        <f t="shared" si="101"/>
        <v>0</v>
      </c>
      <c r="S105">
        <f t="shared" si="102"/>
        <v>0</v>
      </c>
      <c r="T105">
        <f t="shared" si="103"/>
        <v>0</v>
      </c>
      <c r="U105">
        <f t="shared" si="104"/>
        <v>0</v>
      </c>
      <c r="V105">
        <f t="shared" si="105"/>
        <v>0</v>
      </c>
      <c r="W105">
        <f t="shared" si="106"/>
        <v>0</v>
      </c>
      <c r="X105">
        <f t="shared" si="107"/>
        <v>0</v>
      </c>
      <c r="Y105">
        <f t="shared" si="108"/>
        <v>0</v>
      </c>
      <c r="AA105">
        <v>34647563</v>
      </c>
      <c r="AB105">
        <f t="shared" si="109"/>
        <v>11500</v>
      </c>
      <c r="AC105">
        <f t="shared" si="131"/>
        <v>11500</v>
      </c>
      <c r="AD105">
        <f t="shared" si="132"/>
        <v>0</v>
      </c>
      <c r="AE105">
        <f t="shared" si="133"/>
        <v>0</v>
      </c>
      <c r="AF105">
        <f t="shared" si="134"/>
        <v>0</v>
      </c>
      <c r="AG105">
        <f t="shared" si="110"/>
        <v>0</v>
      </c>
      <c r="AH105">
        <f t="shared" si="135"/>
        <v>0</v>
      </c>
      <c r="AI105">
        <f t="shared" si="136"/>
        <v>0</v>
      </c>
      <c r="AJ105">
        <f t="shared" si="111"/>
        <v>0</v>
      </c>
      <c r="AK105">
        <v>11500</v>
      </c>
      <c r="AL105">
        <v>11500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194</v>
      </c>
      <c r="BM105">
        <v>500001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0</v>
      </c>
      <c r="CA105">
        <v>0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2"/>
        <v>0</v>
      </c>
      <c r="CQ105">
        <f t="shared" si="113"/>
        <v>86250</v>
      </c>
      <c r="CR105">
        <f t="shared" si="114"/>
        <v>0</v>
      </c>
      <c r="CS105">
        <f t="shared" si="115"/>
        <v>0</v>
      </c>
      <c r="CT105">
        <f t="shared" si="116"/>
        <v>0</v>
      </c>
      <c r="CU105">
        <f t="shared" si="117"/>
        <v>0</v>
      </c>
      <c r="CV105">
        <f t="shared" si="118"/>
        <v>0</v>
      </c>
      <c r="CW105">
        <f t="shared" si="119"/>
        <v>0</v>
      </c>
      <c r="CX105">
        <f t="shared" si="120"/>
        <v>0</v>
      </c>
      <c r="CY105">
        <f t="shared" si="121"/>
        <v>0</v>
      </c>
      <c r="CZ105">
        <f t="shared" si="122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1009</v>
      </c>
      <c r="DV105" t="s">
        <v>30</v>
      </c>
      <c r="DW105" t="s">
        <v>30</v>
      </c>
      <c r="DX105">
        <v>1000</v>
      </c>
      <c r="EE105">
        <v>32653291</v>
      </c>
      <c r="EF105">
        <v>20</v>
      </c>
      <c r="EG105" t="s">
        <v>31</v>
      </c>
      <c r="EH105">
        <v>0</v>
      </c>
      <c r="EI105" t="s">
        <v>6</v>
      </c>
      <c r="EJ105">
        <v>1</v>
      </c>
      <c r="EK105">
        <v>500001</v>
      </c>
      <c r="EL105" t="s">
        <v>47</v>
      </c>
      <c r="EM105" t="s">
        <v>48</v>
      </c>
      <c r="EO105" t="s">
        <v>6</v>
      </c>
      <c r="EQ105">
        <v>0</v>
      </c>
      <c r="ER105">
        <v>11500</v>
      </c>
      <c r="ES105">
        <v>11500</v>
      </c>
      <c r="ET105">
        <v>0</v>
      </c>
      <c r="EU105">
        <v>0</v>
      </c>
      <c r="EV105">
        <v>0</v>
      </c>
      <c r="EW105">
        <v>0</v>
      </c>
      <c r="EX105">
        <v>0</v>
      </c>
      <c r="FQ105">
        <v>0</v>
      </c>
      <c r="FR105">
        <f t="shared" si="123"/>
        <v>0</v>
      </c>
      <c r="FS105">
        <v>0</v>
      </c>
      <c r="FX105">
        <v>0</v>
      </c>
      <c r="FY105">
        <v>0</v>
      </c>
      <c r="GA105" t="s">
        <v>6</v>
      </c>
      <c r="GD105">
        <v>0</v>
      </c>
      <c r="GF105">
        <v>426000481</v>
      </c>
      <c r="GG105">
        <v>2</v>
      </c>
      <c r="GH105">
        <v>1</v>
      </c>
      <c r="GI105">
        <v>4</v>
      </c>
      <c r="GJ105">
        <v>0</v>
      </c>
      <c r="GK105">
        <f>ROUND(R105*(S12)/100,0)</f>
        <v>0</v>
      </c>
      <c r="GL105">
        <f t="shared" si="124"/>
        <v>0</v>
      </c>
      <c r="GM105">
        <f t="shared" si="125"/>
        <v>0</v>
      </c>
      <c r="GN105">
        <f t="shared" si="126"/>
        <v>0</v>
      </c>
      <c r="GO105">
        <f t="shared" si="127"/>
        <v>0</v>
      </c>
      <c r="GP105">
        <f t="shared" si="128"/>
        <v>0</v>
      </c>
      <c r="GR105">
        <v>0</v>
      </c>
      <c r="GS105">
        <v>3</v>
      </c>
      <c r="GT105">
        <v>0</v>
      </c>
      <c r="GU105" t="s">
        <v>6</v>
      </c>
      <c r="GV105">
        <f t="shared" si="129"/>
        <v>0</v>
      </c>
      <c r="GW105">
        <v>1</v>
      </c>
      <c r="GX105">
        <f t="shared" si="130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92</v>
      </c>
      <c r="D106" s="2"/>
      <c r="E106" s="2" t="s">
        <v>195</v>
      </c>
      <c r="F106" s="2" t="s">
        <v>144</v>
      </c>
      <c r="G106" s="2" t="s">
        <v>145</v>
      </c>
      <c r="H106" s="2" t="s">
        <v>146</v>
      </c>
      <c r="I106" s="2">
        <f>I88*J106</f>
        <v>0</v>
      </c>
      <c r="J106" s="2">
        <v>0</v>
      </c>
      <c r="K106" s="2"/>
      <c r="L106" s="2"/>
      <c r="M106" s="2"/>
      <c r="N106" s="2"/>
      <c r="O106" s="2">
        <f t="shared" si="98"/>
        <v>0</v>
      </c>
      <c r="P106" s="2">
        <f t="shared" si="99"/>
        <v>0</v>
      </c>
      <c r="Q106" s="2">
        <f t="shared" si="100"/>
        <v>0</v>
      </c>
      <c r="R106" s="2">
        <f t="shared" si="101"/>
        <v>0</v>
      </c>
      <c r="S106" s="2">
        <f t="shared" si="102"/>
        <v>0</v>
      </c>
      <c r="T106" s="2">
        <f t="shared" si="103"/>
        <v>0</v>
      </c>
      <c r="U106" s="2">
        <f t="shared" si="104"/>
        <v>0</v>
      </c>
      <c r="V106" s="2">
        <f t="shared" si="105"/>
        <v>0</v>
      </c>
      <c r="W106" s="2">
        <f t="shared" si="106"/>
        <v>0</v>
      </c>
      <c r="X106" s="2">
        <f t="shared" si="107"/>
        <v>0</v>
      </c>
      <c r="Y106" s="2">
        <f t="shared" si="108"/>
        <v>0</v>
      </c>
      <c r="Z106" s="2"/>
      <c r="AA106" s="2">
        <v>34647562</v>
      </c>
      <c r="AB106" s="2">
        <f t="shared" si="109"/>
        <v>28.6</v>
      </c>
      <c r="AC106" s="2">
        <f t="shared" si="131"/>
        <v>28.6</v>
      </c>
      <c r="AD106" s="2">
        <f t="shared" si="132"/>
        <v>0</v>
      </c>
      <c r="AE106" s="2">
        <f t="shared" si="133"/>
        <v>0</v>
      </c>
      <c r="AF106" s="2">
        <f t="shared" si="134"/>
        <v>0</v>
      </c>
      <c r="AG106" s="2">
        <f t="shared" si="110"/>
        <v>0</v>
      </c>
      <c r="AH106" s="2">
        <f t="shared" si="135"/>
        <v>0</v>
      </c>
      <c r="AI106" s="2">
        <f t="shared" si="136"/>
        <v>0</v>
      </c>
      <c r="AJ106" s="2">
        <f t="shared" si="111"/>
        <v>0</v>
      </c>
      <c r="AK106" s="2">
        <v>28.6</v>
      </c>
      <c r="AL106" s="2">
        <v>28.6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147</v>
      </c>
      <c r="BK106" s="2"/>
      <c r="BL106" s="2"/>
      <c r="BM106" s="2">
        <v>500001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0</v>
      </c>
      <c r="CA106" s="2">
        <v>0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2"/>
        <v>0</v>
      </c>
      <c r="CQ106" s="2">
        <f t="shared" si="113"/>
        <v>28.6</v>
      </c>
      <c r="CR106" s="2">
        <f t="shared" si="114"/>
        <v>0</v>
      </c>
      <c r="CS106" s="2">
        <f t="shared" si="115"/>
        <v>0</v>
      </c>
      <c r="CT106" s="2">
        <f t="shared" si="116"/>
        <v>0</v>
      </c>
      <c r="CU106" s="2">
        <f t="shared" si="117"/>
        <v>0</v>
      </c>
      <c r="CV106" s="2">
        <f t="shared" si="118"/>
        <v>0</v>
      </c>
      <c r="CW106" s="2">
        <f t="shared" si="119"/>
        <v>0</v>
      </c>
      <c r="CX106" s="2">
        <f t="shared" si="120"/>
        <v>0</v>
      </c>
      <c r="CY106" s="2">
        <f t="shared" si="121"/>
        <v>0</v>
      </c>
      <c r="CZ106" s="2">
        <f t="shared" si="122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1009</v>
      </c>
      <c r="DV106" s="2" t="s">
        <v>146</v>
      </c>
      <c r="DW106" s="2" t="s">
        <v>146</v>
      </c>
      <c r="DX106" s="2">
        <v>1</v>
      </c>
      <c r="DY106" s="2"/>
      <c r="DZ106" s="2"/>
      <c r="EA106" s="2"/>
      <c r="EB106" s="2"/>
      <c r="EC106" s="2"/>
      <c r="ED106" s="2"/>
      <c r="EE106" s="2">
        <v>32653291</v>
      </c>
      <c r="EF106" s="2">
        <v>20</v>
      </c>
      <c r="EG106" s="2" t="s">
        <v>31</v>
      </c>
      <c r="EH106" s="2">
        <v>0</v>
      </c>
      <c r="EI106" s="2" t="s">
        <v>6</v>
      </c>
      <c r="EJ106" s="2">
        <v>1</v>
      </c>
      <c r="EK106" s="2">
        <v>500001</v>
      </c>
      <c r="EL106" s="2" t="s">
        <v>47</v>
      </c>
      <c r="EM106" s="2" t="s">
        <v>48</v>
      </c>
      <c r="EN106" s="2"/>
      <c r="EO106" s="2" t="s">
        <v>6</v>
      </c>
      <c r="EP106" s="2"/>
      <c r="EQ106" s="2">
        <v>0</v>
      </c>
      <c r="ER106" s="2">
        <v>28.6</v>
      </c>
      <c r="ES106" s="2">
        <v>28.6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3"/>
        <v>0</v>
      </c>
      <c r="FS106" s="2">
        <v>0</v>
      </c>
      <c r="FT106" s="2"/>
      <c r="FU106" s="2"/>
      <c r="FV106" s="2"/>
      <c r="FW106" s="2"/>
      <c r="FX106" s="2">
        <v>0</v>
      </c>
      <c r="FY106" s="2">
        <v>0</v>
      </c>
      <c r="FZ106" s="2"/>
      <c r="GA106" s="2" t="s">
        <v>6</v>
      </c>
      <c r="GB106" s="2"/>
      <c r="GC106" s="2"/>
      <c r="GD106" s="2">
        <v>0</v>
      </c>
      <c r="GE106" s="2"/>
      <c r="GF106" s="2">
        <v>210558753</v>
      </c>
      <c r="GG106" s="2">
        <v>2</v>
      </c>
      <c r="GH106" s="2">
        <v>1</v>
      </c>
      <c r="GI106" s="2">
        <v>-2</v>
      </c>
      <c r="GJ106" s="2">
        <v>0</v>
      </c>
      <c r="GK106" s="2">
        <f>ROUND(R106*(R12)/100,0)</f>
        <v>0</v>
      </c>
      <c r="GL106" s="2">
        <f t="shared" si="124"/>
        <v>0</v>
      </c>
      <c r="GM106" s="2">
        <f t="shared" si="125"/>
        <v>0</v>
      </c>
      <c r="GN106" s="2">
        <f t="shared" si="126"/>
        <v>0</v>
      </c>
      <c r="GO106" s="2">
        <f t="shared" si="127"/>
        <v>0</v>
      </c>
      <c r="GP106" s="2">
        <f t="shared" si="128"/>
        <v>0</v>
      </c>
      <c r="GQ106" s="2"/>
      <c r="GR106" s="2">
        <v>0</v>
      </c>
      <c r="GS106" s="2">
        <v>3</v>
      </c>
      <c r="GT106" s="2">
        <v>0</v>
      </c>
      <c r="GU106" s="2" t="s">
        <v>6</v>
      </c>
      <c r="GV106" s="2">
        <f t="shared" si="129"/>
        <v>0</v>
      </c>
      <c r="GW106" s="2">
        <v>1</v>
      </c>
      <c r="GX106" s="2">
        <f t="shared" si="130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106</v>
      </c>
      <c r="E107" t="s">
        <v>195</v>
      </c>
      <c r="F107" t="s">
        <v>144</v>
      </c>
      <c r="G107" t="s">
        <v>145</v>
      </c>
      <c r="H107" t="s">
        <v>146</v>
      </c>
      <c r="I107">
        <f>I89*J107</f>
        <v>0</v>
      </c>
      <c r="J107">
        <v>0</v>
      </c>
      <c r="O107">
        <f t="shared" si="98"/>
        <v>0</v>
      </c>
      <c r="P107">
        <f t="shared" si="99"/>
        <v>0</v>
      </c>
      <c r="Q107">
        <f t="shared" si="100"/>
        <v>0</v>
      </c>
      <c r="R107">
        <f t="shared" si="101"/>
        <v>0</v>
      </c>
      <c r="S107">
        <f t="shared" si="102"/>
        <v>0</v>
      </c>
      <c r="T107">
        <f t="shared" si="103"/>
        <v>0</v>
      </c>
      <c r="U107">
        <f t="shared" si="104"/>
        <v>0</v>
      </c>
      <c r="V107">
        <f t="shared" si="105"/>
        <v>0</v>
      </c>
      <c r="W107">
        <f t="shared" si="106"/>
        <v>0</v>
      </c>
      <c r="X107">
        <f t="shared" si="107"/>
        <v>0</v>
      </c>
      <c r="Y107">
        <f t="shared" si="108"/>
        <v>0</v>
      </c>
      <c r="AA107">
        <v>34647563</v>
      </c>
      <c r="AB107">
        <f t="shared" si="109"/>
        <v>28.6</v>
      </c>
      <c r="AC107">
        <f t="shared" si="131"/>
        <v>28.6</v>
      </c>
      <c r="AD107">
        <f t="shared" si="132"/>
        <v>0</v>
      </c>
      <c r="AE107">
        <f t="shared" si="133"/>
        <v>0</v>
      </c>
      <c r="AF107">
        <f t="shared" si="134"/>
        <v>0</v>
      </c>
      <c r="AG107">
        <f t="shared" si="110"/>
        <v>0</v>
      </c>
      <c r="AH107">
        <f t="shared" si="135"/>
        <v>0</v>
      </c>
      <c r="AI107">
        <f t="shared" si="136"/>
        <v>0</v>
      </c>
      <c r="AJ107">
        <f t="shared" si="111"/>
        <v>0</v>
      </c>
      <c r="AK107">
        <v>28.6</v>
      </c>
      <c r="AL107">
        <v>28.6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147</v>
      </c>
      <c r="BM107">
        <v>500001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0</v>
      </c>
      <c r="CA107">
        <v>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2"/>
        <v>0</v>
      </c>
      <c r="CQ107">
        <f t="shared" si="113"/>
        <v>214.5</v>
      </c>
      <c r="CR107">
        <f t="shared" si="114"/>
        <v>0</v>
      </c>
      <c r="CS107">
        <f t="shared" si="115"/>
        <v>0</v>
      </c>
      <c r="CT107">
        <f t="shared" si="116"/>
        <v>0</v>
      </c>
      <c r="CU107">
        <f t="shared" si="117"/>
        <v>0</v>
      </c>
      <c r="CV107">
        <f t="shared" si="118"/>
        <v>0</v>
      </c>
      <c r="CW107">
        <f t="shared" si="119"/>
        <v>0</v>
      </c>
      <c r="CX107">
        <f t="shared" si="120"/>
        <v>0</v>
      </c>
      <c r="CY107">
        <f t="shared" si="121"/>
        <v>0</v>
      </c>
      <c r="CZ107">
        <f t="shared" si="122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1009</v>
      </c>
      <c r="DV107" t="s">
        <v>146</v>
      </c>
      <c r="DW107" t="s">
        <v>146</v>
      </c>
      <c r="DX107">
        <v>1</v>
      </c>
      <c r="EE107">
        <v>32653291</v>
      </c>
      <c r="EF107">
        <v>20</v>
      </c>
      <c r="EG107" t="s">
        <v>31</v>
      </c>
      <c r="EH107">
        <v>0</v>
      </c>
      <c r="EI107" t="s">
        <v>6</v>
      </c>
      <c r="EJ107">
        <v>1</v>
      </c>
      <c r="EK107">
        <v>500001</v>
      </c>
      <c r="EL107" t="s">
        <v>47</v>
      </c>
      <c r="EM107" t="s">
        <v>48</v>
      </c>
      <c r="EO107" t="s">
        <v>6</v>
      </c>
      <c r="EQ107">
        <v>0</v>
      </c>
      <c r="ER107">
        <v>28.6</v>
      </c>
      <c r="ES107">
        <v>28.6</v>
      </c>
      <c r="ET107">
        <v>0</v>
      </c>
      <c r="EU107">
        <v>0</v>
      </c>
      <c r="EV107">
        <v>0</v>
      </c>
      <c r="EW107">
        <v>0</v>
      </c>
      <c r="EX107">
        <v>0</v>
      </c>
      <c r="FQ107">
        <v>0</v>
      </c>
      <c r="FR107">
        <f t="shared" si="123"/>
        <v>0</v>
      </c>
      <c r="FS107">
        <v>0</v>
      </c>
      <c r="FX107">
        <v>0</v>
      </c>
      <c r="FY107">
        <v>0</v>
      </c>
      <c r="GA107" t="s">
        <v>6</v>
      </c>
      <c r="GD107">
        <v>0</v>
      </c>
      <c r="GF107">
        <v>210558753</v>
      </c>
      <c r="GG107">
        <v>2</v>
      </c>
      <c r="GH107">
        <v>1</v>
      </c>
      <c r="GI107">
        <v>4</v>
      </c>
      <c r="GJ107">
        <v>0</v>
      </c>
      <c r="GK107">
        <f>ROUND(R107*(S12)/100,0)</f>
        <v>0</v>
      </c>
      <c r="GL107">
        <f t="shared" si="124"/>
        <v>0</v>
      </c>
      <c r="GM107">
        <f t="shared" si="125"/>
        <v>0</v>
      </c>
      <c r="GN107">
        <f t="shared" si="126"/>
        <v>0</v>
      </c>
      <c r="GO107">
        <f t="shared" si="127"/>
        <v>0</v>
      </c>
      <c r="GP107">
        <f t="shared" si="128"/>
        <v>0</v>
      </c>
      <c r="GR107">
        <v>0</v>
      </c>
      <c r="GS107">
        <v>3</v>
      </c>
      <c r="GT107">
        <v>0</v>
      </c>
      <c r="GU107" t="s">
        <v>6</v>
      </c>
      <c r="GV107">
        <f t="shared" si="129"/>
        <v>0</v>
      </c>
      <c r="GW107">
        <v>1</v>
      </c>
      <c r="GX107">
        <f t="shared" si="130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93</v>
      </c>
      <c r="D108" s="2"/>
      <c r="E108" s="2" t="s">
        <v>196</v>
      </c>
      <c r="F108" s="2" t="s">
        <v>197</v>
      </c>
      <c r="G108" s="2" t="s">
        <v>198</v>
      </c>
      <c r="H108" s="2" t="s">
        <v>146</v>
      </c>
      <c r="I108" s="2">
        <f>I88*J108</f>
        <v>0</v>
      </c>
      <c r="J108" s="2">
        <v>0</v>
      </c>
      <c r="K108" s="2"/>
      <c r="L108" s="2"/>
      <c r="M108" s="2"/>
      <c r="N108" s="2"/>
      <c r="O108" s="2">
        <f t="shared" si="98"/>
        <v>0</v>
      </c>
      <c r="P108" s="2">
        <f t="shared" si="99"/>
        <v>0</v>
      </c>
      <c r="Q108" s="2">
        <f t="shared" si="100"/>
        <v>0</v>
      </c>
      <c r="R108" s="2">
        <f t="shared" si="101"/>
        <v>0</v>
      </c>
      <c r="S108" s="2">
        <f t="shared" si="102"/>
        <v>0</v>
      </c>
      <c r="T108" s="2">
        <f t="shared" si="103"/>
        <v>0</v>
      </c>
      <c r="U108" s="2">
        <f t="shared" si="104"/>
        <v>0</v>
      </c>
      <c r="V108" s="2">
        <f t="shared" si="105"/>
        <v>0</v>
      </c>
      <c r="W108" s="2">
        <f t="shared" si="106"/>
        <v>0</v>
      </c>
      <c r="X108" s="2">
        <f t="shared" si="107"/>
        <v>0</v>
      </c>
      <c r="Y108" s="2">
        <f t="shared" si="108"/>
        <v>0</v>
      </c>
      <c r="Z108" s="2"/>
      <c r="AA108" s="2">
        <v>34647562</v>
      </c>
      <c r="AB108" s="2">
        <f t="shared" si="109"/>
        <v>35.630000000000003</v>
      </c>
      <c r="AC108" s="2">
        <f t="shared" si="131"/>
        <v>35.630000000000003</v>
      </c>
      <c r="AD108" s="2">
        <f t="shared" si="132"/>
        <v>0</v>
      </c>
      <c r="AE108" s="2">
        <f t="shared" si="133"/>
        <v>0</v>
      </c>
      <c r="AF108" s="2">
        <f t="shared" si="134"/>
        <v>0</v>
      </c>
      <c r="AG108" s="2">
        <f t="shared" si="110"/>
        <v>0</v>
      </c>
      <c r="AH108" s="2">
        <f t="shared" si="135"/>
        <v>0</v>
      </c>
      <c r="AI108" s="2">
        <f t="shared" si="136"/>
        <v>0</v>
      </c>
      <c r="AJ108" s="2">
        <f t="shared" si="111"/>
        <v>0</v>
      </c>
      <c r="AK108" s="2">
        <v>35.630000000000003</v>
      </c>
      <c r="AL108" s="2">
        <v>35.630000000000003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199</v>
      </c>
      <c r="BK108" s="2"/>
      <c r="BL108" s="2"/>
      <c r="BM108" s="2">
        <v>500001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0</v>
      </c>
      <c r="CA108" s="2">
        <v>0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2"/>
        <v>0</v>
      </c>
      <c r="CQ108" s="2">
        <f t="shared" si="113"/>
        <v>35.630000000000003</v>
      </c>
      <c r="CR108" s="2">
        <f t="shared" si="114"/>
        <v>0</v>
      </c>
      <c r="CS108" s="2">
        <f t="shared" si="115"/>
        <v>0</v>
      </c>
      <c r="CT108" s="2">
        <f t="shared" si="116"/>
        <v>0</v>
      </c>
      <c r="CU108" s="2">
        <f t="shared" si="117"/>
        <v>0</v>
      </c>
      <c r="CV108" s="2">
        <f t="shared" si="118"/>
        <v>0</v>
      </c>
      <c r="CW108" s="2">
        <f t="shared" si="119"/>
        <v>0</v>
      </c>
      <c r="CX108" s="2">
        <f t="shared" si="120"/>
        <v>0</v>
      </c>
      <c r="CY108" s="2">
        <f t="shared" si="121"/>
        <v>0</v>
      </c>
      <c r="CZ108" s="2">
        <f t="shared" si="122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1009</v>
      </c>
      <c r="DV108" s="2" t="s">
        <v>146</v>
      </c>
      <c r="DW108" s="2" t="s">
        <v>146</v>
      </c>
      <c r="DX108" s="2">
        <v>1</v>
      </c>
      <c r="DY108" s="2"/>
      <c r="DZ108" s="2"/>
      <c r="EA108" s="2"/>
      <c r="EB108" s="2"/>
      <c r="EC108" s="2"/>
      <c r="ED108" s="2"/>
      <c r="EE108" s="2">
        <v>32653291</v>
      </c>
      <c r="EF108" s="2">
        <v>20</v>
      </c>
      <c r="EG108" s="2" t="s">
        <v>31</v>
      </c>
      <c r="EH108" s="2">
        <v>0</v>
      </c>
      <c r="EI108" s="2" t="s">
        <v>6</v>
      </c>
      <c r="EJ108" s="2">
        <v>1</v>
      </c>
      <c r="EK108" s="2">
        <v>500001</v>
      </c>
      <c r="EL108" s="2" t="s">
        <v>47</v>
      </c>
      <c r="EM108" s="2" t="s">
        <v>48</v>
      </c>
      <c r="EN108" s="2"/>
      <c r="EO108" s="2" t="s">
        <v>6</v>
      </c>
      <c r="EP108" s="2"/>
      <c r="EQ108" s="2">
        <v>0</v>
      </c>
      <c r="ER108" s="2">
        <v>35.630000000000003</v>
      </c>
      <c r="ES108" s="2">
        <v>35.630000000000003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3"/>
        <v>0</v>
      </c>
      <c r="FS108" s="2">
        <v>0</v>
      </c>
      <c r="FT108" s="2"/>
      <c r="FU108" s="2"/>
      <c r="FV108" s="2"/>
      <c r="FW108" s="2"/>
      <c r="FX108" s="2">
        <v>0</v>
      </c>
      <c r="FY108" s="2">
        <v>0</v>
      </c>
      <c r="FZ108" s="2"/>
      <c r="GA108" s="2" t="s">
        <v>6</v>
      </c>
      <c r="GB108" s="2"/>
      <c r="GC108" s="2"/>
      <c r="GD108" s="2">
        <v>0</v>
      </c>
      <c r="GE108" s="2"/>
      <c r="GF108" s="2">
        <v>-1274984028</v>
      </c>
      <c r="GG108" s="2">
        <v>2</v>
      </c>
      <c r="GH108" s="2">
        <v>1</v>
      </c>
      <c r="GI108" s="2">
        <v>-2</v>
      </c>
      <c r="GJ108" s="2">
        <v>0</v>
      </c>
      <c r="GK108" s="2">
        <f>ROUND(R108*(R12)/100,0)</f>
        <v>0</v>
      </c>
      <c r="GL108" s="2">
        <f t="shared" si="124"/>
        <v>0</v>
      </c>
      <c r="GM108" s="2">
        <f t="shared" si="125"/>
        <v>0</v>
      </c>
      <c r="GN108" s="2">
        <f t="shared" si="126"/>
        <v>0</v>
      </c>
      <c r="GO108" s="2">
        <f t="shared" si="127"/>
        <v>0</v>
      </c>
      <c r="GP108" s="2">
        <f t="shared" si="128"/>
        <v>0</v>
      </c>
      <c r="GQ108" s="2"/>
      <c r="GR108" s="2">
        <v>0</v>
      </c>
      <c r="GS108" s="2">
        <v>3</v>
      </c>
      <c r="GT108" s="2">
        <v>0</v>
      </c>
      <c r="GU108" s="2" t="s">
        <v>6</v>
      </c>
      <c r="GV108" s="2">
        <f t="shared" si="129"/>
        <v>0</v>
      </c>
      <c r="GW108" s="2">
        <v>1</v>
      </c>
      <c r="GX108" s="2">
        <f t="shared" si="130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107</v>
      </c>
      <c r="E109" t="s">
        <v>196</v>
      </c>
      <c r="F109" t="s">
        <v>197</v>
      </c>
      <c r="G109" t="s">
        <v>198</v>
      </c>
      <c r="H109" t="s">
        <v>146</v>
      </c>
      <c r="I109">
        <f>I89*J109</f>
        <v>0</v>
      </c>
      <c r="J109">
        <v>0</v>
      </c>
      <c r="O109">
        <f t="shared" si="98"/>
        <v>0</v>
      </c>
      <c r="P109">
        <f t="shared" si="99"/>
        <v>0</v>
      </c>
      <c r="Q109">
        <f t="shared" si="100"/>
        <v>0</v>
      </c>
      <c r="R109">
        <f t="shared" si="101"/>
        <v>0</v>
      </c>
      <c r="S109">
        <f t="shared" si="102"/>
        <v>0</v>
      </c>
      <c r="T109">
        <f t="shared" si="103"/>
        <v>0</v>
      </c>
      <c r="U109">
        <f t="shared" si="104"/>
        <v>0</v>
      </c>
      <c r="V109">
        <f t="shared" si="105"/>
        <v>0</v>
      </c>
      <c r="W109">
        <f t="shared" si="106"/>
        <v>0</v>
      </c>
      <c r="X109">
        <f t="shared" si="107"/>
        <v>0</v>
      </c>
      <c r="Y109">
        <f t="shared" si="108"/>
        <v>0</v>
      </c>
      <c r="AA109">
        <v>34647563</v>
      </c>
      <c r="AB109">
        <f t="shared" si="109"/>
        <v>35.630000000000003</v>
      </c>
      <c r="AC109">
        <f t="shared" si="131"/>
        <v>35.630000000000003</v>
      </c>
      <c r="AD109">
        <f t="shared" si="132"/>
        <v>0</v>
      </c>
      <c r="AE109">
        <f t="shared" si="133"/>
        <v>0</v>
      </c>
      <c r="AF109">
        <f t="shared" si="134"/>
        <v>0</v>
      </c>
      <c r="AG109">
        <f t="shared" si="110"/>
        <v>0</v>
      </c>
      <c r="AH109">
        <f t="shared" si="135"/>
        <v>0</v>
      </c>
      <c r="AI109">
        <f t="shared" si="136"/>
        <v>0</v>
      </c>
      <c r="AJ109">
        <f t="shared" si="111"/>
        <v>0</v>
      </c>
      <c r="AK109">
        <v>35.630000000000003</v>
      </c>
      <c r="AL109">
        <v>35.630000000000003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199</v>
      </c>
      <c r="BM109">
        <v>500001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0</v>
      </c>
      <c r="CA109">
        <v>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2"/>
        <v>0</v>
      </c>
      <c r="CQ109">
        <f t="shared" si="113"/>
        <v>267.22500000000002</v>
      </c>
      <c r="CR109">
        <f t="shared" si="114"/>
        <v>0</v>
      </c>
      <c r="CS109">
        <f t="shared" si="115"/>
        <v>0</v>
      </c>
      <c r="CT109">
        <f t="shared" si="116"/>
        <v>0</v>
      </c>
      <c r="CU109">
        <f t="shared" si="117"/>
        <v>0</v>
      </c>
      <c r="CV109">
        <f t="shared" si="118"/>
        <v>0</v>
      </c>
      <c r="CW109">
        <f t="shared" si="119"/>
        <v>0</v>
      </c>
      <c r="CX109">
        <f t="shared" si="120"/>
        <v>0</v>
      </c>
      <c r="CY109">
        <f t="shared" si="121"/>
        <v>0</v>
      </c>
      <c r="CZ109">
        <f t="shared" si="122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1009</v>
      </c>
      <c r="DV109" t="s">
        <v>146</v>
      </c>
      <c r="DW109" t="s">
        <v>146</v>
      </c>
      <c r="DX109">
        <v>1</v>
      </c>
      <c r="EE109">
        <v>32653291</v>
      </c>
      <c r="EF109">
        <v>20</v>
      </c>
      <c r="EG109" t="s">
        <v>31</v>
      </c>
      <c r="EH109">
        <v>0</v>
      </c>
      <c r="EI109" t="s">
        <v>6</v>
      </c>
      <c r="EJ109">
        <v>1</v>
      </c>
      <c r="EK109">
        <v>500001</v>
      </c>
      <c r="EL109" t="s">
        <v>47</v>
      </c>
      <c r="EM109" t="s">
        <v>48</v>
      </c>
      <c r="EO109" t="s">
        <v>6</v>
      </c>
      <c r="EQ109">
        <v>0</v>
      </c>
      <c r="ER109">
        <v>35.630000000000003</v>
      </c>
      <c r="ES109">
        <v>35.630000000000003</v>
      </c>
      <c r="ET109">
        <v>0</v>
      </c>
      <c r="EU109">
        <v>0</v>
      </c>
      <c r="EV109">
        <v>0</v>
      </c>
      <c r="EW109">
        <v>0</v>
      </c>
      <c r="EX109">
        <v>0</v>
      </c>
      <c r="FQ109">
        <v>0</v>
      </c>
      <c r="FR109">
        <f t="shared" si="123"/>
        <v>0</v>
      </c>
      <c r="FS109">
        <v>0</v>
      </c>
      <c r="FX109">
        <v>0</v>
      </c>
      <c r="FY109">
        <v>0</v>
      </c>
      <c r="GA109" t="s">
        <v>6</v>
      </c>
      <c r="GD109">
        <v>0</v>
      </c>
      <c r="GF109">
        <v>-1274984028</v>
      </c>
      <c r="GG109">
        <v>2</v>
      </c>
      <c r="GH109">
        <v>1</v>
      </c>
      <c r="GI109">
        <v>4</v>
      </c>
      <c r="GJ109">
        <v>0</v>
      </c>
      <c r="GK109">
        <f>ROUND(R109*(S12)/100,0)</f>
        <v>0</v>
      </c>
      <c r="GL109">
        <f t="shared" si="124"/>
        <v>0</v>
      </c>
      <c r="GM109">
        <f t="shared" si="125"/>
        <v>0</v>
      </c>
      <c r="GN109">
        <f t="shared" si="126"/>
        <v>0</v>
      </c>
      <c r="GO109">
        <f t="shared" si="127"/>
        <v>0</v>
      </c>
      <c r="GP109">
        <f t="shared" si="128"/>
        <v>0</v>
      </c>
      <c r="GR109">
        <v>0</v>
      </c>
      <c r="GS109">
        <v>3</v>
      </c>
      <c r="GT109">
        <v>0</v>
      </c>
      <c r="GU109" t="s">
        <v>6</v>
      </c>
      <c r="GV109">
        <f t="shared" si="129"/>
        <v>0</v>
      </c>
      <c r="GW109">
        <v>1</v>
      </c>
      <c r="GX109">
        <f t="shared" si="130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94</v>
      </c>
      <c r="D110" s="2"/>
      <c r="E110" s="2" t="s">
        <v>200</v>
      </c>
      <c r="F110" s="2" t="s">
        <v>201</v>
      </c>
      <c r="G110" s="2" t="s">
        <v>202</v>
      </c>
      <c r="H110" s="2" t="s">
        <v>137</v>
      </c>
      <c r="I110" s="2">
        <f>I88*J110</f>
        <v>0</v>
      </c>
      <c r="J110" s="2">
        <v>0</v>
      </c>
      <c r="K110" s="2"/>
      <c r="L110" s="2"/>
      <c r="M110" s="2"/>
      <c r="N110" s="2"/>
      <c r="O110" s="2">
        <f t="shared" si="98"/>
        <v>0</v>
      </c>
      <c r="P110" s="2">
        <f t="shared" si="99"/>
        <v>0</v>
      </c>
      <c r="Q110" s="2">
        <f t="shared" si="100"/>
        <v>0</v>
      </c>
      <c r="R110" s="2">
        <f t="shared" si="101"/>
        <v>0</v>
      </c>
      <c r="S110" s="2">
        <f t="shared" si="102"/>
        <v>0</v>
      </c>
      <c r="T110" s="2">
        <f t="shared" si="103"/>
        <v>0</v>
      </c>
      <c r="U110" s="2">
        <f t="shared" si="104"/>
        <v>0</v>
      </c>
      <c r="V110" s="2">
        <f t="shared" si="105"/>
        <v>0</v>
      </c>
      <c r="W110" s="2">
        <f t="shared" si="106"/>
        <v>0</v>
      </c>
      <c r="X110" s="2">
        <f t="shared" si="107"/>
        <v>0</v>
      </c>
      <c r="Y110" s="2">
        <f t="shared" si="108"/>
        <v>0</v>
      </c>
      <c r="Z110" s="2"/>
      <c r="AA110" s="2">
        <v>34647562</v>
      </c>
      <c r="AB110" s="2">
        <f t="shared" si="109"/>
        <v>39</v>
      </c>
      <c r="AC110" s="2">
        <f t="shared" si="131"/>
        <v>39</v>
      </c>
      <c r="AD110" s="2">
        <f t="shared" si="132"/>
        <v>0</v>
      </c>
      <c r="AE110" s="2">
        <f t="shared" si="133"/>
        <v>0</v>
      </c>
      <c r="AF110" s="2">
        <f t="shared" si="134"/>
        <v>0</v>
      </c>
      <c r="AG110" s="2">
        <f t="shared" si="110"/>
        <v>0</v>
      </c>
      <c r="AH110" s="2">
        <f t="shared" si="135"/>
        <v>0</v>
      </c>
      <c r="AI110" s="2">
        <f t="shared" si="136"/>
        <v>0</v>
      </c>
      <c r="AJ110" s="2">
        <f t="shared" si="111"/>
        <v>0</v>
      </c>
      <c r="AK110" s="2">
        <v>39</v>
      </c>
      <c r="AL110" s="2">
        <v>39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2</v>
      </c>
      <c r="BJ110" s="2" t="s">
        <v>203</v>
      </c>
      <c r="BK110" s="2"/>
      <c r="BL110" s="2"/>
      <c r="BM110" s="2">
        <v>500002</v>
      </c>
      <c r="BN110" s="2">
        <v>0</v>
      </c>
      <c r="BO110" s="2" t="s">
        <v>6</v>
      </c>
      <c r="BP110" s="2">
        <v>0</v>
      </c>
      <c r="BQ110" s="2">
        <v>21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0</v>
      </c>
      <c r="CA110" s="2">
        <v>0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2"/>
        <v>0</v>
      </c>
      <c r="CQ110" s="2">
        <f t="shared" si="113"/>
        <v>39</v>
      </c>
      <c r="CR110" s="2">
        <f t="shared" si="114"/>
        <v>0</v>
      </c>
      <c r="CS110" s="2">
        <f t="shared" si="115"/>
        <v>0</v>
      </c>
      <c r="CT110" s="2">
        <f t="shared" si="116"/>
        <v>0</v>
      </c>
      <c r="CU110" s="2">
        <f t="shared" si="117"/>
        <v>0</v>
      </c>
      <c r="CV110" s="2">
        <f t="shared" si="118"/>
        <v>0</v>
      </c>
      <c r="CW110" s="2">
        <f t="shared" si="119"/>
        <v>0</v>
      </c>
      <c r="CX110" s="2">
        <f t="shared" si="120"/>
        <v>0</v>
      </c>
      <c r="CY110" s="2">
        <f t="shared" si="121"/>
        <v>0</v>
      </c>
      <c r="CZ110" s="2">
        <f t="shared" si="122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137</v>
      </c>
      <c r="DW110" s="2" t="s">
        <v>137</v>
      </c>
      <c r="DX110" s="2">
        <v>10</v>
      </c>
      <c r="DY110" s="2"/>
      <c r="DZ110" s="2"/>
      <c r="EA110" s="2"/>
      <c r="EB110" s="2"/>
      <c r="EC110" s="2"/>
      <c r="ED110" s="2"/>
      <c r="EE110" s="2">
        <v>32653292</v>
      </c>
      <c r="EF110" s="2">
        <v>21</v>
      </c>
      <c r="EG110" s="2" t="s">
        <v>112</v>
      </c>
      <c r="EH110" s="2">
        <v>0</v>
      </c>
      <c r="EI110" s="2" t="s">
        <v>6</v>
      </c>
      <c r="EJ110" s="2">
        <v>2</v>
      </c>
      <c r="EK110" s="2">
        <v>500002</v>
      </c>
      <c r="EL110" s="2" t="s">
        <v>113</v>
      </c>
      <c r="EM110" s="2" t="s">
        <v>114</v>
      </c>
      <c r="EN110" s="2"/>
      <c r="EO110" s="2" t="s">
        <v>6</v>
      </c>
      <c r="EP110" s="2"/>
      <c r="EQ110" s="2">
        <v>0</v>
      </c>
      <c r="ER110" s="2">
        <v>39</v>
      </c>
      <c r="ES110" s="2">
        <v>39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3"/>
        <v>0</v>
      </c>
      <c r="FS110" s="2">
        <v>0</v>
      </c>
      <c r="FT110" s="2"/>
      <c r="FU110" s="2"/>
      <c r="FV110" s="2"/>
      <c r="FW110" s="2"/>
      <c r="FX110" s="2">
        <v>0</v>
      </c>
      <c r="FY110" s="2">
        <v>0</v>
      </c>
      <c r="FZ110" s="2"/>
      <c r="GA110" s="2" t="s">
        <v>6</v>
      </c>
      <c r="GB110" s="2"/>
      <c r="GC110" s="2"/>
      <c r="GD110" s="2">
        <v>0</v>
      </c>
      <c r="GE110" s="2"/>
      <c r="GF110" s="2">
        <v>1386890308</v>
      </c>
      <c r="GG110" s="2">
        <v>2</v>
      </c>
      <c r="GH110" s="2">
        <v>1</v>
      </c>
      <c r="GI110" s="2">
        <v>-2</v>
      </c>
      <c r="GJ110" s="2">
        <v>0</v>
      </c>
      <c r="GK110" s="2">
        <f>ROUND(R110*(R12)/100,0)</f>
        <v>0</v>
      </c>
      <c r="GL110" s="2">
        <f t="shared" si="124"/>
        <v>0</v>
      </c>
      <c r="GM110" s="2">
        <f t="shared" si="125"/>
        <v>0</v>
      </c>
      <c r="GN110" s="2">
        <f t="shared" si="126"/>
        <v>0</v>
      </c>
      <c r="GO110" s="2">
        <f t="shared" si="127"/>
        <v>0</v>
      </c>
      <c r="GP110" s="2">
        <f t="shared" si="128"/>
        <v>0</v>
      </c>
      <c r="GQ110" s="2"/>
      <c r="GR110" s="2">
        <v>0</v>
      </c>
      <c r="GS110" s="2">
        <v>3</v>
      </c>
      <c r="GT110" s="2">
        <v>0</v>
      </c>
      <c r="GU110" s="2" t="s">
        <v>6</v>
      </c>
      <c r="GV110" s="2">
        <f t="shared" si="129"/>
        <v>0</v>
      </c>
      <c r="GW110" s="2">
        <v>1</v>
      </c>
      <c r="GX110" s="2">
        <f t="shared" si="130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108</v>
      </c>
      <c r="E111" t="s">
        <v>200</v>
      </c>
      <c r="F111" t="s">
        <v>201</v>
      </c>
      <c r="G111" t="s">
        <v>202</v>
      </c>
      <c r="H111" t="s">
        <v>137</v>
      </c>
      <c r="I111">
        <f>I89*J111</f>
        <v>0</v>
      </c>
      <c r="J111">
        <v>0</v>
      </c>
      <c r="O111">
        <f t="shared" si="98"/>
        <v>0</v>
      </c>
      <c r="P111">
        <f t="shared" si="99"/>
        <v>0</v>
      </c>
      <c r="Q111">
        <f t="shared" si="100"/>
        <v>0</v>
      </c>
      <c r="R111">
        <f t="shared" si="101"/>
        <v>0</v>
      </c>
      <c r="S111">
        <f t="shared" si="102"/>
        <v>0</v>
      </c>
      <c r="T111">
        <f t="shared" si="103"/>
        <v>0</v>
      </c>
      <c r="U111">
        <f t="shared" si="104"/>
        <v>0</v>
      </c>
      <c r="V111">
        <f t="shared" si="105"/>
        <v>0</v>
      </c>
      <c r="W111">
        <f t="shared" si="106"/>
        <v>0</v>
      </c>
      <c r="X111">
        <f t="shared" si="107"/>
        <v>0</v>
      </c>
      <c r="Y111">
        <f t="shared" si="108"/>
        <v>0</v>
      </c>
      <c r="AA111">
        <v>34647563</v>
      </c>
      <c r="AB111">
        <f t="shared" si="109"/>
        <v>39</v>
      </c>
      <c r="AC111">
        <f t="shared" si="131"/>
        <v>39</v>
      </c>
      <c r="AD111">
        <f t="shared" si="132"/>
        <v>0</v>
      </c>
      <c r="AE111">
        <f t="shared" si="133"/>
        <v>0</v>
      </c>
      <c r="AF111">
        <f t="shared" si="134"/>
        <v>0</v>
      </c>
      <c r="AG111">
        <f t="shared" si="110"/>
        <v>0</v>
      </c>
      <c r="AH111">
        <f t="shared" si="135"/>
        <v>0</v>
      </c>
      <c r="AI111">
        <f t="shared" si="136"/>
        <v>0</v>
      </c>
      <c r="AJ111">
        <f t="shared" si="111"/>
        <v>0</v>
      </c>
      <c r="AK111">
        <v>39</v>
      </c>
      <c r="AL111">
        <v>39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2</v>
      </c>
      <c r="BJ111" t="s">
        <v>203</v>
      </c>
      <c r="BM111">
        <v>500002</v>
      </c>
      <c r="BN111">
        <v>0</v>
      </c>
      <c r="BO111" t="s">
        <v>6</v>
      </c>
      <c r="BP111">
        <v>0</v>
      </c>
      <c r="BQ111">
        <v>21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0</v>
      </c>
      <c r="CA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2"/>
        <v>0</v>
      </c>
      <c r="CQ111">
        <f t="shared" si="113"/>
        <v>292.5</v>
      </c>
      <c r="CR111">
        <f t="shared" si="114"/>
        <v>0</v>
      </c>
      <c r="CS111">
        <f t="shared" si="115"/>
        <v>0</v>
      </c>
      <c r="CT111">
        <f t="shared" si="116"/>
        <v>0</v>
      </c>
      <c r="CU111">
        <f t="shared" si="117"/>
        <v>0</v>
      </c>
      <c r="CV111">
        <f t="shared" si="118"/>
        <v>0</v>
      </c>
      <c r="CW111">
        <f t="shared" si="119"/>
        <v>0</v>
      </c>
      <c r="CX111">
        <f t="shared" si="120"/>
        <v>0</v>
      </c>
      <c r="CY111">
        <f t="shared" si="121"/>
        <v>0</v>
      </c>
      <c r="CZ111">
        <f t="shared" si="122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137</v>
      </c>
      <c r="DW111" t="s">
        <v>137</v>
      </c>
      <c r="DX111">
        <v>10</v>
      </c>
      <c r="EE111">
        <v>32653292</v>
      </c>
      <c r="EF111">
        <v>21</v>
      </c>
      <c r="EG111" t="s">
        <v>112</v>
      </c>
      <c r="EH111">
        <v>0</v>
      </c>
      <c r="EI111" t="s">
        <v>6</v>
      </c>
      <c r="EJ111">
        <v>2</v>
      </c>
      <c r="EK111">
        <v>500002</v>
      </c>
      <c r="EL111" t="s">
        <v>113</v>
      </c>
      <c r="EM111" t="s">
        <v>114</v>
      </c>
      <c r="EO111" t="s">
        <v>6</v>
      </c>
      <c r="EQ111">
        <v>0</v>
      </c>
      <c r="ER111">
        <v>39</v>
      </c>
      <c r="ES111">
        <v>39</v>
      </c>
      <c r="ET111">
        <v>0</v>
      </c>
      <c r="EU111">
        <v>0</v>
      </c>
      <c r="EV111">
        <v>0</v>
      </c>
      <c r="EW111">
        <v>0</v>
      </c>
      <c r="EX111">
        <v>0</v>
      </c>
      <c r="FQ111">
        <v>0</v>
      </c>
      <c r="FR111">
        <f t="shared" si="123"/>
        <v>0</v>
      </c>
      <c r="FS111">
        <v>0</v>
      </c>
      <c r="FX111">
        <v>0</v>
      </c>
      <c r="FY111">
        <v>0</v>
      </c>
      <c r="GA111" t="s">
        <v>6</v>
      </c>
      <c r="GD111">
        <v>0</v>
      </c>
      <c r="GF111">
        <v>1386890308</v>
      </c>
      <c r="GG111">
        <v>2</v>
      </c>
      <c r="GH111">
        <v>1</v>
      </c>
      <c r="GI111">
        <v>4</v>
      </c>
      <c r="GJ111">
        <v>0</v>
      </c>
      <c r="GK111">
        <f>ROUND(R111*(S12)/100,0)</f>
        <v>0</v>
      </c>
      <c r="GL111">
        <f t="shared" si="124"/>
        <v>0</v>
      </c>
      <c r="GM111">
        <f t="shared" si="125"/>
        <v>0</v>
      </c>
      <c r="GN111">
        <f t="shared" si="126"/>
        <v>0</v>
      </c>
      <c r="GO111">
        <f t="shared" si="127"/>
        <v>0</v>
      </c>
      <c r="GP111">
        <f t="shared" si="128"/>
        <v>0</v>
      </c>
      <c r="GR111">
        <v>0</v>
      </c>
      <c r="GS111">
        <v>3</v>
      </c>
      <c r="GT111">
        <v>0</v>
      </c>
      <c r="GU111" t="s">
        <v>6</v>
      </c>
      <c r="GV111">
        <f t="shared" si="129"/>
        <v>0</v>
      </c>
      <c r="GW111">
        <v>1</v>
      </c>
      <c r="GX111">
        <f t="shared" si="130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95</v>
      </c>
      <c r="D112" s="2"/>
      <c r="E112" s="2" t="s">
        <v>204</v>
      </c>
      <c r="F112" s="2" t="s">
        <v>55</v>
      </c>
      <c r="G112" s="2" t="s">
        <v>56</v>
      </c>
      <c r="H112" s="2" t="s">
        <v>57</v>
      </c>
      <c r="I112" s="2">
        <f>I88*J112</f>
        <v>0</v>
      </c>
      <c r="J112" s="2">
        <v>0</v>
      </c>
      <c r="K112" s="2"/>
      <c r="L112" s="2"/>
      <c r="M112" s="2"/>
      <c r="N112" s="2"/>
      <c r="O112" s="2">
        <f t="shared" si="98"/>
        <v>0</v>
      </c>
      <c r="P112" s="2">
        <f t="shared" si="99"/>
        <v>0</v>
      </c>
      <c r="Q112" s="2">
        <f t="shared" si="100"/>
        <v>0</v>
      </c>
      <c r="R112" s="2">
        <f t="shared" si="101"/>
        <v>0</v>
      </c>
      <c r="S112" s="2">
        <f t="shared" si="102"/>
        <v>0</v>
      </c>
      <c r="T112" s="2">
        <f t="shared" si="103"/>
        <v>0</v>
      </c>
      <c r="U112" s="2">
        <f t="shared" si="104"/>
        <v>0</v>
      </c>
      <c r="V112" s="2">
        <f t="shared" si="105"/>
        <v>0</v>
      </c>
      <c r="W112" s="2">
        <f t="shared" si="106"/>
        <v>0</v>
      </c>
      <c r="X112" s="2">
        <f t="shared" si="107"/>
        <v>0</v>
      </c>
      <c r="Y112" s="2">
        <f t="shared" si="108"/>
        <v>0</v>
      </c>
      <c r="Z112" s="2"/>
      <c r="AA112" s="2">
        <v>34647562</v>
      </c>
      <c r="AB112" s="2">
        <f t="shared" si="109"/>
        <v>1</v>
      </c>
      <c r="AC112" s="2">
        <f t="shared" si="131"/>
        <v>1</v>
      </c>
      <c r="AD112" s="2">
        <f t="shared" si="132"/>
        <v>0</v>
      </c>
      <c r="AE112" s="2">
        <f t="shared" si="133"/>
        <v>0</v>
      </c>
      <c r="AF112" s="2">
        <f t="shared" si="134"/>
        <v>0</v>
      </c>
      <c r="AG112" s="2">
        <f t="shared" si="110"/>
        <v>0</v>
      </c>
      <c r="AH112" s="2">
        <f t="shared" si="135"/>
        <v>0</v>
      </c>
      <c r="AI112" s="2">
        <f t="shared" si="136"/>
        <v>0</v>
      </c>
      <c r="AJ112" s="2">
        <f t="shared" si="111"/>
        <v>0</v>
      </c>
      <c r="AK112" s="2">
        <v>1</v>
      </c>
      <c r="AL112" s="2">
        <v>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106</v>
      </c>
      <c r="AU112" s="2">
        <v>65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6</v>
      </c>
      <c r="BK112" s="2"/>
      <c r="BL112" s="2"/>
      <c r="BM112" s="2">
        <v>0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106</v>
      </c>
      <c r="CA112" s="2">
        <v>65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2"/>
        <v>0</v>
      </c>
      <c r="CQ112" s="2">
        <f t="shared" si="113"/>
        <v>1</v>
      </c>
      <c r="CR112" s="2">
        <f t="shared" si="114"/>
        <v>0</v>
      </c>
      <c r="CS112" s="2">
        <f t="shared" si="115"/>
        <v>0</v>
      </c>
      <c r="CT112" s="2">
        <f t="shared" si="116"/>
        <v>0</v>
      </c>
      <c r="CU112" s="2">
        <f t="shared" si="117"/>
        <v>0</v>
      </c>
      <c r="CV112" s="2">
        <f t="shared" si="118"/>
        <v>0</v>
      </c>
      <c r="CW112" s="2">
        <f t="shared" si="119"/>
        <v>0</v>
      </c>
      <c r="CX112" s="2">
        <f t="shared" si="120"/>
        <v>0</v>
      </c>
      <c r="CY112" s="2">
        <f t="shared" si="121"/>
        <v>0</v>
      </c>
      <c r="CZ112" s="2">
        <f t="shared" si="122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1013</v>
      </c>
      <c r="DV112" s="2" t="s">
        <v>57</v>
      </c>
      <c r="DW112" s="2" t="s">
        <v>57</v>
      </c>
      <c r="DX112" s="2">
        <v>1</v>
      </c>
      <c r="DY112" s="2"/>
      <c r="DZ112" s="2"/>
      <c r="EA112" s="2"/>
      <c r="EB112" s="2"/>
      <c r="EC112" s="2"/>
      <c r="ED112" s="2"/>
      <c r="EE112" s="2">
        <v>32653299</v>
      </c>
      <c r="EF112" s="2">
        <v>20</v>
      </c>
      <c r="EG112" s="2" t="s">
        <v>31</v>
      </c>
      <c r="EH112" s="2">
        <v>0</v>
      </c>
      <c r="EI112" s="2" t="s">
        <v>6</v>
      </c>
      <c r="EJ112" s="2">
        <v>1</v>
      </c>
      <c r="EK112" s="2">
        <v>0</v>
      </c>
      <c r="EL112" s="2" t="s">
        <v>32</v>
      </c>
      <c r="EM112" s="2" t="s">
        <v>33</v>
      </c>
      <c r="EN112" s="2"/>
      <c r="EO112" s="2" t="s">
        <v>6</v>
      </c>
      <c r="EP112" s="2"/>
      <c r="EQ112" s="2">
        <v>0</v>
      </c>
      <c r="ER112" s="2">
        <v>1</v>
      </c>
      <c r="ES112" s="2">
        <v>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3"/>
        <v>0</v>
      </c>
      <c r="FS112" s="2">
        <v>0</v>
      </c>
      <c r="FT112" s="2"/>
      <c r="FU112" s="2"/>
      <c r="FV112" s="2"/>
      <c r="FW112" s="2"/>
      <c r="FX112" s="2">
        <v>106</v>
      </c>
      <c r="FY112" s="2">
        <v>65</v>
      </c>
      <c r="FZ112" s="2"/>
      <c r="GA112" s="2" t="s">
        <v>6</v>
      </c>
      <c r="GB112" s="2"/>
      <c r="GC112" s="2"/>
      <c r="GD112" s="2">
        <v>0</v>
      </c>
      <c r="GE112" s="2"/>
      <c r="GF112" s="2">
        <v>-1731369543</v>
      </c>
      <c r="GG112" s="2">
        <v>2</v>
      </c>
      <c r="GH112" s="2">
        <v>1</v>
      </c>
      <c r="GI112" s="2">
        <v>-2</v>
      </c>
      <c r="GJ112" s="2">
        <v>0</v>
      </c>
      <c r="GK112" s="2">
        <f>ROUND(R112*(R12)/100,0)</f>
        <v>0</v>
      </c>
      <c r="GL112" s="2">
        <f t="shared" si="124"/>
        <v>0</v>
      </c>
      <c r="GM112" s="2">
        <f t="shared" si="125"/>
        <v>0</v>
      </c>
      <c r="GN112" s="2">
        <f t="shared" si="126"/>
        <v>0</v>
      </c>
      <c r="GO112" s="2">
        <f t="shared" si="127"/>
        <v>0</v>
      </c>
      <c r="GP112" s="2">
        <f t="shared" si="128"/>
        <v>0</v>
      </c>
      <c r="GQ112" s="2"/>
      <c r="GR112" s="2">
        <v>0</v>
      </c>
      <c r="GS112" s="2">
        <v>3</v>
      </c>
      <c r="GT112" s="2">
        <v>0</v>
      </c>
      <c r="GU112" s="2" t="s">
        <v>6</v>
      </c>
      <c r="GV112" s="2">
        <f t="shared" si="129"/>
        <v>0</v>
      </c>
      <c r="GW112" s="2">
        <v>1</v>
      </c>
      <c r="GX112" s="2">
        <f t="shared" si="130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109</v>
      </c>
      <c r="E113" t="s">
        <v>204</v>
      </c>
      <c r="F113" t="s">
        <v>55</v>
      </c>
      <c r="G113" t="s">
        <v>56</v>
      </c>
      <c r="H113" t="s">
        <v>57</v>
      </c>
      <c r="I113">
        <f>I89*J113</f>
        <v>0</v>
      </c>
      <c r="J113">
        <v>0</v>
      </c>
      <c r="O113">
        <f t="shared" si="98"/>
        <v>0</v>
      </c>
      <c r="P113">
        <f t="shared" si="99"/>
        <v>0</v>
      </c>
      <c r="Q113">
        <f t="shared" si="100"/>
        <v>0</v>
      </c>
      <c r="R113">
        <f t="shared" si="101"/>
        <v>0</v>
      </c>
      <c r="S113">
        <f t="shared" si="102"/>
        <v>0</v>
      </c>
      <c r="T113">
        <f t="shared" si="103"/>
        <v>0</v>
      </c>
      <c r="U113">
        <f t="shared" si="104"/>
        <v>0</v>
      </c>
      <c r="V113">
        <f t="shared" si="105"/>
        <v>0</v>
      </c>
      <c r="W113">
        <f t="shared" si="106"/>
        <v>0</v>
      </c>
      <c r="X113">
        <f t="shared" si="107"/>
        <v>0</v>
      </c>
      <c r="Y113">
        <f t="shared" si="108"/>
        <v>0</v>
      </c>
      <c r="AA113">
        <v>34647563</v>
      </c>
      <c r="AB113">
        <f t="shared" si="109"/>
        <v>1</v>
      </c>
      <c r="AC113">
        <f t="shared" si="131"/>
        <v>1</v>
      </c>
      <c r="AD113">
        <f t="shared" si="132"/>
        <v>0</v>
      </c>
      <c r="AE113">
        <f t="shared" si="133"/>
        <v>0</v>
      </c>
      <c r="AF113">
        <f t="shared" si="134"/>
        <v>0</v>
      </c>
      <c r="AG113">
        <f t="shared" si="110"/>
        <v>0</v>
      </c>
      <c r="AH113">
        <f t="shared" si="135"/>
        <v>0</v>
      </c>
      <c r="AI113">
        <f t="shared" si="136"/>
        <v>0</v>
      </c>
      <c r="AJ113">
        <f t="shared" si="111"/>
        <v>0</v>
      </c>
      <c r="AK113">
        <v>1</v>
      </c>
      <c r="AL113">
        <v>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90</v>
      </c>
      <c r="AU113">
        <v>52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6</v>
      </c>
      <c r="BM113">
        <v>0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106</v>
      </c>
      <c r="CA113">
        <v>65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2"/>
        <v>0</v>
      </c>
      <c r="CQ113">
        <f t="shared" si="113"/>
        <v>7.5</v>
      </c>
      <c r="CR113">
        <f t="shared" si="114"/>
        <v>0</v>
      </c>
      <c r="CS113">
        <f t="shared" si="115"/>
        <v>0</v>
      </c>
      <c r="CT113">
        <f t="shared" si="116"/>
        <v>0</v>
      </c>
      <c r="CU113">
        <f t="shared" si="117"/>
        <v>0</v>
      </c>
      <c r="CV113">
        <f t="shared" si="118"/>
        <v>0</v>
      </c>
      <c r="CW113">
        <f t="shared" si="119"/>
        <v>0</v>
      </c>
      <c r="CX113">
        <f t="shared" si="120"/>
        <v>0</v>
      </c>
      <c r="CY113">
        <f t="shared" si="121"/>
        <v>0</v>
      </c>
      <c r="CZ113">
        <f t="shared" si="122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1013</v>
      </c>
      <c r="DV113" t="s">
        <v>57</v>
      </c>
      <c r="DW113" t="s">
        <v>57</v>
      </c>
      <c r="DX113">
        <v>1</v>
      </c>
      <c r="EE113">
        <v>32653299</v>
      </c>
      <c r="EF113">
        <v>20</v>
      </c>
      <c r="EG113" t="s">
        <v>31</v>
      </c>
      <c r="EH113">
        <v>0</v>
      </c>
      <c r="EI113" t="s">
        <v>6</v>
      </c>
      <c r="EJ113">
        <v>1</v>
      </c>
      <c r="EK113">
        <v>0</v>
      </c>
      <c r="EL113" t="s">
        <v>32</v>
      </c>
      <c r="EM113" t="s">
        <v>33</v>
      </c>
      <c r="EO113" t="s">
        <v>6</v>
      </c>
      <c r="EQ113">
        <v>0</v>
      </c>
      <c r="ER113">
        <v>1</v>
      </c>
      <c r="ES113">
        <v>1</v>
      </c>
      <c r="ET113">
        <v>0</v>
      </c>
      <c r="EU113">
        <v>0</v>
      </c>
      <c r="EV113">
        <v>0</v>
      </c>
      <c r="EW113">
        <v>0</v>
      </c>
      <c r="EX113">
        <v>0</v>
      </c>
      <c r="FQ113">
        <v>0</v>
      </c>
      <c r="FR113">
        <f t="shared" si="123"/>
        <v>0</v>
      </c>
      <c r="FS113">
        <v>0</v>
      </c>
      <c r="FV113" t="s">
        <v>25</v>
      </c>
      <c r="FW113" t="s">
        <v>26</v>
      </c>
      <c r="FX113">
        <v>106</v>
      </c>
      <c r="FY113">
        <v>65</v>
      </c>
      <c r="GA113" t="s">
        <v>6</v>
      </c>
      <c r="GD113">
        <v>0</v>
      </c>
      <c r="GF113">
        <v>-1731369543</v>
      </c>
      <c r="GG113">
        <v>2</v>
      </c>
      <c r="GH113">
        <v>1</v>
      </c>
      <c r="GI113">
        <v>4</v>
      </c>
      <c r="GJ113">
        <v>0</v>
      </c>
      <c r="GK113">
        <f>ROUND(R113*(S12)/100,0)</f>
        <v>0</v>
      </c>
      <c r="GL113">
        <f t="shared" si="124"/>
        <v>0</v>
      </c>
      <c r="GM113">
        <f t="shared" si="125"/>
        <v>0</v>
      </c>
      <c r="GN113">
        <f t="shared" si="126"/>
        <v>0</v>
      </c>
      <c r="GO113">
        <f t="shared" si="127"/>
        <v>0</v>
      </c>
      <c r="GP113">
        <f t="shared" si="128"/>
        <v>0</v>
      </c>
      <c r="GR113">
        <v>0</v>
      </c>
      <c r="GS113">
        <v>3</v>
      </c>
      <c r="GT113">
        <v>0</v>
      </c>
      <c r="GU113" t="s">
        <v>6</v>
      </c>
      <c r="GV113">
        <f t="shared" si="129"/>
        <v>0</v>
      </c>
      <c r="GW113">
        <v>1</v>
      </c>
      <c r="GX113">
        <f t="shared" si="130"/>
        <v>0</v>
      </c>
      <c r="HA113">
        <v>0</v>
      </c>
      <c r="HB113">
        <v>0</v>
      </c>
      <c r="IK113">
        <v>0</v>
      </c>
    </row>
    <row r="114" spans="1:255" x14ac:dyDescent="0.2">
      <c r="A114" s="2">
        <v>17</v>
      </c>
      <c r="B114" s="2">
        <v>1</v>
      </c>
      <c r="C114" s="2">
        <f>ROW(SmtRes!A116)</f>
        <v>116</v>
      </c>
      <c r="D114" s="2">
        <f>ROW(EtalonRes!A106)</f>
        <v>106</v>
      </c>
      <c r="E114" s="2" t="s">
        <v>205</v>
      </c>
      <c r="F114" s="2" t="s">
        <v>206</v>
      </c>
      <c r="G114" s="2" t="s">
        <v>207</v>
      </c>
      <c r="H114" s="2" t="s">
        <v>62</v>
      </c>
      <c r="I114" s="2">
        <f>'1.Смета.или.Акт'!E113</f>
        <v>2</v>
      </c>
      <c r="J114" s="2">
        <v>0</v>
      </c>
      <c r="K114" s="2"/>
      <c r="L114" s="2"/>
      <c r="M114" s="2"/>
      <c r="N114" s="2"/>
      <c r="O114" s="2">
        <f t="shared" si="98"/>
        <v>24</v>
      </c>
      <c r="P114" s="2">
        <f t="shared" si="99"/>
        <v>0</v>
      </c>
      <c r="Q114" s="2">
        <f t="shared" si="100"/>
        <v>5</v>
      </c>
      <c r="R114" s="2">
        <f t="shared" si="101"/>
        <v>1</v>
      </c>
      <c r="S114" s="2">
        <f t="shared" si="102"/>
        <v>19</v>
      </c>
      <c r="T114" s="2">
        <f t="shared" si="103"/>
        <v>0</v>
      </c>
      <c r="U114" s="2">
        <f t="shared" si="104"/>
        <v>1.89</v>
      </c>
      <c r="V114" s="2">
        <f t="shared" si="105"/>
        <v>0.04</v>
      </c>
      <c r="W114" s="2">
        <f t="shared" si="106"/>
        <v>0</v>
      </c>
      <c r="X114" s="2">
        <f t="shared" si="107"/>
        <v>19</v>
      </c>
      <c r="Y114" s="2">
        <f t="shared" si="108"/>
        <v>13</v>
      </c>
      <c r="Z114" s="2"/>
      <c r="AA114" s="2">
        <v>34647562</v>
      </c>
      <c r="AB114" s="2">
        <f t="shared" si="109"/>
        <v>11.77</v>
      </c>
      <c r="AC114" s="2">
        <f>ROUND((ES114+(SUM(SmtRes!BC111:'SmtRes'!BC116)+SUM(EtalonRes!AL101:'EtalonRes'!AL106))),2)</f>
        <v>0</v>
      </c>
      <c r="AD114" s="2">
        <f>ROUND(((((ET114*1.35))-((EU114*1.35)))+AE114),2)</f>
        <v>2.4</v>
      </c>
      <c r="AE114" s="2">
        <f>ROUND(((EU114*1.35)),2)</f>
        <v>0.35</v>
      </c>
      <c r="AF114" s="2">
        <f>ROUND(((EV114*1.35)),2)</f>
        <v>9.3699999999999992</v>
      </c>
      <c r="AG114" s="2">
        <f t="shared" si="110"/>
        <v>0</v>
      </c>
      <c r="AH114" s="2">
        <f>((EW114*1.35))</f>
        <v>0.94499999999999995</v>
      </c>
      <c r="AI114" s="2">
        <f>((EX114*1.35)+(SUM(SmtRes!BH111:'SmtRes'!BH116)+SUM(EtalonRes!AQ101:'EtalonRes'!AQ106)))</f>
        <v>0.02</v>
      </c>
      <c r="AJ114" s="2">
        <f t="shared" si="111"/>
        <v>0</v>
      </c>
      <c r="AK114" s="2">
        <v>9.23</v>
      </c>
      <c r="AL114" s="2">
        <v>0.51</v>
      </c>
      <c r="AM114" s="2">
        <v>1.78</v>
      </c>
      <c r="AN114" s="2">
        <v>0.26</v>
      </c>
      <c r="AO114" s="2">
        <v>6.94</v>
      </c>
      <c r="AP114" s="2">
        <v>0</v>
      </c>
      <c r="AQ114" s="2">
        <v>0.7</v>
      </c>
      <c r="AR114" s="2">
        <v>0.02</v>
      </c>
      <c r="AS114" s="2">
        <v>0</v>
      </c>
      <c r="AT114" s="2">
        <v>95</v>
      </c>
      <c r="AU114" s="2">
        <v>65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0</v>
      </c>
      <c r="BI114" s="2">
        <v>2</v>
      </c>
      <c r="BJ114" s="2" t="s">
        <v>208</v>
      </c>
      <c r="BK114" s="2"/>
      <c r="BL114" s="2"/>
      <c r="BM114" s="2">
        <v>108001</v>
      </c>
      <c r="BN114" s="2">
        <v>0</v>
      </c>
      <c r="BO114" s="2" t="s">
        <v>6</v>
      </c>
      <c r="BP114" s="2">
        <v>0</v>
      </c>
      <c r="BQ114" s="2">
        <v>2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95</v>
      </c>
      <c r="CA114" s="2">
        <v>65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19</v>
      </c>
      <c r="CO114" s="2">
        <v>0</v>
      </c>
      <c r="CP114" s="2">
        <f t="shared" si="112"/>
        <v>24</v>
      </c>
      <c r="CQ114" s="2">
        <f t="shared" si="113"/>
        <v>0</v>
      </c>
      <c r="CR114" s="2">
        <f t="shared" si="114"/>
        <v>2.4</v>
      </c>
      <c r="CS114" s="2">
        <f t="shared" si="115"/>
        <v>0.35</v>
      </c>
      <c r="CT114" s="2">
        <f t="shared" si="116"/>
        <v>9.3699999999999992</v>
      </c>
      <c r="CU114" s="2">
        <f t="shared" si="117"/>
        <v>0</v>
      </c>
      <c r="CV114" s="2">
        <f t="shared" si="118"/>
        <v>0.94499999999999995</v>
      </c>
      <c r="CW114" s="2">
        <f t="shared" si="119"/>
        <v>0.02</v>
      </c>
      <c r="CX114" s="2">
        <f t="shared" si="120"/>
        <v>0</v>
      </c>
      <c r="CY114" s="2">
        <f t="shared" si="121"/>
        <v>19</v>
      </c>
      <c r="CZ114" s="2">
        <f t="shared" si="122"/>
        <v>13</v>
      </c>
      <c r="DA114" s="2"/>
      <c r="DB114" s="2"/>
      <c r="DC114" s="2" t="s">
        <v>6</v>
      </c>
      <c r="DD114" s="2" t="s">
        <v>6</v>
      </c>
      <c r="DE114" s="2" t="s">
        <v>20</v>
      </c>
      <c r="DF114" s="2" t="s">
        <v>20</v>
      </c>
      <c r="DG114" s="2" t="s">
        <v>20</v>
      </c>
      <c r="DH114" s="2" t="s">
        <v>6</v>
      </c>
      <c r="DI114" s="2" t="s">
        <v>20</v>
      </c>
      <c r="DJ114" s="2" t="s">
        <v>20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1013</v>
      </c>
      <c r="DV114" s="2" t="s">
        <v>62</v>
      </c>
      <c r="DW114" s="2" t="s">
        <v>62</v>
      </c>
      <c r="DX114" s="2">
        <v>1</v>
      </c>
      <c r="DY114" s="2"/>
      <c r="DZ114" s="2"/>
      <c r="EA114" s="2"/>
      <c r="EB114" s="2"/>
      <c r="EC114" s="2"/>
      <c r="ED114" s="2"/>
      <c r="EE114" s="2">
        <v>32653241</v>
      </c>
      <c r="EF114" s="2">
        <v>2</v>
      </c>
      <c r="EG114" s="2" t="s">
        <v>39</v>
      </c>
      <c r="EH114" s="2">
        <v>0</v>
      </c>
      <c r="EI114" s="2" t="s">
        <v>6</v>
      </c>
      <c r="EJ114" s="2">
        <v>2</v>
      </c>
      <c r="EK114" s="2">
        <v>108001</v>
      </c>
      <c r="EL114" s="2" t="s">
        <v>120</v>
      </c>
      <c r="EM114" s="2" t="s">
        <v>121</v>
      </c>
      <c r="EN114" s="2"/>
      <c r="EO114" s="2" t="s">
        <v>24</v>
      </c>
      <c r="EP114" s="2"/>
      <c r="EQ114" s="2">
        <v>0</v>
      </c>
      <c r="ER114" s="2">
        <v>9.23</v>
      </c>
      <c r="ES114" s="2">
        <v>0.51</v>
      </c>
      <c r="ET114" s="2">
        <v>1.78</v>
      </c>
      <c r="EU114" s="2">
        <v>0.26</v>
      </c>
      <c r="EV114" s="2">
        <v>6.94</v>
      </c>
      <c r="EW114" s="2">
        <v>0.7</v>
      </c>
      <c r="EX114" s="2">
        <v>0.02</v>
      </c>
      <c r="EY114" s="2">
        <v>1</v>
      </c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3"/>
        <v>0</v>
      </c>
      <c r="FS114" s="2">
        <v>0</v>
      </c>
      <c r="FT114" s="2"/>
      <c r="FU114" s="2"/>
      <c r="FV114" s="2"/>
      <c r="FW114" s="2"/>
      <c r="FX114" s="2">
        <v>95</v>
      </c>
      <c r="FY114" s="2">
        <v>65</v>
      </c>
      <c r="FZ114" s="2"/>
      <c r="GA114" s="2" t="s">
        <v>6</v>
      </c>
      <c r="GB114" s="2"/>
      <c r="GC114" s="2"/>
      <c r="GD114" s="2">
        <v>0</v>
      </c>
      <c r="GE114" s="2"/>
      <c r="GF114" s="2">
        <v>613406656</v>
      </c>
      <c r="GG114" s="2">
        <v>2</v>
      </c>
      <c r="GH114" s="2">
        <v>1</v>
      </c>
      <c r="GI114" s="2">
        <v>-2</v>
      </c>
      <c r="GJ114" s="2">
        <v>0</v>
      </c>
      <c r="GK114" s="2">
        <f>ROUND(R114*(R12)/100,0)</f>
        <v>0</v>
      </c>
      <c r="GL114" s="2">
        <f t="shared" si="124"/>
        <v>0</v>
      </c>
      <c r="GM114" s="2">
        <f t="shared" si="125"/>
        <v>56</v>
      </c>
      <c r="GN114" s="2">
        <f t="shared" si="126"/>
        <v>0</v>
      </c>
      <c r="GO114" s="2">
        <f t="shared" si="127"/>
        <v>56</v>
      </c>
      <c r="GP114" s="2">
        <f t="shared" si="128"/>
        <v>0</v>
      </c>
      <c r="GQ114" s="2"/>
      <c r="GR114" s="2">
        <v>0</v>
      </c>
      <c r="GS114" s="2">
        <v>3</v>
      </c>
      <c r="GT114" s="2">
        <v>0</v>
      </c>
      <c r="GU114" s="2" t="s">
        <v>6</v>
      </c>
      <c r="GV114" s="2">
        <f t="shared" si="129"/>
        <v>0</v>
      </c>
      <c r="GW114" s="2">
        <v>1</v>
      </c>
      <c r="GX114" s="2">
        <f t="shared" si="130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17</v>
      </c>
      <c r="B115">
        <v>1</v>
      </c>
      <c r="C115">
        <f>ROW(SmtRes!A122)</f>
        <v>122</v>
      </c>
      <c r="D115">
        <f>ROW(EtalonRes!A112)</f>
        <v>112</v>
      </c>
      <c r="E115" t="s">
        <v>205</v>
      </c>
      <c r="F115" t="s">
        <v>206</v>
      </c>
      <c r="G115" t="s">
        <v>207</v>
      </c>
      <c r="H115" t="s">
        <v>62</v>
      </c>
      <c r="I115">
        <f>'1.Смета.или.Акт'!E113</f>
        <v>2</v>
      </c>
      <c r="J115">
        <v>0</v>
      </c>
      <c r="O115">
        <f t="shared" si="98"/>
        <v>403</v>
      </c>
      <c r="P115">
        <f t="shared" si="99"/>
        <v>0</v>
      </c>
      <c r="Q115">
        <f t="shared" si="100"/>
        <v>60</v>
      </c>
      <c r="R115">
        <f t="shared" si="101"/>
        <v>13</v>
      </c>
      <c r="S115">
        <f t="shared" si="102"/>
        <v>343</v>
      </c>
      <c r="T115">
        <f t="shared" si="103"/>
        <v>0</v>
      </c>
      <c r="U115">
        <f t="shared" si="104"/>
        <v>1.89</v>
      </c>
      <c r="V115">
        <f t="shared" si="105"/>
        <v>0.04</v>
      </c>
      <c r="W115">
        <f t="shared" si="106"/>
        <v>0</v>
      </c>
      <c r="X115">
        <f t="shared" si="107"/>
        <v>288</v>
      </c>
      <c r="Y115">
        <f t="shared" si="108"/>
        <v>185</v>
      </c>
      <c r="AA115">
        <v>34647563</v>
      </c>
      <c r="AB115">
        <f t="shared" si="109"/>
        <v>11.77</v>
      </c>
      <c r="AC115">
        <f>ROUND((ES115+(SUM(SmtRes!BC117:'SmtRes'!BC122)+SUM(EtalonRes!AL107:'EtalonRes'!AL112))),2)</f>
        <v>0</v>
      </c>
      <c r="AD115">
        <f>ROUND(((((ET115*1.35))-((EU115*1.35)))+AE115),2)</f>
        <v>2.4</v>
      </c>
      <c r="AE115">
        <f>ROUND(((EU115*1.35)),2)</f>
        <v>0.35</v>
      </c>
      <c r="AF115">
        <f>ROUND(((EV115*1.35)),2)</f>
        <v>9.3699999999999992</v>
      </c>
      <c r="AG115">
        <f t="shared" si="110"/>
        <v>0</v>
      </c>
      <c r="AH115">
        <f>((EW115*1.35))</f>
        <v>0.94499999999999995</v>
      </c>
      <c r="AI115">
        <f>((EX115*1.35)+(SUM(SmtRes!BH117:'SmtRes'!BH122)+SUM(EtalonRes!AQ107:'EtalonRes'!AQ112)))</f>
        <v>0.02</v>
      </c>
      <c r="AJ115">
        <f t="shared" si="111"/>
        <v>0</v>
      </c>
      <c r="AK115">
        <f>AL115+AM115+AO115</f>
        <v>9.23</v>
      </c>
      <c r="AL115">
        <v>0.51</v>
      </c>
      <c r="AM115" s="55">
        <f>'1.Смета.или.Акт'!F115</f>
        <v>1.78</v>
      </c>
      <c r="AN115" s="55">
        <f>'1.Смета.или.Акт'!F116</f>
        <v>0.26</v>
      </c>
      <c r="AO115" s="55">
        <f>'1.Смета.или.Акт'!F114</f>
        <v>6.94</v>
      </c>
      <c r="AP115">
        <v>0</v>
      </c>
      <c r="AQ115">
        <f>'1.Смета.или.Акт'!E119</f>
        <v>0.7</v>
      </c>
      <c r="AR115">
        <v>0.02</v>
      </c>
      <c r="AS115">
        <v>0</v>
      </c>
      <c r="AT115">
        <v>81</v>
      </c>
      <c r="AU115">
        <v>52</v>
      </c>
      <c r="AV115">
        <v>1</v>
      </c>
      <c r="AW115">
        <v>1</v>
      </c>
      <c r="AZ115">
        <v>1</v>
      </c>
      <c r="BA115">
        <f>'1.Смета.или.Акт'!J114</f>
        <v>18.3</v>
      </c>
      <c r="BB115">
        <f>'1.Смета.или.Акт'!J115</f>
        <v>12.5</v>
      </c>
      <c r="BC115">
        <v>7.5</v>
      </c>
      <c r="BD115" t="s">
        <v>6</v>
      </c>
      <c r="BE115" t="s">
        <v>6</v>
      </c>
      <c r="BF115" t="s">
        <v>6</v>
      </c>
      <c r="BG115" t="s">
        <v>6</v>
      </c>
      <c r="BH115">
        <v>0</v>
      </c>
      <c r="BI115">
        <v>2</v>
      </c>
      <c r="BJ115" t="s">
        <v>208</v>
      </c>
      <c r="BM115">
        <v>108001</v>
      </c>
      <c r="BN115">
        <v>0</v>
      </c>
      <c r="BO115" t="s">
        <v>6</v>
      </c>
      <c r="BP115">
        <v>0</v>
      </c>
      <c r="BQ115">
        <v>2</v>
      </c>
      <c r="BR115">
        <v>0</v>
      </c>
      <c r="BS115">
        <f>'1.Смета.или.Акт'!J116</f>
        <v>18.3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95</v>
      </c>
      <c r="CA115">
        <v>65</v>
      </c>
      <c r="CF115">
        <v>0</v>
      </c>
      <c r="CG115">
        <v>0</v>
      </c>
      <c r="CM115">
        <v>0</v>
      </c>
      <c r="CN115" t="s">
        <v>19</v>
      </c>
      <c r="CO115">
        <v>0</v>
      </c>
      <c r="CP115">
        <f t="shared" si="112"/>
        <v>403</v>
      </c>
      <c r="CQ115">
        <f t="shared" si="113"/>
        <v>0</v>
      </c>
      <c r="CR115">
        <f t="shared" si="114"/>
        <v>30</v>
      </c>
      <c r="CS115">
        <f t="shared" si="115"/>
        <v>6.4050000000000002</v>
      </c>
      <c r="CT115">
        <f t="shared" si="116"/>
        <v>171.471</v>
      </c>
      <c r="CU115">
        <f t="shared" si="117"/>
        <v>0</v>
      </c>
      <c r="CV115">
        <f t="shared" si="118"/>
        <v>0.94499999999999995</v>
      </c>
      <c r="CW115">
        <f t="shared" si="119"/>
        <v>0.02</v>
      </c>
      <c r="CX115">
        <f t="shared" si="120"/>
        <v>0</v>
      </c>
      <c r="CY115">
        <f t="shared" si="121"/>
        <v>288.36</v>
      </c>
      <c r="CZ115">
        <f t="shared" si="122"/>
        <v>185.12</v>
      </c>
      <c r="DC115" t="s">
        <v>6</v>
      </c>
      <c r="DD115" t="s">
        <v>6</v>
      </c>
      <c r="DE115" t="s">
        <v>20</v>
      </c>
      <c r="DF115" t="s">
        <v>20</v>
      </c>
      <c r="DG115" t="s">
        <v>20</v>
      </c>
      <c r="DH115" t="s">
        <v>6</v>
      </c>
      <c r="DI115" t="s">
        <v>20</v>
      </c>
      <c r="DJ115" t="s">
        <v>20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1013</v>
      </c>
      <c r="DV115" t="s">
        <v>62</v>
      </c>
      <c r="DW115" t="str">
        <f>'1.Смета.или.Акт'!D113</f>
        <v>ШТ</v>
      </c>
      <c r="DX115">
        <v>1</v>
      </c>
      <c r="EE115">
        <v>32653241</v>
      </c>
      <c r="EF115">
        <v>2</v>
      </c>
      <c r="EG115" t="s">
        <v>39</v>
      </c>
      <c r="EH115">
        <v>0</v>
      </c>
      <c r="EI115" t="s">
        <v>6</v>
      </c>
      <c r="EJ115">
        <v>2</v>
      </c>
      <c r="EK115">
        <v>108001</v>
      </c>
      <c r="EL115" t="s">
        <v>120</v>
      </c>
      <c r="EM115" t="s">
        <v>121</v>
      </c>
      <c r="EO115" t="s">
        <v>24</v>
      </c>
      <c r="EQ115">
        <v>0</v>
      </c>
      <c r="ER115">
        <f>ES115+ET115+EV115</f>
        <v>9.23</v>
      </c>
      <c r="ES115">
        <v>0.51</v>
      </c>
      <c r="ET115" s="55">
        <f>'1.Смета.или.Акт'!F115</f>
        <v>1.78</v>
      </c>
      <c r="EU115" s="55">
        <f>'1.Смета.или.Акт'!F116</f>
        <v>0.26</v>
      </c>
      <c r="EV115" s="55">
        <f>'1.Смета.или.Акт'!F114</f>
        <v>6.94</v>
      </c>
      <c r="EW115">
        <f>'1.Смета.или.Акт'!E119</f>
        <v>0.7</v>
      </c>
      <c r="EX115">
        <v>0.02</v>
      </c>
      <c r="EY115">
        <v>1</v>
      </c>
      <c r="FQ115">
        <v>0</v>
      </c>
      <c r="FR115">
        <f t="shared" si="123"/>
        <v>0</v>
      </c>
      <c r="FS115">
        <v>0</v>
      </c>
      <c r="FV115" t="s">
        <v>25</v>
      </c>
      <c r="FW115" t="s">
        <v>26</v>
      </c>
      <c r="FX115">
        <v>95</v>
      </c>
      <c r="FY115">
        <v>65</v>
      </c>
      <c r="GA115" t="s">
        <v>6</v>
      </c>
      <c r="GD115">
        <v>0</v>
      </c>
      <c r="GF115">
        <v>613406656</v>
      </c>
      <c r="GG115">
        <v>2</v>
      </c>
      <c r="GH115">
        <v>1</v>
      </c>
      <c r="GI115">
        <v>4</v>
      </c>
      <c r="GJ115">
        <v>0</v>
      </c>
      <c r="GK115">
        <f>ROUND(R115*(S12)/100,0)</f>
        <v>0</v>
      </c>
      <c r="GL115">
        <f t="shared" si="124"/>
        <v>0</v>
      </c>
      <c r="GM115">
        <f t="shared" si="125"/>
        <v>876</v>
      </c>
      <c r="GN115">
        <f t="shared" si="126"/>
        <v>0</v>
      </c>
      <c r="GO115">
        <f t="shared" si="127"/>
        <v>876</v>
      </c>
      <c r="GP115">
        <f t="shared" si="128"/>
        <v>0</v>
      </c>
      <c r="GR115">
        <v>0</v>
      </c>
      <c r="GS115">
        <v>3</v>
      </c>
      <c r="GT115">
        <v>0</v>
      </c>
      <c r="GU115" t="s">
        <v>6</v>
      </c>
      <c r="GV115">
        <f t="shared" si="129"/>
        <v>0</v>
      </c>
      <c r="GW115">
        <v>18.3</v>
      </c>
      <c r="GX115">
        <f t="shared" si="130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116</v>
      </c>
      <c r="D116" s="2"/>
      <c r="E116" s="2" t="s">
        <v>209</v>
      </c>
      <c r="F116" s="2" t="s">
        <v>65</v>
      </c>
      <c r="G116" s="2" t="s">
        <v>210</v>
      </c>
      <c r="H116" s="2" t="s">
        <v>45</v>
      </c>
      <c r="I116" s="2">
        <f>I114*J116</f>
        <v>2</v>
      </c>
      <c r="J116" s="2">
        <v>1</v>
      </c>
      <c r="K116" s="2"/>
      <c r="L116" s="2"/>
      <c r="M116" s="2"/>
      <c r="N116" s="2"/>
      <c r="O116" s="2">
        <f t="shared" si="98"/>
        <v>1584</v>
      </c>
      <c r="P116" s="2">
        <f t="shared" si="99"/>
        <v>1584</v>
      </c>
      <c r="Q116" s="2">
        <f t="shared" si="100"/>
        <v>0</v>
      </c>
      <c r="R116" s="2">
        <f t="shared" si="101"/>
        <v>0</v>
      </c>
      <c r="S116" s="2">
        <f t="shared" si="102"/>
        <v>0</v>
      </c>
      <c r="T116" s="2">
        <f t="shared" si="103"/>
        <v>0</v>
      </c>
      <c r="U116" s="2">
        <f t="shared" si="104"/>
        <v>0</v>
      </c>
      <c r="V116" s="2">
        <f t="shared" si="105"/>
        <v>0</v>
      </c>
      <c r="W116" s="2">
        <f t="shared" si="106"/>
        <v>0</v>
      </c>
      <c r="X116" s="2">
        <f t="shared" si="107"/>
        <v>0</v>
      </c>
      <c r="Y116" s="2">
        <f t="shared" si="108"/>
        <v>0</v>
      </c>
      <c r="Z116" s="2"/>
      <c r="AA116" s="2">
        <v>34647562</v>
      </c>
      <c r="AB116" s="2">
        <f t="shared" si="109"/>
        <v>792</v>
      </c>
      <c r="AC116" s="2">
        <f t="shared" ref="AC116:AC121" si="137">ROUND((ES116),2)</f>
        <v>792</v>
      </c>
      <c r="AD116" s="2">
        <f t="shared" ref="AD116:AD127" si="138">ROUND((((ET116)-(EU116))+AE116),2)</f>
        <v>0</v>
      </c>
      <c r="AE116" s="2">
        <f t="shared" ref="AE116:AE127" si="139">ROUND((EU116),2)</f>
        <v>0</v>
      </c>
      <c r="AF116" s="2">
        <f t="shared" ref="AF116:AF127" si="140">ROUND((EV116),2)</f>
        <v>0</v>
      </c>
      <c r="AG116" s="2">
        <f t="shared" si="110"/>
        <v>0</v>
      </c>
      <c r="AH116" s="2">
        <f t="shared" ref="AH116:AH127" si="141">(EW116)</f>
        <v>0</v>
      </c>
      <c r="AI116" s="2">
        <f t="shared" ref="AI116:AI127" si="142">(EX116)</f>
        <v>0</v>
      </c>
      <c r="AJ116" s="2">
        <f t="shared" si="111"/>
        <v>0</v>
      </c>
      <c r="AK116" s="2">
        <v>792</v>
      </c>
      <c r="AL116" s="2">
        <v>792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211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2"/>
        <v>1584</v>
      </c>
      <c r="CQ116" s="2">
        <f t="shared" si="113"/>
        <v>792</v>
      </c>
      <c r="CR116" s="2">
        <f t="shared" si="114"/>
        <v>0</v>
      </c>
      <c r="CS116" s="2">
        <f t="shared" si="115"/>
        <v>0</v>
      </c>
      <c r="CT116" s="2">
        <f t="shared" si="116"/>
        <v>0</v>
      </c>
      <c r="CU116" s="2">
        <f t="shared" si="117"/>
        <v>0</v>
      </c>
      <c r="CV116" s="2">
        <f t="shared" si="118"/>
        <v>0</v>
      </c>
      <c r="CW116" s="2">
        <f t="shared" si="119"/>
        <v>0</v>
      </c>
      <c r="CX116" s="2">
        <f t="shared" si="120"/>
        <v>0</v>
      </c>
      <c r="CY116" s="2">
        <f t="shared" si="121"/>
        <v>0</v>
      </c>
      <c r="CZ116" s="2">
        <f t="shared" si="122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45</v>
      </c>
      <c r="DW116" s="2" t="s">
        <v>45</v>
      </c>
      <c r="DX116" s="2">
        <v>1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31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47</v>
      </c>
      <c r="EM116" s="2" t="s">
        <v>48</v>
      </c>
      <c r="EN116" s="2"/>
      <c r="EO116" s="2" t="s">
        <v>6</v>
      </c>
      <c r="EP116" s="2"/>
      <c r="EQ116" s="2">
        <v>0</v>
      </c>
      <c r="ER116" s="2">
        <v>12430</v>
      </c>
      <c r="ES116" s="2">
        <v>792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3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212</v>
      </c>
      <c r="GB116" s="2"/>
      <c r="GC116" s="2"/>
      <c r="GD116" s="2">
        <v>0</v>
      </c>
      <c r="GE116" s="2"/>
      <c r="GF116" s="2">
        <v>868258240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4"/>
        <v>0</v>
      </c>
      <c r="GM116" s="2">
        <f t="shared" si="125"/>
        <v>1584</v>
      </c>
      <c r="GN116" s="2">
        <f t="shared" si="126"/>
        <v>1584</v>
      </c>
      <c r="GO116" s="2">
        <f t="shared" si="127"/>
        <v>0</v>
      </c>
      <c r="GP116" s="2">
        <f t="shared" si="128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9"/>
        <v>0</v>
      </c>
      <c r="GW116" s="2">
        <v>1</v>
      </c>
      <c r="GX116" s="2">
        <f t="shared" si="130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122</v>
      </c>
      <c r="E117" t="s">
        <v>209</v>
      </c>
      <c r="F117" t="str">
        <f>'1.Смета.или.Акт'!B120</f>
        <v>Накладная</v>
      </c>
      <c r="G117" t="str">
        <f>'1.Смета.или.Акт'!C120</f>
        <v>Счетчик эл.энергии 3-фазный</v>
      </c>
      <c r="H117" t="s">
        <v>45</v>
      </c>
      <c r="I117">
        <f>I115*J117</f>
        <v>2</v>
      </c>
      <c r="J117">
        <v>1</v>
      </c>
      <c r="O117">
        <f t="shared" si="98"/>
        <v>11880</v>
      </c>
      <c r="P117">
        <f t="shared" si="99"/>
        <v>11880</v>
      </c>
      <c r="Q117">
        <f t="shared" si="100"/>
        <v>0</v>
      </c>
      <c r="R117">
        <f t="shared" si="101"/>
        <v>0</v>
      </c>
      <c r="S117">
        <f t="shared" si="102"/>
        <v>0</v>
      </c>
      <c r="T117">
        <f t="shared" si="103"/>
        <v>0</v>
      </c>
      <c r="U117">
        <f t="shared" si="104"/>
        <v>0</v>
      </c>
      <c r="V117">
        <f t="shared" si="105"/>
        <v>0</v>
      </c>
      <c r="W117">
        <f t="shared" si="106"/>
        <v>0</v>
      </c>
      <c r="X117">
        <f t="shared" si="107"/>
        <v>0</v>
      </c>
      <c r="Y117">
        <f t="shared" si="108"/>
        <v>0</v>
      </c>
      <c r="AA117">
        <v>34647563</v>
      </c>
      <c r="AB117">
        <f t="shared" si="109"/>
        <v>792</v>
      </c>
      <c r="AC117">
        <f t="shared" si="137"/>
        <v>792</v>
      </c>
      <c r="AD117">
        <f t="shared" si="138"/>
        <v>0</v>
      </c>
      <c r="AE117">
        <f t="shared" si="139"/>
        <v>0</v>
      </c>
      <c r="AF117">
        <f t="shared" si="140"/>
        <v>0</v>
      </c>
      <c r="AG117">
        <f t="shared" si="110"/>
        <v>0</v>
      </c>
      <c r="AH117">
        <f t="shared" si="141"/>
        <v>0</v>
      </c>
      <c r="AI117">
        <f t="shared" si="142"/>
        <v>0</v>
      </c>
      <c r="AJ117">
        <f t="shared" si="111"/>
        <v>0</v>
      </c>
      <c r="AK117">
        <v>792</v>
      </c>
      <c r="AL117" s="55">
        <f>'1.Смета.или.Акт'!F120</f>
        <v>792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'1.Смета.или.Акт'!J120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211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2"/>
        <v>11880</v>
      </c>
      <c r="CQ117">
        <f t="shared" si="113"/>
        <v>5940</v>
      </c>
      <c r="CR117">
        <f t="shared" si="114"/>
        <v>0</v>
      </c>
      <c r="CS117">
        <f t="shared" si="115"/>
        <v>0</v>
      </c>
      <c r="CT117">
        <f t="shared" si="116"/>
        <v>0</v>
      </c>
      <c r="CU117">
        <f t="shared" si="117"/>
        <v>0</v>
      </c>
      <c r="CV117">
        <f t="shared" si="118"/>
        <v>0</v>
      </c>
      <c r="CW117">
        <f t="shared" si="119"/>
        <v>0</v>
      </c>
      <c r="CX117">
        <f t="shared" si="120"/>
        <v>0</v>
      </c>
      <c r="CY117">
        <f t="shared" si="121"/>
        <v>0</v>
      </c>
      <c r="CZ117">
        <f t="shared" si="122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45</v>
      </c>
      <c r="DW117" t="str">
        <f>'1.Смета.или.Акт'!D120</f>
        <v>шт.</v>
      </c>
      <c r="DX117">
        <v>1</v>
      </c>
      <c r="EE117">
        <v>32653291</v>
      </c>
      <c r="EF117">
        <v>20</v>
      </c>
      <c r="EG117" t="s">
        <v>31</v>
      </c>
      <c r="EH117">
        <v>0</v>
      </c>
      <c r="EI117" t="s">
        <v>6</v>
      </c>
      <c r="EJ117">
        <v>1</v>
      </c>
      <c r="EK117">
        <v>500001</v>
      </c>
      <c r="EL117" t="s">
        <v>47</v>
      </c>
      <c r="EM117" t="s">
        <v>48</v>
      </c>
      <c r="EO117" t="s">
        <v>6</v>
      </c>
      <c r="EQ117">
        <v>0</v>
      </c>
      <c r="ER117">
        <v>792</v>
      </c>
      <c r="ES117" s="55">
        <f>'1.Смета.или.Акт'!F120</f>
        <v>792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5940</v>
      </c>
      <c r="FQ117">
        <v>0</v>
      </c>
      <c r="FR117">
        <f t="shared" si="123"/>
        <v>0</v>
      </c>
      <c r="FS117">
        <v>0</v>
      </c>
      <c r="FX117">
        <v>0</v>
      </c>
      <c r="FY117">
        <v>0</v>
      </c>
      <c r="GA117" t="s">
        <v>212</v>
      </c>
      <c r="GD117">
        <v>0</v>
      </c>
      <c r="GF117">
        <v>868258240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4"/>
        <v>0</v>
      </c>
      <c r="GM117">
        <f t="shared" si="125"/>
        <v>11880</v>
      </c>
      <c r="GN117">
        <f t="shared" si="126"/>
        <v>11880</v>
      </c>
      <c r="GO117">
        <f t="shared" si="127"/>
        <v>0</v>
      </c>
      <c r="GP117">
        <f t="shared" si="128"/>
        <v>0</v>
      </c>
      <c r="GR117">
        <v>1</v>
      </c>
      <c r="GS117">
        <v>1</v>
      </c>
      <c r="GT117">
        <v>0</v>
      </c>
      <c r="GU117" t="s">
        <v>6</v>
      </c>
      <c r="GV117">
        <f t="shared" si="129"/>
        <v>0</v>
      </c>
      <c r="GW117">
        <v>1</v>
      </c>
      <c r="GX117">
        <f t="shared" si="130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115</v>
      </c>
      <c r="D118" s="2"/>
      <c r="E118" s="2" t="s">
        <v>213</v>
      </c>
      <c r="F118" s="2" t="s">
        <v>55</v>
      </c>
      <c r="G118" s="2" t="s">
        <v>56</v>
      </c>
      <c r="H118" s="2" t="s">
        <v>57</v>
      </c>
      <c r="I118" s="2">
        <f>I114*J118</f>
        <v>0</v>
      </c>
      <c r="J118" s="2">
        <v>0</v>
      </c>
      <c r="K118" s="2"/>
      <c r="L118" s="2"/>
      <c r="M118" s="2"/>
      <c r="N118" s="2"/>
      <c r="O118" s="2">
        <f t="shared" si="98"/>
        <v>0</v>
      </c>
      <c r="P118" s="2">
        <f t="shared" si="99"/>
        <v>0</v>
      </c>
      <c r="Q118" s="2">
        <f t="shared" si="100"/>
        <v>0</v>
      </c>
      <c r="R118" s="2">
        <f t="shared" si="101"/>
        <v>0</v>
      </c>
      <c r="S118" s="2">
        <f t="shared" si="102"/>
        <v>0</v>
      </c>
      <c r="T118" s="2">
        <f t="shared" si="103"/>
        <v>0</v>
      </c>
      <c r="U118" s="2">
        <f t="shared" si="104"/>
        <v>0</v>
      </c>
      <c r="V118" s="2">
        <f t="shared" si="105"/>
        <v>0</v>
      </c>
      <c r="W118" s="2">
        <f t="shared" si="106"/>
        <v>0</v>
      </c>
      <c r="X118" s="2">
        <f t="shared" si="107"/>
        <v>0</v>
      </c>
      <c r="Y118" s="2">
        <f t="shared" si="108"/>
        <v>0</v>
      </c>
      <c r="Z118" s="2"/>
      <c r="AA118" s="2">
        <v>34647562</v>
      </c>
      <c r="AB118" s="2">
        <f t="shared" si="109"/>
        <v>1</v>
      </c>
      <c r="AC118" s="2">
        <f t="shared" si="137"/>
        <v>1</v>
      </c>
      <c r="AD118" s="2">
        <f t="shared" si="138"/>
        <v>0</v>
      </c>
      <c r="AE118" s="2">
        <f t="shared" si="139"/>
        <v>0</v>
      </c>
      <c r="AF118" s="2">
        <f t="shared" si="140"/>
        <v>0</v>
      </c>
      <c r="AG118" s="2">
        <f t="shared" si="110"/>
        <v>0</v>
      </c>
      <c r="AH118" s="2">
        <f t="shared" si="141"/>
        <v>0</v>
      </c>
      <c r="AI118" s="2">
        <f t="shared" si="142"/>
        <v>0</v>
      </c>
      <c r="AJ118" s="2">
        <f t="shared" si="111"/>
        <v>0</v>
      </c>
      <c r="AK118" s="2">
        <v>1</v>
      </c>
      <c r="AL118" s="2">
        <v>1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106</v>
      </c>
      <c r="AU118" s="2">
        <v>65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6</v>
      </c>
      <c r="BK118" s="2"/>
      <c r="BL118" s="2"/>
      <c r="BM118" s="2">
        <v>0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106</v>
      </c>
      <c r="CA118" s="2">
        <v>65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2"/>
        <v>0</v>
      </c>
      <c r="CQ118" s="2">
        <f t="shared" si="113"/>
        <v>1</v>
      </c>
      <c r="CR118" s="2">
        <f t="shared" si="114"/>
        <v>0</v>
      </c>
      <c r="CS118" s="2">
        <f t="shared" si="115"/>
        <v>0</v>
      </c>
      <c r="CT118" s="2">
        <f t="shared" si="116"/>
        <v>0</v>
      </c>
      <c r="CU118" s="2">
        <f t="shared" si="117"/>
        <v>0</v>
      </c>
      <c r="CV118" s="2">
        <f t="shared" si="118"/>
        <v>0</v>
      </c>
      <c r="CW118" s="2">
        <f t="shared" si="119"/>
        <v>0</v>
      </c>
      <c r="CX118" s="2">
        <f t="shared" si="120"/>
        <v>0</v>
      </c>
      <c r="CY118" s="2">
        <f t="shared" si="121"/>
        <v>0</v>
      </c>
      <c r="CZ118" s="2">
        <f t="shared" si="122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1013</v>
      </c>
      <c r="DV118" s="2" t="s">
        <v>57</v>
      </c>
      <c r="DW118" s="2" t="s">
        <v>57</v>
      </c>
      <c r="DX118" s="2">
        <v>1</v>
      </c>
      <c r="DY118" s="2"/>
      <c r="DZ118" s="2"/>
      <c r="EA118" s="2"/>
      <c r="EB118" s="2"/>
      <c r="EC118" s="2"/>
      <c r="ED118" s="2"/>
      <c r="EE118" s="2">
        <v>32653299</v>
      </c>
      <c r="EF118" s="2">
        <v>20</v>
      </c>
      <c r="EG118" s="2" t="s">
        <v>31</v>
      </c>
      <c r="EH118" s="2">
        <v>0</v>
      </c>
      <c r="EI118" s="2" t="s">
        <v>6</v>
      </c>
      <c r="EJ118" s="2">
        <v>1</v>
      </c>
      <c r="EK118" s="2">
        <v>0</v>
      </c>
      <c r="EL118" s="2" t="s">
        <v>32</v>
      </c>
      <c r="EM118" s="2" t="s">
        <v>33</v>
      </c>
      <c r="EN118" s="2"/>
      <c r="EO118" s="2" t="s">
        <v>6</v>
      </c>
      <c r="EP118" s="2"/>
      <c r="EQ118" s="2">
        <v>0</v>
      </c>
      <c r="ER118" s="2">
        <v>1</v>
      </c>
      <c r="ES118" s="2">
        <v>1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3"/>
        <v>0</v>
      </c>
      <c r="FS118" s="2">
        <v>0</v>
      </c>
      <c r="FT118" s="2"/>
      <c r="FU118" s="2"/>
      <c r="FV118" s="2"/>
      <c r="FW118" s="2"/>
      <c r="FX118" s="2">
        <v>106</v>
      </c>
      <c r="FY118" s="2">
        <v>65</v>
      </c>
      <c r="FZ118" s="2"/>
      <c r="GA118" s="2" t="s">
        <v>6</v>
      </c>
      <c r="GB118" s="2"/>
      <c r="GC118" s="2"/>
      <c r="GD118" s="2">
        <v>0</v>
      </c>
      <c r="GE118" s="2"/>
      <c r="GF118" s="2">
        <v>-1731369543</v>
      </c>
      <c r="GG118" s="2">
        <v>2</v>
      </c>
      <c r="GH118" s="2">
        <v>1</v>
      </c>
      <c r="GI118" s="2">
        <v>-2</v>
      </c>
      <c r="GJ118" s="2">
        <v>0</v>
      </c>
      <c r="GK118" s="2">
        <f>ROUND(R118*(R12)/100,0)</f>
        <v>0</v>
      </c>
      <c r="GL118" s="2">
        <f t="shared" si="124"/>
        <v>0</v>
      </c>
      <c r="GM118" s="2">
        <f t="shared" si="125"/>
        <v>0</v>
      </c>
      <c r="GN118" s="2">
        <f t="shared" si="126"/>
        <v>0</v>
      </c>
      <c r="GO118" s="2">
        <f t="shared" si="127"/>
        <v>0</v>
      </c>
      <c r="GP118" s="2">
        <f t="shared" si="128"/>
        <v>0</v>
      </c>
      <c r="GQ118" s="2"/>
      <c r="GR118" s="2">
        <v>0</v>
      </c>
      <c r="GS118" s="2">
        <v>3</v>
      </c>
      <c r="GT118" s="2">
        <v>0</v>
      </c>
      <c r="GU118" s="2" t="s">
        <v>6</v>
      </c>
      <c r="GV118" s="2">
        <f t="shared" si="129"/>
        <v>0</v>
      </c>
      <c r="GW118" s="2">
        <v>1</v>
      </c>
      <c r="GX118" s="2">
        <f t="shared" si="130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121</v>
      </c>
      <c r="E119" t="s">
        <v>213</v>
      </c>
      <c r="F119" t="s">
        <v>55</v>
      </c>
      <c r="G119" t="s">
        <v>56</v>
      </c>
      <c r="H119" t="s">
        <v>57</v>
      </c>
      <c r="I119">
        <f>I115*J119</f>
        <v>0</v>
      </c>
      <c r="J119">
        <v>0</v>
      </c>
      <c r="O119">
        <f t="shared" si="98"/>
        <v>0</v>
      </c>
      <c r="P119">
        <f t="shared" si="99"/>
        <v>0</v>
      </c>
      <c r="Q119">
        <f t="shared" si="100"/>
        <v>0</v>
      </c>
      <c r="R119">
        <f t="shared" si="101"/>
        <v>0</v>
      </c>
      <c r="S119">
        <f t="shared" si="102"/>
        <v>0</v>
      </c>
      <c r="T119">
        <f t="shared" si="103"/>
        <v>0</v>
      </c>
      <c r="U119">
        <f t="shared" si="104"/>
        <v>0</v>
      </c>
      <c r="V119">
        <f t="shared" si="105"/>
        <v>0</v>
      </c>
      <c r="W119">
        <f t="shared" si="106"/>
        <v>0</v>
      </c>
      <c r="X119">
        <f t="shared" si="107"/>
        <v>0</v>
      </c>
      <c r="Y119">
        <f t="shared" si="108"/>
        <v>0</v>
      </c>
      <c r="AA119">
        <v>34647563</v>
      </c>
      <c r="AB119">
        <f t="shared" si="109"/>
        <v>1</v>
      </c>
      <c r="AC119">
        <f t="shared" si="137"/>
        <v>1</v>
      </c>
      <c r="AD119">
        <f t="shared" si="138"/>
        <v>0</v>
      </c>
      <c r="AE119">
        <f t="shared" si="139"/>
        <v>0</v>
      </c>
      <c r="AF119">
        <f t="shared" si="140"/>
        <v>0</v>
      </c>
      <c r="AG119">
        <f t="shared" si="110"/>
        <v>0</v>
      </c>
      <c r="AH119">
        <f t="shared" si="141"/>
        <v>0</v>
      </c>
      <c r="AI119">
        <f t="shared" si="142"/>
        <v>0</v>
      </c>
      <c r="AJ119">
        <f t="shared" si="111"/>
        <v>0</v>
      </c>
      <c r="AK119">
        <v>1</v>
      </c>
      <c r="AL119">
        <v>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90</v>
      </c>
      <c r="AU119">
        <v>52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6</v>
      </c>
      <c r="BM119">
        <v>0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106</v>
      </c>
      <c r="CA119">
        <v>65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2"/>
        <v>0</v>
      </c>
      <c r="CQ119">
        <f t="shared" si="113"/>
        <v>7.5</v>
      </c>
      <c r="CR119">
        <f t="shared" si="114"/>
        <v>0</v>
      </c>
      <c r="CS119">
        <f t="shared" si="115"/>
        <v>0</v>
      </c>
      <c r="CT119">
        <f t="shared" si="116"/>
        <v>0</v>
      </c>
      <c r="CU119">
        <f t="shared" si="117"/>
        <v>0</v>
      </c>
      <c r="CV119">
        <f t="shared" si="118"/>
        <v>0</v>
      </c>
      <c r="CW119">
        <f t="shared" si="119"/>
        <v>0</v>
      </c>
      <c r="CX119">
        <f t="shared" si="120"/>
        <v>0</v>
      </c>
      <c r="CY119">
        <f t="shared" si="121"/>
        <v>0</v>
      </c>
      <c r="CZ119">
        <f t="shared" si="122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1013</v>
      </c>
      <c r="DV119" t="s">
        <v>57</v>
      </c>
      <c r="DW119" t="s">
        <v>57</v>
      </c>
      <c r="DX119">
        <v>1</v>
      </c>
      <c r="EE119">
        <v>32653299</v>
      </c>
      <c r="EF119">
        <v>20</v>
      </c>
      <c r="EG119" t="s">
        <v>31</v>
      </c>
      <c r="EH119">
        <v>0</v>
      </c>
      <c r="EI119" t="s">
        <v>6</v>
      </c>
      <c r="EJ119">
        <v>1</v>
      </c>
      <c r="EK119">
        <v>0</v>
      </c>
      <c r="EL119" t="s">
        <v>32</v>
      </c>
      <c r="EM119" t="s">
        <v>33</v>
      </c>
      <c r="EO119" t="s">
        <v>6</v>
      </c>
      <c r="EQ119">
        <v>0</v>
      </c>
      <c r="ER119">
        <v>1</v>
      </c>
      <c r="ES119">
        <v>1</v>
      </c>
      <c r="ET119">
        <v>0</v>
      </c>
      <c r="EU119">
        <v>0</v>
      </c>
      <c r="EV119">
        <v>0</v>
      </c>
      <c r="EW119">
        <v>0</v>
      </c>
      <c r="EX119">
        <v>0</v>
      </c>
      <c r="FQ119">
        <v>0</v>
      </c>
      <c r="FR119">
        <f t="shared" si="123"/>
        <v>0</v>
      </c>
      <c r="FS119">
        <v>0</v>
      </c>
      <c r="FV119" t="s">
        <v>25</v>
      </c>
      <c r="FW119" t="s">
        <v>26</v>
      </c>
      <c r="FX119">
        <v>106</v>
      </c>
      <c r="FY119">
        <v>65</v>
      </c>
      <c r="GA119" t="s">
        <v>6</v>
      </c>
      <c r="GD119">
        <v>0</v>
      </c>
      <c r="GF119">
        <v>-1731369543</v>
      </c>
      <c r="GG119">
        <v>2</v>
      </c>
      <c r="GH119">
        <v>1</v>
      </c>
      <c r="GI119">
        <v>4</v>
      </c>
      <c r="GJ119">
        <v>0</v>
      </c>
      <c r="GK119">
        <f>ROUND(R119*(S12)/100,0)</f>
        <v>0</v>
      </c>
      <c r="GL119">
        <f t="shared" si="124"/>
        <v>0</v>
      </c>
      <c r="GM119">
        <f t="shared" si="125"/>
        <v>0</v>
      </c>
      <c r="GN119">
        <f t="shared" si="126"/>
        <v>0</v>
      </c>
      <c r="GO119">
        <f t="shared" si="127"/>
        <v>0</v>
      </c>
      <c r="GP119">
        <f t="shared" si="128"/>
        <v>0</v>
      </c>
      <c r="GR119">
        <v>0</v>
      </c>
      <c r="GS119">
        <v>3</v>
      </c>
      <c r="GT119">
        <v>0</v>
      </c>
      <c r="GU119" t="s">
        <v>6</v>
      </c>
      <c r="GV119">
        <f t="shared" si="129"/>
        <v>0</v>
      </c>
      <c r="GW119">
        <v>1</v>
      </c>
      <c r="GX119">
        <f t="shared" si="130"/>
        <v>0</v>
      </c>
      <c r="HA119">
        <v>0</v>
      </c>
      <c r="HB119">
        <v>0</v>
      </c>
      <c r="IK119">
        <v>0</v>
      </c>
    </row>
    <row r="120" spans="1:255" x14ac:dyDescent="0.2">
      <c r="A120" s="2">
        <v>17</v>
      </c>
      <c r="B120" s="2">
        <v>1</v>
      </c>
      <c r="C120" s="2">
        <f>ROW(SmtRes!A127)</f>
        <v>127</v>
      </c>
      <c r="D120" s="2">
        <f>ROW(EtalonRes!A117)</f>
        <v>117</v>
      </c>
      <c r="E120" s="2" t="s">
        <v>214</v>
      </c>
      <c r="F120" s="2" t="s">
        <v>215</v>
      </c>
      <c r="G120" s="2" t="s">
        <v>216</v>
      </c>
      <c r="H120" s="2" t="s">
        <v>217</v>
      </c>
      <c r="I120" s="2">
        <f>'1.Смета.или.Акт'!E123</f>
        <v>1.02</v>
      </c>
      <c r="J120" s="2">
        <v>0</v>
      </c>
      <c r="K120" s="2"/>
      <c r="L120" s="2"/>
      <c r="M120" s="2"/>
      <c r="N120" s="2"/>
      <c r="O120" s="2">
        <f t="shared" ref="O120:O127" si="143">ROUND(CP120,0)</f>
        <v>1851</v>
      </c>
      <c r="P120" s="2">
        <f t="shared" ref="P120:P127" si="144">ROUND(CQ120*I120,0)</f>
        <v>0</v>
      </c>
      <c r="Q120" s="2">
        <f t="shared" ref="Q120:Q127" si="145">ROUND(CR120*I120,0)</f>
        <v>0</v>
      </c>
      <c r="R120" s="2">
        <f t="shared" ref="R120:R127" si="146">ROUND(CS120*I120,0)</f>
        <v>0</v>
      </c>
      <c r="S120" s="2">
        <f t="shared" ref="S120:S127" si="147">ROUND(CT120*I120,0)</f>
        <v>1851</v>
      </c>
      <c r="T120" s="2">
        <f t="shared" ref="T120:T127" si="148">ROUND(CU120*I120,0)</f>
        <v>0</v>
      </c>
      <c r="U120" s="2">
        <f t="shared" ref="U120:U127" si="149">CV120*I120</f>
        <v>130.56</v>
      </c>
      <c r="V120" s="2">
        <f t="shared" ref="V120:V127" si="150">CW120*I120</f>
        <v>0</v>
      </c>
      <c r="W120" s="2">
        <f t="shared" ref="W120:W127" si="151">ROUND(CX120*I120,0)</f>
        <v>0</v>
      </c>
      <c r="X120" s="2">
        <f t="shared" ref="X120:X127" si="152">ROUND(CY120,0)</f>
        <v>1203</v>
      </c>
      <c r="Y120" s="2">
        <f t="shared" ref="Y120:Y127" si="153">ROUND(CZ120,0)</f>
        <v>740</v>
      </c>
      <c r="Z120" s="2"/>
      <c r="AA120" s="2">
        <v>34647562</v>
      </c>
      <c r="AB120" s="2">
        <f t="shared" ref="AB120:AB127" si="154">ROUND((AC120+AD120+AF120),2)</f>
        <v>1815.02</v>
      </c>
      <c r="AC120" s="2">
        <f t="shared" si="137"/>
        <v>0</v>
      </c>
      <c r="AD120" s="2">
        <f t="shared" si="138"/>
        <v>0</v>
      </c>
      <c r="AE120" s="2">
        <f t="shared" si="139"/>
        <v>0</v>
      </c>
      <c r="AF120" s="2">
        <f t="shared" si="140"/>
        <v>1815.02</v>
      </c>
      <c r="AG120" s="2">
        <f t="shared" ref="AG120:AG127" si="155">ROUND((AP120),2)</f>
        <v>0</v>
      </c>
      <c r="AH120" s="2">
        <f t="shared" si="141"/>
        <v>128</v>
      </c>
      <c r="AI120" s="2">
        <f t="shared" si="142"/>
        <v>0</v>
      </c>
      <c r="AJ120" s="2">
        <f t="shared" ref="AJ120:AJ127" si="156">ROUND((AS120),2)</f>
        <v>0</v>
      </c>
      <c r="AK120" s="2">
        <v>1815.02</v>
      </c>
      <c r="AL120" s="2">
        <v>0</v>
      </c>
      <c r="AM120" s="2">
        <v>0</v>
      </c>
      <c r="AN120" s="2">
        <v>0</v>
      </c>
      <c r="AO120" s="2">
        <v>1815.02</v>
      </c>
      <c r="AP120" s="2">
        <v>0</v>
      </c>
      <c r="AQ120" s="2">
        <v>128</v>
      </c>
      <c r="AR120" s="2">
        <v>0</v>
      </c>
      <c r="AS120" s="2">
        <v>0</v>
      </c>
      <c r="AT120" s="2">
        <v>65</v>
      </c>
      <c r="AU120" s="2">
        <v>40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0</v>
      </c>
      <c r="BI120" s="2">
        <v>4</v>
      </c>
      <c r="BJ120" s="2" t="s">
        <v>218</v>
      </c>
      <c r="BK120" s="2"/>
      <c r="BL120" s="2"/>
      <c r="BM120" s="2">
        <v>200001</v>
      </c>
      <c r="BN120" s="2">
        <v>0</v>
      </c>
      <c r="BO120" s="2" t="s">
        <v>6</v>
      </c>
      <c r="BP120" s="2">
        <v>0</v>
      </c>
      <c r="BQ120" s="2">
        <v>5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65</v>
      </c>
      <c r="CA120" s="2">
        <v>40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27" si="157">(P120+Q120+S120)</f>
        <v>1851</v>
      </c>
      <c r="CQ120" s="2">
        <f t="shared" ref="CQ120:CQ127" si="158">AC120*BC120</f>
        <v>0</v>
      </c>
      <c r="CR120" s="2">
        <f t="shared" ref="CR120:CR127" si="159">AD120*BB120</f>
        <v>0</v>
      </c>
      <c r="CS120" s="2">
        <f t="shared" ref="CS120:CS127" si="160">AE120*BS120</f>
        <v>0</v>
      </c>
      <c r="CT120" s="2">
        <f t="shared" ref="CT120:CT127" si="161">AF120*BA120</f>
        <v>1815.02</v>
      </c>
      <c r="CU120" s="2">
        <f t="shared" ref="CU120:CU127" si="162">AG120</f>
        <v>0</v>
      </c>
      <c r="CV120" s="2">
        <f t="shared" ref="CV120:CV127" si="163">AH120</f>
        <v>128</v>
      </c>
      <c r="CW120" s="2">
        <f t="shared" ref="CW120:CW127" si="164">AI120</f>
        <v>0</v>
      </c>
      <c r="CX120" s="2">
        <f t="shared" ref="CX120:CX127" si="165">AJ120</f>
        <v>0</v>
      </c>
      <c r="CY120" s="2">
        <f t="shared" ref="CY120:CY127" si="166">(((S120+(R120*IF(0,0,1)))*AT120)/100)</f>
        <v>1203.1500000000001</v>
      </c>
      <c r="CZ120" s="2">
        <f t="shared" ref="CZ120:CZ127" si="167">(((S120+(R120*IF(0,0,1)))*AU120)/100)</f>
        <v>740.4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1013</v>
      </c>
      <c r="DV120" s="2" t="s">
        <v>217</v>
      </c>
      <c r="DW120" s="2" t="s">
        <v>217</v>
      </c>
      <c r="DX120" s="2">
        <v>1</v>
      </c>
      <c r="DY120" s="2"/>
      <c r="DZ120" s="2"/>
      <c r="EA120" s="2"/>
      <c r="EB120" s="2"/>
      <c r="EC120" s="2"/>
      <c r="ED120" s="2"/>
      <c r="EE120" s="2">
        <v>32653283</v>
      </c>
      <c r="EF120" s="2">
        <v>5</v>
      </c>
      <c r="EG120" s="2" t="s">
        <v>219</v>
      </c>
      <c r="EH120" s="2">
        <v>0</v>
      </c>
      <c r="EI120" s="2" t="s">
        <v>6</v>
      </c>
      <c r="EJ120" s="2">
        <v>4</v>
      </c>
      <c r="EK120" s="2">
        <v>200001</v>
      </c>
      <c r="EL120" s="2" t="s">
        <v>220</v>
      </c>
      <c r="EM120" s="2" t="s">
        <v>221</v>
      </c>
      <c r="EN120" s="2"/>
      <c r="EO120" s="2" t="s">
        <v>6</v>
      </c>
      <c r="EP120" s="2"/>
      <c r="EQ120" s="2">
        <v>0</v>
      </c>
      <c r="ER120" s="2">
        <v>1815.02</v>
      </c>
      <c r="ES120" s="2">
        <v>0</v>
      </c>
      <c r="ET120" s="2">
        <v>0</v>
      </c>
      <c r="EU120" s="2">
        <v>0</v>
      </c>
      <c r="EV120" s="2">
        <v>1815.02</v>
      </c>
      <c r="EW120" s="2">
        <v>128</v>
      </c>
      <c r="EX120" s="2">
        <v>0</v>
      </c>
      <c r="EY120" s="2">
        <v>0</v>
      </c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27" si="168">ROUND(IF(AND(BH120=3,BI120=3),P120,0),0)</f>
        <v>0</v>
      </c>
      <c r="FS120" s="2">
        <v>0</v>
      </c>
      <c r="FT120" s="2"/>
      <c r="FU120" s="2"/>
      <c r="FV120" s="2"/>
      <c r="FW120" s="2"/>
      <c r="FX120" s="2">
        <v>65</v>
      </c>
      <c r="FY120" s="2">
        <v>40</v>
      </c>
      <c r="FZ120" s="2"/>
      <c r="GA120" s="2" t="s">
        <v>6</v>
      </c>
      <c r="GB120" s="2"/>
      <c r="GC120" s="2"/>
      <c r="GD120" s="2">
        <v>0</v>
      </c>
      <c r="GE120" s="2"/>
      <c r="GF120" s="2">
        <v>934048210</v>
      </c>
      <c r="GG120" s="2">
        <v>2</v>
      </c>
      <c r="GH120" s="2">
        <v>1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27" si="169">ROUND(IF(AND(BH120=3,BI120=3,FS120&lt;&gt;0),P120,0),0)</f>
        <v>0</v>
      </c>
      <c r="GM120" s="2">
        <f t="shared" ref="GM120:GM127" si="170">ROUND(O120+X120+Y120+GK120,0)+GX120</f>
        <v>3794</v>
      </c>
      <c r="GN120" s="2">
        <f t="shared" ref="GN120:GN127" si="171">IF(OR(BI120=0,BI120=1),ROUND(O120+X120+Y120+GK120,0),0)</f>
        <v>0</v>
      </c>
      <c r="GO120" s="2">
        <f t="shared" ref="GO120:GO127" si="172">IF(BI120=2,ROUND(O120+X120+Y120+GK120,0),0)</f>
        <v>0</v>
      </c>
      <c r="GP120" s="2">
        <f t="shared" ref="GP120:GP127" si="173">IF(BI120=4,ROUND(O120+X120+Y120+GK120,0)+GX120,0)</f>
        <v>3794</v>
      </c>
      <c r="GQ120" s="2"/>
      <c r="GR120" s="2">
        <v>0</v>
      </c>
      <c r="GS120" s="2">
        <v>3</v>
      </c>
      <c r="GT120" s="2">
        <v>0</v>
      </c>
      <c r="GU120" s="2" t="s">
        <v>6</v>
      </c>
      <c r="GV120" s="2">
        <f t="shared" ref="GV120:GV127" si="174">ROUND(GT120,2)</f>
        <v>0</v>
      </c>
      <c r="GW120" s="2">
        <v>1</v>
      </c>
      <c r="GX120" s="2">
        <f t="shared" ref="GX120:GX127" si="175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17</v>
      </c>
      <c r="B121">
        <v>1</v>
      </c>
      <c r="C121">
        <f>ROW(SmtRes!A132)</f>
        <v>132</v>
      </c>
      <c r="D121">
        <f>ROW(EtalonRes!A122)</f>
        <v>122</v>
      </c>
      <c r="E121" t="s">
        <v>214</v>
      </c>
      <c r="F121" t="s">
        <v>215</v>
      </c>
      <c r="G121" t="s">
        <v>216</v>
      </c>
      <c r="H121" t="s">
        <v>217</v>
      </c>
      <c r="I121">
        <f>'1.Смета.или.Акт'!E123</f>
        <v>1.02</v>
      </c>
      <c r="J121">
        <v>0</v>
      </c>
      <c r="O121">
        <f t="shared" si="143"/>
        <v>33879</v>
      </c>
      <c r="P121">
        <f t="shared" si="144"/>
        <v>0</v>
      </c>
      <c r="Q121">
        <f t="shared" si="145"/>
        <v>0</v>
      </c>
      <c r="R121">
        <f t="shared" si="146"/>
        <v>0</v>
      </c>
      <c r="S121">
        <f t="shared" si="147"/>
        <v>33879</v>
      </c>
      <c r="T121">
        <f t="shared" si="148"/>
        <v>0</v>
      </c>
      <c r="U121">
        <f t="shared" si="149"/>
        <v>130.56</v>
      </c>
      <c r="V121">
        <f t="shared" si="150"/>
        <v>0</v>
      </c>
      <c r="W121">
        <f t="shared" si="151"/>
        <v>0</v>
      </c>
      <c r="X121">
        <f t="shared" si="152"/>
        <v>18633</v>
      </c>
      <c r="Y121">
        <f t="shared" si="153"/>
        <v>10841</v>
      </c>
      <c r="AA121">
        <v>34647563</v>
      </c>
      <c r="AB121">
        <f t="shared" si="154"/>
        <v>1815.02</v>
      </c>
      <c r="AC121">
        <f t="shared" si="137"/>
        <v>0</v>
      </c>
      <c r="AD121">
        <f t="shared" si="138"/>
        <v>0</v>
      </c>
      <c r="AE121">
        <f t="shared" si="139"/>
        <v>0</v>
      </c>
      <c r="AF121">
        <f t="shared" si="140"/>
        <v>1815.02</v>
      </c>
      <c r="AG121">
        <f t="shared" si="155"/>
        <v>0</v>
      </c>
      <c r="AH121">
        <f t="shared" si="141"/>
        <v>128</v>
      </c>
      <c r="AI121">
        <f t="shared" si="142"/>
        <v>0</v>
      </c>
      <c r="AJ121">
        <f t="shared" si="156"/>
        <v>0</v>
      </c>
      <c r="AK121">
        <f>AL121+AM121+AO121</f>
        <v>1815.02</v>
      </c>
      <c r="AL121">
        <v>0</v>
      </c>
      <c r="AM121">
        <v>0</v>
      </c>
      <c r="AN121">
        <v>0</v>
      </c>
      <c r="AO121" s="55">
        <f>'1.Смета.или.Акт'!F124</f>
        <v>1815.02</v>
      </c>
      <c r="AP121">
        <v>0</v>
      </c>
      <c r="AQ121">
        <f>'1.Смета.или.Акт'!E127</f>
        <v>128</v>
      </c>
      <c r="AR121">
        <v>0</v>
      </c>
      <c r="AS121">
        <v>0</v>
      </c>
      <c r="AT121">
        <v>55</v>
      </c>
      <c r="AU121">
        <v>32</v>
      </c>
      <c r="AV121">
        <v>1</v>
      </c>
      <c r="AW121">
        <v>1</v>
      </c>
      <c r="AZ121">
        <v>1</v>
      </c>
      <c r="BA121">
        <f>'1.Смета.или.Акт'!J124</f>
        <v>18.3</v>
      </c>
      <c r="BB121">
        <v>18.3</v>
      </c>
      <c r="BC121">
        <v>18.3</v>
      </c>
      <c r="BD121" t="s">
        <v>6</v>
      </c>
      <c r="BE121" t="s">
        <v>6</v>
      </c>
      <c r="BF121" t="s">
        <v>6</v>
      </c>
      <c r="BG121" t="s">
        <v>6</v>
      </c>
      <c r="BH121">
        <v>0</v>
      </c>
      <c r="BI121">
        <v>4</v>
      </c>
      <c r="BJ121" t="s">
        <v>218</v>
      </c>
      <c r="BM121">
        <v>200001</v>
      </c>
      <c r="BN121">
        <v>0</v>
      </c>
      <c r="BO121" t="s">
        <v>6</v>
      </c>
      <c r="BP121">
        <v>0</v>
      </c>
      <c r="BQ121">
        <v>5</v>
      </c>
      <c r="BR121">
        <v>0</v>
      </c>
      <c r="BS121">
        <v>18.3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65</v>
      </c>
      <c r="CA121">
        <v>40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7"/>
        <v>33879</v>
      </c>
      <c r="CQ121">
        <f t="shared" si="158"/>
        <v>0</v>
      </c>
      <c r="CR121">
        <f t="shared" si="159"/>
        <v>0</v>
      </c>
      <c r="CS121">
        <f t="shared" si="160"/>
        <v>0</v>
      </c>
      <c r="CT121">
        <f t="shared" si="161"/>
        <v>33214.866000000002</v>
      </c>
      <c r="CU121">
        <f t="shared" si="162"/>
        <v>0</v>
      </c>
      <c r="CV121">
        <f t="shared" si="163"/>
        <v>128</v>
      </c>
      <c r="CW121">
        <f t="shared" si="164"/>
        <v>0</v>
      </c>
      <c r="CX121">
        <f t="shared" si="165"/>
        <v>0</v>
      </c>
      <c r="CY121">
        <f t="shared" si="166"/>
        <v>18633.45</v>
      </c>
      <c r="CZ121">
        <f t="shared" si="167"/>
        <v>10841.28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1013</v>
      </c>
      <c r="DV121" t="s">
        <v>217</v>
      </c>
      <c r="DW121" t="str">
        <f>'1.Смета.или.Акт'!D123</f>
        <v>система</v>
      </c>
      <c r="DX121">
        <v>1</v>
      </c>
      <c r="EE121">
        <v>32653283</v>
      </c>
      <c r="EF121">
        <v>5</v>
      </c>
      <c r="EG121" t="s">
        <v>219</v>
      </c>
      <c r="EH121">
        <v>0</v>
      </c>
      <c r="EI121" t="s">
        <v>6</v>
      </c>
      <c r="EJ121">
        <v>4</v>
      </c>
      <c r="EK121">
        <v>200001</v>
      </c>
      <c r="EL121" t="s">
        <v>220</v>
      </c>
      <c r="EM121" t="s">
        <v>221</v>
      </c>
      <c r="EO121" t="s">
        <v>6</v>
      </c>
      <c r="EQ121">
        <v>0</v>
      </c>
      <c r="ER121">
        <f>ES121+ET121+EV121</f>
        <v>1815.02</v>
      </c>
      <c r="ES121">
        <v>0</v>
      </c>
      <c r="ET121">
        <v>0</v>
      </c>
      <c r="EU121">
        <v>0</v>
      </c>
      <c r="EV121" s="55">
        <f>'1.Смета.или.Акт'!F124</f>
        <v>1815.02</v>
      </c>
      <c r="EW121">
        <f>'1.Смета.или.Акт'!E127</f>
        <v>128</v>
      </c>
      <c r="EX121">
        <v>0</v>
      </c>
      <c r="EY121">
        <v>0</v>
      </c>
      <c r="FQ121">
        <v>0</v>
      </c>
      <c r="FR121">
        <f t="shared" si="168"/>
        <v>0</v>
      </c>
      <c r="FS121">
        <v>0</v>
      </c>
      <c r="FV121" t="s">
        <v>25</v>
      </c>
      <c r="FW121" t="s">
        <v>26</v>
      </c>
      <c r="FX121">
        <v>65</v>
      </c>
      <c r="FY121">
        <v>40</v>
      </c>
      <c r="GA121" t="s">
        <v>6</v>
      </c>
      <c r="GD121">
        <v>0</v>
      </c>
      <c r="GF121">
        <v>934048210</v>
      </c>
      <c r="GG121">
        <v>2</v>
      </c>
      <c r="GH121">
        <v>1</v>
      </c>
      <c r="GI121">
        <v>4</v>
      </c>
      <c r="GJ121">
        <v>0</v>
      </c>
      <c r="GK121">
        <f>ROUND(R121*(S12)/100,0)</f>
        <v>0</v>
      </c>
      <c r="GL121">
        <f t="shared" si="169"/>
        <v>0</v>
      </c>
      <c r="GM121">
        <f t="shared" si="170"/>
        <v>63353</v>
      </c>
      <c r="GN121">
        <f t="shared" si="171"/>
        <v>0</v>
      </c>
      <c r="GO121">
        <f t="shared" si="172"/>
        <v>0</v>
      </c>
      <c r="GP121">
        <f t="shared" si="173"/>
        <v>63353</v>
      </c>
      <c r="GR121">
        <v>0</v>
      </c>
      <c r="GS121">
        <v>3</v>
      </c>
      <c r="GT121">
        <v>0</v>
      </c>
      <c r="GU121" t="s">
        <v>6</v>
      </c>
      <c r="GV121">
        <f t="shared" si="174"/>
        <v>0</v>
      </c>
      <c r="GW121">
        <v>18.3</v>
      </c>
      <c r="GX121">
        <f t="shared" si="175"/>
        <v>0</v>
      </c>
      <c r="HA121">
        <v>0</v>
      </c>
      <c r="HB121">
        <v>0</v>
      </c>
      <c r="IK121">
        <v>0</v>
      </c>
    </row>
    <row r="122" spans="1:255" x14ac:dyDescent="0.2">
      <c r="A122" s="2">
        <v>17</v>
      </c>
      <c r="B122" s="2">
        <v>1</v>
      </c>
      <c r="C122" s="2">
        <f>ROW(SmtRes!A134)</f>
        <v>134</v>
      </c>
      <c r="D122" s="2">
        <f>ROW(EtalonRes!A124)</f>
        <v>124</v>
      </c>
      <c r="E122" s="2" t="s">
        <v>222</v>
      </c>
      <c r="F122" s="2" t="s">
        <v>223</v>
      </c>
      <c r="G122" s="2" t="s">
        <v>224</v>
      </c>
      <c r="H122" s="2" t="s">
        <v>17</v>
      </c>
      <c r="I122" s="2">
        <f>'1.Смета.или.Акт'!E129</f>
        <v>0.48</v>
      </c>
      <c r="J122" s="2">
        <v>0</v>
      </c>
      <c r="K122" s="2"/>
      <c r="L122" s="2"/>
      <c r="M122" s="2"/>
      <c r="N122" s="2"/>
      <c r="O122" s="2">
        <f t="shared" si="143"/>
        <v>44</v>
      </c>
      <c r="P122" s="2">
        <f t="shared" si="144"/>
        <v>0</v>
      </c>
      <c r="Q122" s="2">
        <f t="shared" si="145"/>
        <v>0</v>
      </c>
      <c r="R122" s="2">
        <f t="shared" si="146"/>
        <v>0</v>
      </c>
      <c r="S122" s="2">
        <f t="shared" si="147"/>
        <v>44</v>
      </c>
      <c r="T122" s="2">
        <f t="shared" si="148"/>
        <v>0</v>
      </c>
      <c r="U122" s="2">
        <f t="shared" si="149"/>
        <v>4.6079999999999997</v>
      </c>
      <c r="V122" s="2">
        <f t="shared" si="150"/>
        <v>0</v>
      </c>
      <c r="W122" s="2">
        <f t="shared" si="151"/>
        <v>0</v>
      </c>
      <c r="X122" s="2">
        <f t="shared" si="152"/>
        <v>42</v>
      </c>
      <c r="Y122" s="2">
        <f t="shared" si="153"/>
        <v>29</v>
      </c>
      <c r="Z122" s="2"/>
      <c r="AA122" s="2">
        <v>34647562</v>
      </c>
      <c r="AB122" s="2">
        <f t="shared" si="154"/>
        <v>92.35</v>
      </c>
      <c r="AC122" s="2">
        <f>ROUND((ES122+(SUM(SmtRes!BC133:'SmtRes'!BC134)+SUM(EtalonRes!AL123:'EtalonRes'!AL124))),2)</f>
        <v>0</v>
      </c>
      <c r="AD122" s="2">
        <f t="shared" si="138"/>
        <v>0</v>
      </c>
      <c r="AE122" s="2">
        <f t="shared" si="139"/>
        <v>0</v>
      </c>
      <c r="AF122" s="2">
        <f t="shared" si="140"/>
        <v>92.35</v>
      </c>
      <c r="AG122" s="2">
        <f t="shared" si="155"/>
        <v>0</v>
      </c>
      <c r="AH122" s="2">
        <f t="shared" si="141"/>
        <v>9.6</v>
      </c>
      <c r="AI122" s="2">
        <f t="shared" si="142"/>
        <v>0</v>
      </c>
      <c r="AJ122" s="2">
        <f t="shared" si="156"/>
        <v>0</v>
      </c>
      <c r="AK122" s="2">
        <v>94.2</v>
      </c>
      <c r="AL122" s="2">
        <v>1.85</v>
      </c>
      <c r="AM122" s="2">
        <v>0</v>
      </c>
      <c r="AN122" s="2">
        <v>0</v>
      </c>
      <c r="AO122" s="2">
        <v>92.35</v>
      </c>
      <c r="AP122" s="2">
        <v>0</v>
      </c>
      <c r="AQ122" s="2">
        <v>9.6</v>
      </c>
      <c r="AR122" s="2">
        <v>0</v>
      </c>
      <c r="AS122" s="2">
        <v>0</v>
      </c>
      <c r="AT122" s="2">
        <v>95</v>
      </c>
      <c r="AU122" s="2">
        <v>65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0</v>
      </c>
      <c r="BI122" s="2">
        <v>2</v>
      </c>
      <c r="BJ122" s="2" t="s">
        <v>225</v>
      </c>
      <c r="BK122" s="2"/>
      <c r="BL122" s="2"/>
      <c r="BM122" s="2">
        <v>108001</v>
      </c>
      <c r="BN122" s="2">
        <v>0</v>
      </c>
      <c r="BO122" s="2" t="s">
        <v>6</v>
      </c>
      <c r="BP122" s="2">
        <v>0</v>
      </c>
      <c r="BQ122" s="2">
        <v>2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95</v>
      </c>
      <c r="CA122" s="2">
        <v>65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7"/>
        <v>44</v>
      </c>
      <c r="CQ122" s="2">
        <f t="shared" si="158"/>
        <v>0</v>
      </c>
      <c r="CR122" s="2">
        <f t="shared" si="159"/>
        <v>0</v>
      </c>
      <c r="CS122" s="2">
        <f t="shared" si="160"/>
        <v>0</v>
      </c>
      <c r="CT122" s="2">
        <f t="shared" si="161"/>
        <v>92.35</v>
      </c>
      <c r="CU122" s="2">
        <f t="shared" si="162"/>
        <v>0</v>
      </c>
      <c r="CV122" s="2">
        <f t="shared" si="163"/>
        <v>9.6</v>
      </c>
      <c r="CW122" s="2">
        <f t="shared" si="164"/>
        <v>0</v>
      </c>
      <c r="CX122" s="2">
        <f t="shared" si="165"/>
        <v>0</v>
      </c>
      <c r="CY122" s="2">
        <f t="shared" si="166"/>
        <v>41.8</v>
      </c>
      <c r="CZ122" s="2">
        <f t="shared" si="167"/>
        <v>28.6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1013</v>
      </c>
      <c r="DV122" s="2" t="s">
        <v>17</v>
      </c>
      <c r="DW122" s="2" t="s">
        <v>17</v>
      </c>
      <c r="DX122" s="2">
        <v>1</v>
      </c>
      <c r="DY122" s="2"/>
      <c r="DZ122" s="2"/>
      <c r="EA122" s="2"/>
      <c r="EB122" s="2"/>
      <c r="EC122" s="2"/>
      <c r="ED122" s="2"/>
      <c r="EE122" s="2">
        <v>32653241</v>
      </c>
      <c r="EF122" s="2">
        <v>2</v>
      </c>
      <c r="EG122" s="2" t="s">
        <v>39</v>
      </c>
      <c r="EH122" s="2">
        <v>0</v>
      </c>
      <c r="EI122" s="2" t="s">
        <v>6</v>
      </c>
      <c r="EJ122" s="2">
        <v>2</v>
      </c>
      <c r="EK122" s="2">
        <v>108001</v>
      </c>
      <c r="EL122" s="2" t="s">
        <v>120</v>
      </c>
      <c r="EM122" s="2" t="s">
        <v>121</v>
      </c>
      <c r="EN122" s="2"/>
      <c r="EO122" s="2" t="s">
        <v>6</v>
      </c>
      <c r="EP122" s="2"/>
      <c r="EQ122" s="2">
        <v>0</v>
      </c>
      <c r="ER122" s="2">
        <v>94.2</v>
      </c>
      <c r="ES122" s="2">
        <v>1.85</v>
      </c>
      <c r="ET122" s="2">
        <v>0</v>
      </c>
      <c r="EU122" s="2">
        <v>0</v>
      </c>
      <c r="EV122" s="2">
        <v>92.35</v>
      </c>
      <c r="EW122" s="2">
        <v>9.6</v>
      </c>
      <c r="EX122" s="2">
        <v>0</v>
      </c>
      <c r="EY122" s="2">
        <v>1</v>
      </c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8"/>
        <v>0</v>
      </c>
      <c r="FS122" s="2">
        <v>0</v>
      </c>
      <c r="FT122" s="2"/>
      <c r="FU122" s="2"/>
      <c r="FV122" s="2"/>
      <c r="FW122" s="2"/>
      <c r="FX122" s="2">
        <v>95</v>
      </c>
      <c r="FY122" s="2">
        <v>65</v>
      </c>
      <c r="FZ122" s="2"/>
      <c r="GA122" s="2" t="s">
        <v>6</v>
      </c>
      <c r="GB122" s="2"/>
      <c r="GC122" s="2"/>
      <c r="GD122" s="2">
        <v>0</v>
      </c>
      <c r="GE122" s="2"/>
      <c r="GF122" s="2">
        <v>-1610667318</v>
      </c>
      <c r="GG122" s="2">
        <v>2</v>
      </c>
      <c r="GH122" s="2">
        <v>1</v>
      </c>
      <c r="GI122" s="2">
        <v>-2</v>
      </c>
      <c r="GJ122" s="2">
        <v>0</v>
      </c>
      <c r="GK122" s="2">
        <f>ROUND(R122*(R12)/100,0)</f>
        <v>0</v>
      </c>
      <c r="GL122" s="2">
        <f t="shared" si="169"/>
        <v>0</v>
      </c>
      <c r="GM122" s="2">
        <f t="shared" si="170"/>
        <v>115</v>
      </c>
      <c r="GN122" s="2">
        <f t="shared" si="171"/>
        <v>0</v>
      </c>
      <c r="GO122" s="2">
        <f t="shared" si="172"/>
        <v>115</v>
      </c>
      <c r="GP122" s="2">
        <f t="shared" si="173"/>
        <v>0</v>
      </c>
      <c r="GQ122" s="2"/>
      <c r="GR122" s="2">
        <v>0</v>
      </c>
      <c r="GS122" s="2">
        <v>3</v>
      </c>
      <c r="GT122" s="2">
        <v>0</v>
      </c>
      <c r="GU122" s="2" t="s">
        <v>6</v>
      </c>
      <c r="GV122" s="2">
        <f t="shared" si="174"/>
        <v>0</v>
      </c>
      <c r="GW122" s="2">
        <v>1</v>
      </c>
      <c r="GX122" s="2">
        <f t="shared" si="175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17</v>
      </c>
      <c r="B123">
        <v>1</v>
      </c>
      <c r="C123">
        <f>ROW(SmtRes!A136)</f>
        <v>136</v>
      </c>
      <c r="D123">
        <f>ROW(EtalonRes!A126)</f>
        <v>126</v>
      </c>
      <c r="E123" t="s">
        <v>222</v>
      </c>
      <c r="F123" t="s">
        <v>223</v>
      </c>
      <c r="G123" t="s">
        <v>224</v>
      </c>
      <c r="H123" t="s">
        <v>17</v>
      </c>
      <c r="I123">
        <f>'1.Смета.или.Акт'!E129</f>
        <v>0.48</v>
      </c>
      <c r="J123">
        <v>0</v>
      </c>
      <c r="O123">
        <f t="shared" si="143"/>
        <v>811</v>
      </c>
      <c r="P123">
        <f t="shared" si="144"/>
        <v>0</v>
      </c>
      <c r="Q123">
        <f t="shared" si="145"/>
        <v>0</v>
      </c>
      <c r="R123">
        <f t="shared" si="146"/>
        <v>0</v>
      </c>
      <c r="S123">
        <f t="shared" si="147"/>
        <v>811</v>
      </c>
      <c r="T123">
        <f t="shared" si="148"/>
        <v>0</v>
      </c>
      <c r="U123">
        <f t="shared" si="149"/>
        <v>4.6079999999999997</v>
      </c>
      <c r="V123">
        <f t="shared" si="150"/>
        <v>0</v>
      </c>
      <c r="W123">
        <f t="shared" si="151"/>
        <v>0</v>
      </c>
      <c r="X123">
        <f t="shared" si="152"/>
        <v>657</v>
      </c>
      <c r="Y123">
        <f t="shared" si="153"/>
        <v>422</v>
      </c>
      <c r="AA123">
        <v>34647563</v>
      </c>
      <c r="AB123">
        <f t="shared" si="154"/>
        <v>92.35</v>
      </c>
      <c r="AC123">
        <f>ROUND((ES123+(SUM(SmtRes!BC135:'SmtRes'!BC136)+SUM(EtalonRes!AL125:'EtalonRes'!AL126))),2)</f>
        <v>0</v>
      </c>
      <c r="AD123">
        <f t="shared" si="138"/>
        <v>0</v>
      </c>
      <c r="AE123">
        <f t="shared" si="139"/>
        <v>0</v>
      </c>
      <c r="AF123">
        <f t="shared" si="140"/>
        <v>92.35</v>
      </c>
      <c r="AG123">
        <f t="shared" si="155"/>
        <v>0</v>
      </c>
      <c r="AH123">
        <f t="shared" si="141"/>
        <v>9.6</v>
      </c>
      <c r="AI123">
        <f t="shared" si="142"/>
        <v>0</v>
      </c>
      <c r="AJ123">
        <f t="shared" si="156"/>
        <v>0</v>
      </c>
      <c r="AK123">
        <f>AL123+AM123+AO123</f>
        <v>94.199999999999989</v>
      </c>
      <c r="AL123">
        <v>1.85</v>
      </c>
      <c r="AM123">
        <v>0</v>
      </c>
      <c r="AN123">
        <v>0</v>
      </c>
      <c r="AO123" s="55">
        <f>'1.Смета.или.Акт'!F130</f>
        <v>92.35</v>
      </c>
      <c r="AP123">
        <v>0</v>
      </c>
      <c r="AQ123">
        <f>'1.Смета.или.Акт'!E133</f>
        <v>9.6</v>
      </c>
      <c r="AR123">
        <v>0</v>
      </c>
      <c r="AS123">
        <v>0</v>
      </c>
      <c r="AT123">
        <v>81</v>
      </c>
      <c r="AU123">
        <v>52</v>
      </c>
      <c r="AV123">
        <v>1</v>
      </c>
      <c r="AW123">
        <v>1</v>
      </c>
      <c r="AZ123">
        <v>1</v>
      </c>
      <c r="BA123">
        <f>'1.Смета.или.Акт'!J130</f>
        <v>18.3</v>
      </c>
      <c r="BB123">
        <v>12.5</v>
      </c>
      <c r="BC123">
        <v>7.5</v>
      </c>
      <c r="BD123" t="s">
        <v>6</v>
      </c>
      <c r="BE123" t="s">
        <v>6</v>
      </c>
      <c r="BF123" t="s">
        <v>6</v>
      </c>
      <c r="BG123" t="s">
        <v>6</v>
      </c>
      <c r="BH123">
        <v>0</v>
      </c>
      <c r="BI123">
        <v>2</v>
      </c>
      <c r="BJ123" t="s">
        <v>225</v>
      </c>
      <c r="BM123">
        <v>108001</v>
      </c>
      <c r="BN123">
        <v>0</v>
      </c>
      <c r="BO123" t="s">
        <v>6</v>
      </c>
      <c r="BP123">
        <v>0</v>
      </c>
      <c r="BQ123">
        <v>2</v>
      </c>
      <c r="BR123">
        <v>0</v>
      </c>
      <c r="BS123">
        <v>18.3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95</v>
      </c>
      <c r="CA123">
        <v>65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7"/>
        <v>811</v>
      </c>
      <c r="CQ123">
        <f t="shared" si="158"/>
        <v>0</v>
      </c>
      <c r="CR123">
        <f t="shared" si="159"/>
        <v>0</v>
      </c>
      <c r="CS123">
        <f t="shared" si="160"/>
        <v>0</v>
      </c>
      <c r="CT123">
        <f t="shared" si="161"/>
        <v>1690.0049999999999</v>
      </c>
      <c r="CU123">
        <f t="shared" si="162"/>
        <v>0</v>
      </c>
      <c r="CV123">
        <f t="shared" si="163"/>
        <v>9.6</v>
      </c>
      <c r="CW123">
        <f t="shared" si="164"/>
        <v>0</v>
      </c>
      <c r="CX123">
        <f t="shared" si="165"/>
        <v>0</v>
      </c>
      <c r="CY123">
        <f t="shared" si="166"/>
        <v>656.91</v>
      </c>
      <c r="CZ123">
        <f t="shared" si="167"/>
        <v>421.72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17</v>
      </c>
      <c r="DW123" t="str">
        <f>'1.Смета.или.Акт'!D129</f>
        <v>100 ШТ</v>
      </c>
      <c r="DX123">
        <v>1</v>
      </c>
      <c r="EE123">
        <v>32653241</v>
      </c>
      <c r="EF123">
        <v>2</v>
      </c>
      <c r="EG123" t="s">
        <v>39</v>
      </c>
      <c r="EH123">
        <v>0</v>
      </c>
      <c r="EI123" t="s">
        <v>6</v>
      </c>
      <c r="EJ123">
        <v>2</v>
      </c>
      <c r="EK123">
        <v>108001</v>
      </c>
      <c r="EL123" t="s">
        <v>120</v>
      </c>
      <c r="EM123" t="s">
        <v>121</v>
      </c>
      <c r="EO123" t="s">
        <v>6</v>
      </c>
      <c r="EQ123">
        <v>0</v>
      </c>
      <c r="ER123">
        <f>ES123+ET123+EV123</f>
        <v>94.199999999999989</v>
      </c>
      <c r="ES123">
        <v>1.85</v>
      </c>
      <c r="ET123">
        <v>0</v>
      </c>
      <c r="EU123">
        <v>0</v>
      </c>
      <c r="EV123" s="55">
        <f>'1.Смета.или.Акт'!F130</f>
        <v>92.35</v>
      </c>
      <c r="EW123">
        <f>'1.Смета.или.Акт'!E133</f>
        <v>9.6</v>
      </c>
      <c r="EX123">
        <v>0</v>
      </c>
      <c r="EY123">
        <v>1</v>
      </c>
      <c r="FQ123">
        <v>0</v>
      </c>
      <c r="FR123">
        <f t="shared" si="168"/>
        <v>0</v>
      </c>
      <c r="FS123">
        <v>0</v>
      </c>
      <c r="FV123" t="s">
        <v>25</v>
      </c>
      <c r="FW123" t="s">
        <v>26</v>
      </c>
      <c r="FX123">
        <v>95</v>
      </c>
      <c r="FY123">
        <v>65</v>
      </c>
      <c r="GA123" t="s">
        <v>6</v>
      </c>
      <c r="GD123">
        <v>0</v>
      </c>
      <c r="GF123">
        <v>-1610667318</v>
      </c>
      <c r="GG123">
        <v>2</v>
      </c>
      <c r="GH123">
        <v>1</v>
      </c>
      <c r="GI123">
        <v>4</v>
      </c>
      <c r="GJ123">
        <v>0</v>
      </c>
      <c r="GK123">
        <f>ROUND(R123*(S12)/100,0)</f>
        <v>0</v>
      </c>
      <c r="GL123">
        <f t="shared" si="169"/>
        <v>0</v>
      </c>
      <c r="GM123">
        <f t="shared" si="170"/>
        <v>1890</v>
      </c>
      <c r="GN123">
        <f t="shared" si="171"/>
        <v>0</v>
      </c>
      <c r="GO123">
        <f t="shared" si="172"/>
        <v>1890</v>
      </c>
      <c r="GP123">
        <f t="shared" si="173"/>
        <v>0</v>
      </c>
      <c r="GR123">
        <v>0</v>
      </c>
      <c r="GS123">
        <v>3</v>
      </c>
      <c r="GT123">
        <v>0</v>
      </c>
      <c r="GU123" t="s">
        <v>6</v>
      </c>
      <c r="GV123">
        <f t="shared" si="174"/>
        <v>0</v>
      </c>
      <c r="GW123">
        <v>18.3</v>
      </c>
      <c r="GX123">
        <f t="shared" si="175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134</v>
      </c>
      <c r="D124" s="2"/>
      <c r="E124" s="2" t="s">
        <v>226</v>
      </c>
      <c r="F124" s="2" t="s">
        <v>55</v>
      </c>
      <c r="G124" s="2" t="s">
        <v>56</v>
      </c>
      <c r="H124" s="2" t="s">
        <v>57</v>
      </c>
      <c r="I124" s="2">
        <f>I122*J124</f>
        <v>0</v>
      </c>
      <c r="J124" s="2">
        <v>0</v>
      </c>
      <c r="K124" s="2"/>
      <c r="L124" s="2"/>
      <c r="M124" s="2"/>
      <c r="N124" s="2"/>
      <c r="O124" s="2">
        <f t="shared" si="143"/>
        <v>0</v>
      </c>
      <c r="P124" s="2">
        <f t="shared" si="144"/>
        <v>0</v>
      </c>
      <c r="Q124" s="2">
        <f t="shared" si="145"/>
        <v>0</v>
      </c>
      <c r="R124" s="2">
        <f t="shared" si="146"/>
        <v>0</v>
      </c>
      <c r="S124" s="2">
        <f t="shared" si="147"/>
        <v>0</v>
      </c>
      <c r="T124" s="2">
        <f t="shared" si="148"/>
        <v>0</v>
      </c>
      <c r="U124" s="2">
        <f t="shared" si="149"/>
        <v>0</v>
      </c>
      <c r="V124" s="2">
        <f t="shared" si="150"/>
        <v>0</v>
      </c>
      <c r="W124" s="2">
        <f t="shared" si="151"/>
        <v>0</v>
      </c>
      <c r="X124" s="2">
        <f t="shared" si="152"/>
        <v>0</v>
      </c>
      <c r="Y124" s="2">
        <f t="shared" si="153"/>
        <v>0</v>
      </c>
      <c r="Z124" s="2"/>
      <c r="AA124" s="2">
        <v>34647562</v>
      </c>
      <c r="AB124" s="2">
        <f t="shared" si="154"/>
        <v>1</v>
      </c>
      <c r="AC124" s="2">
        <f>ROUND((ES124),2)</f>
        <v>1</v>
      </c>
      <c r="AD124" s="2">
        <f t="shared" si="138"/>
        <v>0</v>
      </c>
      <c r="AE124" s="2">
        <f t="shared" si="139"/>
        <v>0</v>
      </c>
      <c r="AF124" s="2">
        <f t="shared" si="140"/>
        <v>0</v>
      </c>
      <c r="AG124" s="2">
        <f t="shared" si="155"/>
        <v>0</v>
      </c>
      <c r="AH124" s="2">
        <f t="shared" si="141"/>
        <v>0</v>
      </c>
      <c r="AI124" s="2">
        <f t="shared" si="142"/>
        <v>0</v>
      </c>
      <c r="AJ124" s="2">
        <f t="shared" si="156"/>
        <v>0</v>
      </c>
      <c r="AK124" s="2">
        <v>1</v>
      </c>
      <c r="AL124" s="2">
        <v>1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106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6</v>
      </c>
      <c r="BK124" s="2"/>
      <c r="BL124" s="2"/>
      <c r="BM124" s="2">
        <v>0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106</v>
      </c>
      <c r="CA124" s="2">
        <v>65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7"/>
        <v>0</v>
      </c>
      <c r="CQ124" s="2">
        <f t="shared" si="158"/>
        <v>1</v>
      </c>
      <c r="CR124" s="2">
        <f t="shared" si="159"/>
        <v>0</v>
      </c>
      <c r="CS124" s="2">
        <f t="shared" si="160"/>
        <v>0</v>
      </c>
      <c r="CT124" s="2">
        <f t="shared" si="161"/>
        <v>0</v>
      </c>
      <c r="CU124" s="2">
        <f t="shared" si="162"/>
        <v>0</v>
      </c>
      <c r="CV124" s="2">
        <f t="shared" si="163"/>
        <v>0</v>
      </c>
      <c r="CW124" s="2">
        <f t="shared" si="164"/>
        <v>0</v>
      </c>
      <c r="CX124" s="2">
        <f t="shared" si="165"/>
        <v>0</v>
      </c>
      <c r="CY124" s="2">
        <f t="shared" si="166"/>
        <v>0</v>
      </c>
      <c r="CZ124" s="2">
        <f t="shared" si="167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1013</v>
      </c>
      <c r="DV124" s="2" t="s">
        <v>57</v>
      </c>
      <c r="DW124" s="2" t="s">
        <v>57</v>
      </c>
      <c r="DX124" s="2">
        <v>1</v>
      </c>
      <c r="DY124" s="2"/>
      <c r="DZ124" s="2"/>
      <c r="EA124" s="2"/>
      <c r="EB124" s="2"/>
      <c r="EC124" s="2"/>
      <c r="ED124" s="2"/>
      <c r="EE124" s="2">
        <v>32653299</v>
      </c>
      <c r="EF124" s="2">
        <v>20</v>
      </c>
      <c r="EG124" s="2" t="s">
        <v>31</v>
      </c>
      <c r="EH124" s="2">
        <v>0</v>
      </c>
      <c r="EI124" s="2" t="s">
        <v>6</v>
      </c>
      <c r="EJ124" s="2">
        <v>1</v>
      </c>
      <c r="EK124" s="2">
        <v>0</v>
      </c>
      <c r="EL124" s="2" t="s">
        <v>32</v>
      </c>
      <c r="EM124" s="2" t="s">
        <v>33</v>
      </c>
      <c r="EN124" s="2"/>
      <c r="EO124" s="2" t="s">
        <v>6</v>
      </c>
      <c r="EP124" s="2"/>
      <c r="EQ124" s="2">
        <v>0</v>
      </c>
      <c r="ER124" s="2">
        <v>1</v>
      </c>
      <c r="ES124" s="2">
        <v>1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8"/>
        <v>0</v>
      </c>
      <c r="FS124" s="2">
        <v>0</v>
      </c>
      <c r="FT124" s="2"/>
      <c r="FU124" s="2"/>
      <c r="FV124" s="2"/>
      <c r="FW124" s="2"/>
      <c r="FX124" s="2">
        <v>106</v>
      </c>
      <c r="FY124" s="2">
        <v>65</v>
      </c>
      <c r="FZ124" s="2"/>
      <c r="GA124" s="2" t="s">
        <v>6</v>
      </c>
      <c r="GB124" s="2"/>
      <c r="GC124" s="2"/>
      <c r="GD124" s="2">
        <v>0</v>
      </c>
      <c r="GE124" s="2"/>
      <c r="GF124" s="2">
        <v>-1731369543</v>
      </c>
      <c r="GG124" s="2">
        <v>2</v>
      </c>
      <c r="GH124" s="2">
        <v>1</v>
      </c>
      <c r="GI124" s="2">
        <v>-2</v>
      </c>
      <c r="GJ124" s="2">
        <v>0</v>
      </c>
      <c r="GK124" s="2">
        <f>ROUND(R124*(R12)/100,0)</f>
        <v>0</v>
      </c>
      <c r="GL124" s="2">
        <f t="shared" si="169"/>
        <v>0</v>
      </c>
      <c r="GM124" s="2">
        <f t="shared" si="170"/>
        <v>0</v>
      </c>
      <c r="GN124" s="2">
        <f t="shared" si="171"/>
        <v>0</v>
      </c>
      <c r="GO124" s="2">
        <f t="shared" si="172"/>
        <v>0</v>
      </c>
      <c r="GP124" s="2">
        <f t="shared" si="173"/>
        <v>0</v>
      </c>
      <c r="GQ124" s="2"/>
      <c r="GR124" s="2">
        <v>0</v>
      </c>
      <c r="GS124" s="2">
        <v>3</v>
      </c>
      <c r="GT124" s="2">
        <v>0</v>
      </c>
      <c r="GU124" s="2" t="s">
        <v>6</v>
      </c>
      <c r="GV124" s="2">
        <f t="shared" si="174"/>
        <v>0</v>
      </c>
      <c r="GW124" s="2">
        <v>1</v>
      </c>
      <c r="GX124" s="2">
        <f t="shared" si="175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136</v>
      </c>
      <c r="E125" t="s">
        <v>226</v>
      </c>
      <c r="F125" t="s">
        <v>55</v>
      </c>
      <c r="G125" t="s">
        <v>56</v>
      </c>
      <c r="H125" t="s">
        <v>57</v>
      </c>
      <c r="I125">
        <f>I123*J125</f>
        <v>0</v>
      </c>
      <c r="J125">
        <v>0</v>
      </c>
      <c r="O125">
        <f t="shared" si="143"/>
        <v>0</v>
      </c>
      <c r="P125">
        <f t="shared" si="144"/>
        <v>0</v>
      </c>
      <c r="Q125">
        <f t="shared" si="145"/>
        <v>0</v>
      </c>
      <c r="R125">
        <f t="shared" si="146"/>
        <v>0</v>
      </c>
      <c r="S125">
        <f t="shared" si="147"/>
        <v>0</v>
      </c>
      <c r="T125">
        <f t="shared" si="148"/>
        <v>0</v>
      </c>
      <c r="U125">
        <f t="shared" si="149"/>
        <v>0</v>
      </c>
      <c r="V125">
        <f t="shared" si="150"/>
        <v>0</v>
      </c>
      <c r="W125">
        <f t="shared" si="151"/>
        <v>0</v>
      </c>
      <c r="X125">
        <f t="shared" si="152"/>
        <v>0</v>
      </c>
      <c r="Y125">
        <f t="shared" si="153"/>
        <v>0</v>
      </c>
      <c r="AA125">
        <v>34647563</v>
      </c>
      <c r="AB125">
        <f t="shared" si="154"/>
        <v>1</v>
      </c>
      <c r="AC125">
        <f>ROUND((ES125),2)</f>
        <v>1</v>
      </c>
      <c r="AD125">
        <f t="shared" si="138"/>
        <v>0</v>
      </c>
      <c r="AE125">
        <f t="shared" si="139"/>
        <v>0</v>
      </c>
      <c r="AF125">
        <f t="shared" si="140"/>
        <v>0</v>
      </c>
      <c r="AG125">
        <f t="shared" si="155"/>
        <v>0</v>
      </c>
      <c r="AH125">
        <f t="shared" si="141"/>
        <v>0</v>
      </c>
      <c r="AI125">
        <f t="shared" si="142"/>
        <v>0</v>
      </c>
      <c r="AJ125">
        <f t="shared" si="156"/>
        <v>0</v>
      </c>
      <c r="AK125">
        <v>1</v>
      </c>
      <c r="AL125">
        <v>1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90</v>
      </c>
      <c r="AU125">
        <v>52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6</v>
      </c>
      <c r="BM125">
        <v>0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106</v>
      </c>
      <c r="CA125">
        <v>65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7"/>
        <v>0</v>
      </c>
      <c r="CQ125">
        <f t="shared" si="158"/>
        <v>7.5</v>
      </c>
      <c r="CR125">
        <f t="shared" si="159"/>
        <v>0</v>
      </c>
      <c r="CS125">
        <f t="shared" si="160"/>
        <v>0</v>
      </c>
      <c r="CT125">
        <f t="shared" si="161"/>
        <v>0</v>
      </c>
      <c r="CU125">
        <f t="shared" si="162"/>
        <v>0</v>
      </c>
      <c r="CV125">
        <f t="shared" si="163"/>
        <v>0</v>
      </c>
      <c r="CW125">
        <f t="shared" si="164"/>
        <v>0</v>
      </c>
      <c r="CX125">
        <f t="shared" si="165"/>
        <v>0</v>
      </c>
      <c r="CY125">
        <f t="shared" si="166"/>
        <v>0</v>
      </c>
      <c r="CZ125">
        <f t="shared" si="167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57</v>
      </c>
      <c r="DW125" t="s">
        <v>57</v>
      </c>
      <c r="DX125">
        <v>1</v>
      </c>
      <c r="EE125">
        <v>32653299</v>
      </c>
      <c r="EF125">
        <v>20</v>
      </c>
      <c r="EG125" t="s">
        <v>31</v>
      </c>
      <c r="EH125">
        <v>0</v>
      </c>
      <c r="EI125" t="s">
        <v>6</v>
      </c>
      <c r="EJ125">
        <v>1</v>
      </c>
      <c r="EK125">
        <v>0</v>
      </c>
      <c r="EL125" t="s">
        <v>32</v>
      </c>
      <c r="EM125" t="s">
        <v>33</v>
      </c>
      <c r="EO125" t="s">
        <v>6</v>
      </c>
      <c r="EQ125">
        <v>0</v>
      </c>
      <c r="ER125">
        <v>1</v>
      </c>
      <c r="ES125">
        <v>1</v>
      </c>
      <c r="ET125">
        <v>0</v>
      </c>
      <c r="EU125">
        <v>0</v>
      </c>
      <c r="EV125">
        <v>0</v>
      </c>
      <c r="EW125">
        <v>0</v>
      </c>
      <c r="EX125">
        <v>0</v>
      </c>
      <c r="FQ125">
        <v>0</v>
      </c>
      <c r="FR125">
        <f t="shared" si="168"/>
        <v>0</v>
      </c>
      <c r="FS125">
        <v>0</v>
      </c>
      <c r="FV125" t="s">
        <v>25</v>
      </c>
      <c r="FW125" t="s">
        <v>26</v>
      </c>
      <c r="FX125">
        <v>106</v>
      </c>
      <c r="FY125">
        <v>65</v>
      </c>
      <c r="GA125" t="s">
        <v>6</v>
      </c>
      <c r="GD125">
        <v>0</v>
      </c>
      <c r="GF125">
        <v>-1731369543</v>
      </c>
      <c r="GG125">
        <v>2</v>
      </c>
      <c r="GH125">
        <v>1</v>
      </c>
      <c r="GI125">
        <v>4</v>
      </c>
      <c r="GJ125">
        <v>0</v>
      </c>
      <c r="GK125">
        <f>ROUND(R125*(S12)/100,0)</f>
        <v>0</v>
      </c>
      <c r="GL125">
        <f t="shared" si="169"/>
        <v>0</v>
      </c>
      <c r="GM125">
        <f t="shared" si="170"/>
        <v>0</v>
      </c>
      <c r="GN125">
        <f t="shared" si="171"/>
        <v>0</v>
      </c>
      <c r="GO125">
        <f t="shared" si="172"/>
        <v>0</v>
      </c>
      <c r="GP125">
        <f t="shared" si="173"/>
        <v>0</v>
      </c>
      <c r="GR125">
        <v>0</v>
      </c>
      <c r="GS125">
        <v>3</v>
      </c>
      <c r="GT125">
        <v>0</v>
      </c>
      <c r="GU125" t="s">
        <v>6</v>
      </c>
      <c r="GV125">
        <f t="shared" si="174"/>
        <v>0</v>
      </c>
      <c r="GW125">
        <v>1</v>
      </c>
      <c r="GX125">
        <f t="shared" si="175"/>
        <v>0</v>
      </c>
      <c r="HA125">
        <v>0</v>
      </c>
      <c r="HB125">
        <v>0</v>
      </c>
      <c r="IK125">
        <v>0</v>
      </c>
    </row>
    <row r="126" spans="1:255" x14ac:dyDescent="0.2">
      <c r="A126" s="2">
        <v>17</v>
      </c>
      <c r="B126" s="2">
        <v>1</v>
      </c>
      <c r="C126" s="2">
        <f>ROW(SmtRes!A141)</f>
        <v>141</v>
      </c>
      <c r="D126" s="2">
        <f>ROW(EtalonRes!A131)</f>
        <v>131</v>
      </c>
      <c r="E126" s="2" t="s">
        <v>227</v>
      </c>
      <c r="F126" s="2" t="s">
        <v>228</v>
      </c>
      <c r="G126" s="2" t="s">
        <v>229</v>
      </c>
      <c r="H126" s="2" t="s">
        <v>217</v>
      </c>
      <c r="I126" s="2">
        <v>0</v>
      </c>
      <c r="J126" s="2">
        <v>0</v>
      </c>
      <c r="K126" s="2"/>
      <c r="L126" s="2"/>
      <c r="M126" s="2"/>
      <c r="N126" s="2"/>
      <c r="O126" s="2">
        <f t="shared" si="143"/>
        <v>0</v>
      </c>
      <c r="P126" s="2">
        <f t="shared" si="144"/>
        <v>0</v>
      </c>
      <c r="Q126" s="2">
        <f t="shared" si="145"/>
        <v>0</v>
      </c>
      <c r="R126" s="2">
        <f t="shared" si="146"/>
        <v>0</v>
      </c>
      <c r="S126" s="2">
        <f t="shared" si="147"/>
        <v>0</v>
      </c>
      <c r="T126" s="2">
        <f t="shared" si="148"/>
        <v>0</v>
      </c>
      <c r="U126" s="2">
        <f t="shared" si="149"/>
        <v>0</v>
      </c>
      <c r="V126" s="2">
        <f t="shared" si="150"/>
        <v>0</v>
      </c>
      <c r="W126" s="2">
        <f t="shared" si="151"/>
        <v>0</v>
      </c>
      <c r="X126" s="2">
        <f t="shared" si="152"/>
        <v>0</v>
      </c>
      <c r="Y126" s="2">
        <f t="shared" si="153"/>
        <v>0</v>
      </c>
      <c r="Z126" s="2"/>
      <c r="AA126" s="2">
        <v>34647562</v>
      </c>
      <c r="AB126" s="2">
        <f t="shared" si="154"/>
        <v>3559.19</v>
      </c>
      <c r="AC126" s="2">
        <f>ROUND((ES126),2)</f>
        <v>0</v>
      </c>
      <c r="AD126" s="2">
        <f t="shared" si="138"/>
        <v>0</v>
      </c>
      <c r="AE126" s="2">
        <f t="shared" si="139"/>
        <v>0</v>
      </c>
      <c r="AF126" s="2">
        <f t="shared" si="140"/>
        <v>3559.19</v>
      </c>
      <c r="AG126" s="2">
        <f t="shared" si="155"/>
        <v>0</v>
      </c>
      <c r="AH126" s="2">
        <f t="shared" si="141"/>
        <v>251</v>
      </c>
      <c r="AI126" s="2">
        <f t="shared" si="142"/>
        <v>0</v>
      </c>
      <c r="AJ126" s="2">
        <f t="shared" si="156"/>
        <v>0</v>
      </c>
      <c r="AK126" s="2">
        <v>3559.19</v>
      </c>
      <c r="AL126" s="2">
        <v>0</v>
      </c>
      <c r="AM126" s="2">
        <v>0</v>
      </c>
      <c r="AN126" s="2">
        <v>0</v>
      </c>
      <c r="AO126" s="2">
        <v>3559.19</v>
      </c>
      <c r="AP126" s="2">
        <v>0</v>
      </c>
      <c r="AQ126" s="2">
        <v>251</v>
      </c>
      <c r="AR126" s="2">
        <v>0</v>
      </c>
      <c r="AS126" s="2">
        <v>0</v>
      </c>
      <c r="AT126" s="2">
        <v>65</v>
      </c>
      <c r="AU126" s="2">
        <v>40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0</v>
      </c>
      <c r="BI126" s="2">
        <v>4</v>
      </c>
      <c r="BJ126" s="2" t="s">
        <v>230</v>
      </c>
      <c r="BK126" s="2"/>
      <c r="BL126" s="2"/>
      <c r="BM126" s="2">
        <v>200001</v>
      </c>
      <c r="BN126" s="2">
        <v>0</v>
      </c>
      <c r="BO126" s="2" t="s">
        <v>6</v>
      </c>
      <c r="BP126" s="2">
        <v>0</v>
      </c>
      <c r="BQ126" s="2">
        <v>5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65</v>
      </c>
      <c r="CA126" s="2">
        <v>40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7"/>
        <v>0</v>
      </c>
      <c r="CQ126" s="2">
        <f t="shared" si="158"/>
        <v>0</v>
      </c>
      <c r="CR126" s="2">
        <f t="shared" si="159"/>
        <v>0</v>
      </c>
      <c r="CS126" s="2">
        <f t="shared" si="160"/>
        <v>0</v>
      </c>
      <c r="CT126" s="2">
        <f t="shared" si="161"/>
        <v>3559.19</v>
      </c>
      <c r="CU126" s="2">
        <f t="shared" si="162"/>
        <v>0</v>
      </c>
      <c r="CV126" s="2">
        <f t="shared" si="163"/>
        <v>251</v>
      </c>
      <c r="CW126" s="2">
        <f t="shared" si="164"/>
        <v>0</v>
      </c>
      <c r="CX126" s="2">
        <f t="shared" si="165"/>
        <v>0</v>
      </c>
      <c r="CY126" s="2">
        <f t="shared" si="166"/>
        <v>0</v>
      </c>
      <c r="CZ126" s="2">
        <f t="shared" si="167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1013</v>
      </c>
      <c r="DV126" s="2" t="s">
        <v>217</v>
      </c>
      <c r="DW126" s="2" t="s">
        <v>217</v>
      </c>
      <c r="DX126" s="2">
        <v>1</v>
      </c>
      <c r="DY126" s="2"/>
      <c r="DZ126" s="2"/>
      <c r="EA126" s="2"/>
      <c r="EB126" s="2"/>
      <c r="EC126" s="2"/>
      <c r="ED126" s="2"/>
      <c r="EE126" s="2">
        <v>32653283</v>
      </c>
      <c r="EF126" s="2">
        <v>5</v>
      </c>
      <c r="EG126" s="2" t="s">
        <v>219</v>
      </c>
      <c r="EH126" s="2">
        <v>0</v>
      </c>
      <c r="EI126" s="2" t="s">
        <v>6</v>
      </c>
      <c r="EJ126" s="2">
        <v>4</v>
      </c>
      <c r="EK126" s="2">
        <v>200001</v>
      </c>
      <c r="EL126" s="2" t="s">
        <v>220</v>
      </c>
      <c r="EM126" s="2" t="s">
        <v>221</v>
      </c>
      <c r="EN126" s="2"/>
      <c r="EO126" s="2" t="s">
        <v>6</v>
      </c>
      <c r="EP126" s="2"/>
      <c r="EQ126" s="2">
        <v>0</v>
      </c>
      <c r="ER126" s="2">
        <v>3559.19</v>
      </c>
      <c r="ES126" s="2">
        <v>0</v>
      </c>
      <c r="ET126" s="2">
        <v>0</v>
      </c>
      <c r="EU126" s="2">
        <v>0</v>
      </c>
      <c r="EV126" s="2">
        <v>3559.19</v>
      </c>
      <c r="EW126" s="2">
        <v>251</v>
      </c>
      <c r="EX126" s="2">
        <v>0</v>
      </c>
      <c r="EY126" s="2">
        <v>0</v>
      </c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8"/>
        <v>0</v>
      </c>
      <c r="FS126" s="2">
        <v>0</v>
      </c>
      <c r="FT126" s="2"/>
      <c r="FU126" s="2"/>
      <c r="FV126" s="2"/>
      <c r="FW126" s="2"/>
      <c r="FX126" s="2">
        <v>65</v>
      </c>
      <c r="FY126" s="2">
        <v>40</v>
      </c>
      <c r="FZ126" s="2"/>
      <c r="GA126" s="2" t="s">
        <v>6</v>
      </c>
      <c r="GB126" s="2"/>
      <c r="GC126" s="2"/>
      <c r="GD126" s="2">
        <v>0</v>
      </c>
      <c r="GE126" s="2"/>
      <c r="GF126" s="2">
        <v>903869867</v>
      </c>
      <c r="GG126" s="2">
        <v>2</v>
      </c>
      <c r="GH126" s="2">
        <v>1</v>
      </c>
      <c r="GI126" s="2">
        <v>-2</v>
      </c>
      <c r="GJ126" s="2">
        <v>0</v>
      </c>
      <c r="GK126" s="2">
        <f>ROUND(R126*(R12)/100,0)</f>
        <v>0</v>
      </c>
      <c r="GL126" s="2">
        <f t="shared" si="169"/>
        <v>0</v>
      </c>
      <c r="GM126" s="2">
        <f t="shared" si="170"/>
        <v>0</v>
      </c>
      <c r="GN126" s="2">
        <f t="shared" si="171"/>
        <v>0</v>
      </c>
      <c r="GO126" s="2">
        <f t="shared" si="172"/>
        <v>0</v>
      </c>
      <c r="GP126" s="2">
        <f t="shared" si="173"/>
        <v>0</v>
      </c>
      <c r="GQ126" s="2"/>
      <c r="GR126" s="2">
        <v>0</v>
      </c>
      <c r="GS126" s="2">
        <v>3</v>
      </c>
      <c r="GT126" s="2">
        <v>0</v>
      </c>
      <c r="GU126" s="2" t="s">
        <v>6</v>
      </c>
      <c r="GV126" s="2">
        <f t="shared" si="174"/>
        <v>0</v>
      </c>
      <c r="GW126" s="2">
        <v>1</v>
      </c>
      <c r="GX126" s="2">
        <f t="shared" si="175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17</v>
      </c>
      <c r="B127">
        <v>1</v>
      </c>
      <c r="C127">
        <f>ROW(SmtRes!A146)</f>
        <v>146</v>
      </c>
      <c r="D127">
        <f>ROW(EtalonRes!A136)</f>
        <v>136</v>
      </c>
      <c r="E127" t="s">
        <v>227</v>
      </c>
      <c r="F127" t="s">
        <v>228</v>
      </c>
      <c r="G127" t="s">
        <v>229</v>
      </c>
      <c r="H127" t="s">
        <v>217</v>
      </c>
      <c r="I127">
        <v>0</v>
      </c>
      <c r="J127">
        <v>0</v>
      </c>
      <c r="O127">
        <f t="shared" si="143"/>
        <v>0</v>
      </c>
      <c r="P127">
        <f t="shared" si="144"/>
        <v>0</v>
      </c>
      <c r="Q127">
        <f t="shared" si="145"/>
        <v>0</v>
      </c>
      <c r="R127">
        <f t="shared" si="146"/>
        <v>0</v>
      </c>
      <c r="S127">
        <f t="shared" si="147"/>
        <v>0</v>
      </c>
      <c r="T127">
        <f t="shared" si="148"/>
        <v>0</v>
      </c>
      <c r="U127">
        <f t="shared" si="149"/>
        <v>0</v>
      </c>
      <c r="V127">
        <f t="shared" si="150"/>
        <v>0</v>
      </c>
      <c r="W127">
        <f t="shared" si="151"/>
        <v>0</v>
      </c>
      <c r="X127">
        <f t="shared" si="152"/>
        <v>0</v>
      </c>
      <c r="Y127">
        <f t="shared" si="153"/>
        <v>0</v>
      </c>
      <c r="AA127">
        <v>34647563</v>
      </c>
      <c r="AB127">
        <f t="shared" si="154"/>
        <v>3559.19</v>
      </c>
      <c r="AC127">
        <f>ROUND((ES127),2)</f>
        <v>0</v>
      </c>
      <c r="AD127">
        <f t="shared" si="138"/>
        <v>0</v>
      </c>
      <c r="AE127">
        <f t="shared" si="139"/>
        <v>0</v>
      </c>
      <c r="AF127">
        <f t="shared" si="140"/>
        <v>3559.19</v>
      </c>
      <c r="AG127">
        <f t="shared" si="155"/>
        <v>0</v>
      </c>
      <c r="AH127">
        <f t="shared" si="141"/>
        <v>251</v>
      </c>
      <c r="AI127">
        <f t="shared" si="142"/>
        <v>0</v>
      </c>
      <c r="AJ127">
        <f t="shared" si="156"/>
        <v>0</v>
      </c>
      <c r="AK127">
        <v>3559.19</v>
      </c>
      <c r="AL127">
        <v>0</v>
      </c>
      <c r="AM127">
        <v>0</v>
      </c>
      <c r="AN127">
        <v>0</v>
      </c>
      <c r="AO127">
        <v>3559.19</v>
      </c>
      <c r="AP127">
        <v>0</v>
      </c>
      <c r="AQ127">
        <v>251</v>
      </c>
      <c r="AR127">
        <v>0</v>
      </c>
      <c r="AS127">
        <v>0</v>
      </c>
      <c r="AT127">
        <v>55</v>
      </c>
      <c r="AU127">
        <v>32</v>
      </c>
      <c r="AV127">
        <v>1</v>
      </c>
      <c r="AW127">
        <v>1</v>
      </c>
      <c r="AZ127">
        <v>1</v>
      </c>
      <c r="BA127">
        <v>18.3</v>
      </c>
      <c r="BB127">
        <v>18.3</v>
      </c>
      <c r="BC127">
        <v>18.3</v>
      </c>
      <c r="BD127" t="s">
        <v>6</v>
      </c>
      <c r="BE127" t="s">
        <v>6</v>
      </c>
      <c r="BF127" t="s">
        <v>6</v>
      </c>
      <c r="BG127" t="s">
        <v>6</v>
      </c>
      <c r="BH127">
        <v>0</v>
      </c>
      <c r="BI127">
        <v>4</v>
      </c>
      <c r="BJ127" t="s">
        <v>230</v>
      </c>
      <c r="BM127">
        <v>200001</v>
      </c>
      <c r="BN127">
        <v>0</v>
      </c>
      <c r="BO127" t="s">
        <v>6</v>
      </c>
      <c r="BP127">
        <v>0</v>
      </c>
      <c r="BQ127">
        <v>5</v>
      </c>
      <c r="BR127">
        <v>0</v>
      </c>
      <c r="BS127">
        <v>18.3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65</v>
      </c>
      <c r="CA127">
        <v>40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7"/>
        <v>0</v>
      </c>
      <c r="CQ127">
        <f t="shared" si="158"/>
        <v>0</v>
      </c>
      <c r="CR127">
        <f t="shared" si="159"/>
        <v>0</v>
      </c>
      <c r="CS127">
        <f t="shared" si="160"/>
        <v>0</v>
      </c>
      <c r="CT127">
        <f t="shared" si="161"/>
        <v>65133.177000000003</v>
      </c>
      <c r="CU127">
        <f t="shared" si="162"/>
        <v>0</v>
      </c>
      <c r="CV127">
        <f t="shared" si="163"/>
        <v>251</v>
      </c>
      <c r="CW127">
        <f t="shared" si="164"/>
        <v>0</v>
      </c>
      <c r="CX127">
        <f t="shared" si="165"/>
        <v>0</v>
      </c>
      <c r="CY127">
        <f t="shared" si="166"/>
        <v>0</v>
      </c>
      <c r="CZ127">
        <f t="shared" si="167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217</v>
      </c>
      <c r="DW127" t="s">
        <v>217</v>
      </c>
      <c r="DX127">
        <v>1</v>
      </c>
      <c r="EE127">
        <v>32653283</v>
      </c>
      <c r="EF127">
        <v>5</v>
      </c>
      <c r="EG127" t="s">
        <v>219</v>
      </c>
      <c r="EH127">
        <v>0</v>
      </c>
      <c r="EI127" t="s">
        <v>6</v>
      </c>
      <c r="EJ127">
        <v>4</v>
      </c>
      <c r="EK127">
        <v>200001</v>
      </c>
      <c r="EL127" t="s">
        <v>220</v>
      </c>
      <c r="EM127" t="s">
        <v>221</v>
      </c>
      <c r="EO127" t="s">
        <v>6</v>
      </c>
      <c r="EQ127">
        <v>0</v>
      </c>
      <c r="ER127">
        <v>3559.19</v>
      </c>
      <c r="ES127">
        <v>0</v>
      </c>
      <c r="ET127">
        <v>0</v>
      </c>
      <c r="EU127">
        <v>0</v>
      </c>
      <c r="EV127">
        <v>3559.19</v>
      </c>
      <c r="EW127">
        <v>251</v>
      </c>
      <c r="EX127">
        <v>0</v>
      </c>
      <c r="EY127">
        <v>0</v>
      </c>
      <c r="FQ127">
        <v>0</v>
      </c>
      <c r="FR127">
        <f t="shared" si="168"/>
        <v>0</v>
      </c>
      <c r="FS127">
        <v>0</v>
      </c>
      <c r="FV127" t="s">
        <v>25</v>
      </c>
      <c r="FW127" t="s">
        <v>26</v>
      </c>
      <c r="FX127">
        <v>65</v>
      </c>
      <c r="FY127">
        <v>40</v>
      </c>
      <c r="GA127" t="s">
        <v>6</v>
      </c>
      <c r="GD127">
        <v>0</v>
      </c>
      <c r="GF127">
        <v>903869867</v>
      </c>
      <c r="GG127">
        <v>2</v>
      </c>
      <c r="GH127">
        <v>1</v>
      </c>
      <c r="GI127">
        <v>4</v>
      </c>
      <c r="GJ127">
        <v>0</v>
      </c>
      <c r="GK127">
        <f>ROUND(R127*(S12)/100,0)</f>
        <v>0</v>
      </c>
      <c r="GL127">
        <f t="shared" si="169"/>
        <v>0</v>
      </c>
      <c r="GM127">
        <f t="shared" si="170"/>
        <v>0</v>
      </c>
      <c r="GN127">
        <f t="shared" si="171"/>
        <v>0</v>
      </c>
      <c r="GO127">
        <f t="shared" si="172"/>
        <v>0</v>
      </c>
      <c r="GP127">
        <f t="shared" si="173"/>
        <v>0</v>
      </c>
      <c r="GR127">
        <v>0</v>
      </c>
      <c r="GS127">
        <v>3</v>
      </c>
      <c r="GT127">
        <v>0</v>
      </c>
      <c r="GU127" t="s">
        <v>6</v>
      </c>
      <c r="GV127">
        <f t="shared" si="174"/>
        <v>0</v>
      </c>
      <c r="GW127">
        <v>18.3</v>
      </c>
      <c r="GX127">
        <f t="shared" si="175"/>
        <v>0</v>
      </c>
      <c r="HA127">
        <v>0</v>
      </c>
      <c r="HB127">
        <v>0</v>
      </c>
      <c r="IK127">
        <v>0</v>
      </c>
    </row>
    <row r="129" spans="1:206" x14ac:dyDescent="0.2">
      <c r="A129" s="3">
        <v>51</v>
      </c>
      <c r="B129" s="3">
        <f>B20</f>
        <v>1</v>
      </c>
      <c r="C129" s="3">
        <f>A20</f>
        <v>3</v>
      </c>
      <c r="D129" s="3">
        <f>ROW(A20)</f>
        <v>20</v>
      </c>
      <c r="E129" s="3"/>
      <c r="F129" s="3" t="str">
        <f>IF(F20&lt;&gt;"",F20,"")</f>
        <v>Новая локальная смета</v>
      </c>
      <c r="G129" s="3" t="str">
        <f>IF(G20&lt;&gt;"",G20,"")</f>
        <v>Новая локальная смета</v>
      </c>
      <c r="H129" s="3">
        <v>0</v>
      </c>
      <c r="I129" s="3"/>
      <c r="J129" s="3"/>
      <c r="K129" s="3"/>
      <c r="L129" s="3"/>
      <c r="M129" s="3"/>
      <c r="N129" s="3"/>
      <c r="O129" s="3">
        <f t="shared" ref="O129:T129" si="176">ROUND(AB129,0)</f>
        <v>26801</v>
      </c>
      <c r="P129" s="3">
        <f t="shared" si="176"/>
        <v>24029</v>
      </c>
      <c r="Q129" s="3">
        <f t="shared" si="176"/>
        <v>222</v>
      </c>
      <c r="R129" s="3">
        <f t="shared" si="176"/>
        <v>28</v>
      </c>
      <c r="S129" s="3">
        <f t="shared" si="176"/>
        <v>2550</v>
      </c>
      <c r="T129" s="3">
        <f t="shared" si="176"/>
        <v>0</v>
      </c>
      <c r="U129" s="3">
        <f>AH129</f>
        <v>203.60346000000001</v>
      </c>
      <c r="V129" s="3">
        <f>AI129</f>
        <v>1.81</v>
      </c>
      <c r="W129" s="3">
        <f>ROUND(AJ129,0)</f>
        <v>0</v>
      </c>
      <c r="X129" s="3">
        <f>ROUND(AK129,0)</f>
        <v>1801</v>
      </c>
      <c r="Y129" s="3">
        <f>ROUND(AL129,0)</f>
        <v>1182</v>
      </c>
      <c r="Z129" s="3"/>
      <c r="AA129" s="3"/>
      <c r="AB129" s="3">
        <f>ROUND(SUMIF(AA24:AA127,"=34647562",O24:O127),0)</f>
        <v>26801</v>
      </c>
      <c r="AC129" s="3">
        <f>ROUND(SUMIF(AA24:AA127,"=34647562",P24:P127),0)</f>
        <v>24029</v>
      </c>
      <c r="AD129" s="3">
        <f>ROUND(SUMIF(AA24:AA127,"=34647562",Q24:Q127),0)</f>
        <v>222</v>
      </c>
      <c r="AE129" s="3">
        <f>ROUND(SUMIF(AA24:AA127,"=34647562",R24:R127),0)</f>
        <v>28</v>
      </c>
      <c r="AF129" s="3">
        <f>ROUND(SUMIF(AA24:AA127,"=34647562",S24:S127),0)</f>
        <v>2550</v>
      </c>
      <c r="AG129" s="3">
        <f>ROUND(SUMIF(AA24:AA127,"=34647562",T24:T127),0)</f>
        <v>0</v>
      </c>
      <c r="AH129" s="3">
        <f>SUMIF(AA24:AA127,"=34647562",U24:U127)</f>
        <v>203.60346000000001</v>
      </c>
      <c r="AI129" s="3">
        <f>SUMIF(AA24:AA127,"=34647562",V24:V127)</f>
        <v>1.81</v>
      </c>
      <c r="AJ129" s="3">
        <f>ROUND(SUMIF(AA24:AA127,"=34647562",W24:W127),0)</f>
        <v>0</v>
      </c>
      <c r="AK129" s="3">
        <f>ROUND(SUMIF(AA24:AA127,"=34647562",X24:X127),0)</f>
        <v>1801</v>
      </c>
      <c r="AL129" s="3">
        <f>ROUND(SUMIF(AA24:AA127,"=34647562",Y24:Y127),0)</f>
        <v>1182</v>
      </c>
      <c r="AM129" s="3"/>
      <c r="AN129" s="3"/>
      <c r="AO129" s="3">
        <f t="shared" ref="AO129:BC129" si="177">ROUND(BX129,0)</f>
        <v>0</v>
      </c>
      <c r="AP129" s="3">
        <f t="shared" si="177"/>
        <v>0</v>
      </c>
      <c r="AQ129" s="3">
        <f t="shared" si="177"/>
        <v>0</v>
      </c>
      <c r="AR129" s="3">
        <f t="shared" si="177"/>
        <v>29784</v>
      </c>
      <c r="AS129" s="3">
        <f t="shared" si="177"/>
        <v>24036</v>
      </c>
      <c r="AT129" s="3">
        <f t="shared" si="177"/>
        <v>1954</v>
      </c>
      <c r="AU129" s="3">
        <f t="shared" si="177"/>
        <v>3794</v>
      </c>
      <c r="AV129" s="3">
        <f t="shared" si="177"/>
        <v>24029</v>
      </c>
      <c r="AW129" s="3">
        <f t="shared" si="177"/>
        <v>24029</v>
      </c>
      <c r="AX129" s="3">
        <f t="shared" si="177"/>
        <v>0</v>
      </c>
      <c r="AY129" s="3">
        <f t="shared" si="177"/>
        <v>24029</v>
      </c>
      <c r="AZ129" s="3">
        <f t="shared" si="177"/>
        <v>0</v>
      </c>
      <c r="BA129" s="3">
        <f t="shared" si="177"/>
        <v>0</v>
      </c>
      <c r="BB129" s="3">
        <f t="shared" si="177"/>
        <v>0</v>
      </c>
      <c r="BC129" s="3">
        <f t="shared" si="177"/>
        <v>0</v>
      </c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>
        <f>ROUND(SUMIF(AA24:AA127,"=34647562",FQ24:FQ127),0)</f>
        <v>0</v>
      </c>
      <c r="BY129" s="3">
        <f>ROUND(SUMIF(AA24:AA127,"=34647562",FR24:FR127),0)</f>
        <v>0</v>
      </c>
      <c r="BZ129" s="3">
        <f>ROUND(SUMIF(AA24:AA127,"=34647562",GL24:GL127),0)</f>
        <v>0</v>
      </c>
      <c r="CA129" s="3">
        <f>ROUND(SUMIF(AA24:AA127,"=34647562",GM24:GM127),0)</f>
        <v>29784</v>
      </c>
      <c r="CB129" s="3">
        <f>ROUND(SUMIF(AA24:AA127,"=34647562",GN24:GN127),0)</f>
        <v>24036</v>
      </c>
      <c r="CC129" s="3">
        <f>ROUND(SUMIF(AA24:AA127,"=34647562",GO24:GO127),0)</f>
        <v>1954</v>
      </c>
      <c r="CD129" s="3">
        <f>ROUND(SUMIF(AA24:AA127,"=34647562",GP24:GP127),0)</f>
        <v>3794</v>
      </c>
      <c r="CE129" s="3">
        <f>AC129-BX129</f>
        <v>24029</v>
      </c>
      <c r="CF129" s="3">
        <f>AC129-BY129</f>
        <v>24029</v>
      </c>
      <c r="CG129" s="3">
        <f>BX129-BZ129</f>
        <v>0</v>
      </c>
      <c r="CH129" s="3">
        <f>AC129-BX129-BY129+BZ129</f>
        <v>24029</v>
      </c>
      <c r="CI129" s="3">
        <f>BY129-BZ129</f>
        <v>0</v>
      </c>
      <c r="CJ129" s="3">
        <f>ROUND(SUMIF(AA24:AA127,"=34647562",GX24:GX127),0)</f>
        <v>0</v>
      </c>
      <c r="CK129" s="3">
        <f>ROUND(SUMIF(AA24:AA127,"=34647562",GY24:GY127),0)</f>
        <v>0</v>
      </c>
      <c r="CL129" s="3">
        <f>ROUND(SUMIF(AA24:AA127,"=34647562",GZ24:GZ127),0)</f>
        <v>0</v>
      </c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4">
        <f t="shared" ref="DG129:DL129" si="178">ROUND(DT129,0)</f>
        <v>229645</v>
      </c>
      <c r="DH129" s="4">
        <f t="shared" si="178"/>
        <v>180202</v>
      </c>
      <c r="DI129" s="4">
        <f t="shared" si="178"/>
        <v>2767</v>
      </c>
      <c r="DJ129" s="4">
        <f t="shared" si="178"/>
        <v>508</v>
      </c>
      <c r="DK129" s="4">
        <f t="shared" si="178"/>
        <v>46676</v>
      </c>
      <c r="DL129" s="4">
        <f t="shared" si="178"/>
        <v>0</v>
      </c>
      <c r="DM129" s="4">
        <f>DZ129</f>
        <v>203.60346000000001</v>
      </c>
      <c r="DN129" s="4">
        <f>EA129</f>
        <v>1.81</v>
      </c>
      <c r="DO129" s="4">
        <f>ROUND(EB129,0)</f>
        <v>0</v>
      </c>
      <c r="DP129" s="4">
        <f>ROUND(EC129,0)</f>
        <v>27926</v>
      </c>
      <c r="DQ129" s="4">
        <f>ROUND(ED129,0)</f>
        <v>17299</v>
      </c>
      <c r="DR129" s="4"/>
      <c r="DS129" s="4"/>
      <c r="DT129" s="4">
        <f>ROUND(SUMIF(AA24:AA127,"=34647563",O24:O127),0)</f>
        <v>229645</v>
      </c>
      <c r="DU129" s="4">
        <f>ROUND(SUMIF(AA24:AA127,"=34647563",P24:P127),0)</f>
        <v>180202</v>
      </c>
      <c r="DV129" s="4">
        <f>ROUND(SUMIF(AA24:AA127,"=34647563",Q24:Q127),0)</f>
        <v>2767</v>
      </c>
      <c r="DW129" s="4">
        <f>ROUND(SUMIF(AA24:AA127,"=34647563",R24:R127),0)</f>
        <v>508</v>
      </c>
      <c r="DX129" s="4">
        <f>ROUND(SUMIF(AA24:AA127,"=34647563",S24:S127),0)</f>
        <v>46676</v>
      </c>
      <c r="DY129" s="4">
        <f>ROUND(SUMIF(AA24:AA127,"=34647563",T24:T127),0)</f>
        <v>0</v>
      </c>
      <c r="DZ129" s="4">
        <f>SUMIF(AA24:AA127,"=34647563",U24:U127)</f>
        <v>203.60346000000001</v>
      </c>
      <c r="EA129" s="4">
        <f>SUMIF(AA24:AA127,"=34647563",V24:V127)</f>
        <v>1.81</v>
      </c>
      <c r="EB129" s="4">
        <f>ROUND(SUMIF(AA24:AA127,"=34647563",W24:W127),0)</f>
        <v>0</v>
      </c>
      <c r="EC129" s="4">
        <f>ROUND(SUMIF(AA24:AA127,"=34647563",X24:X127),0)</f>
        <v>27926</v>
      </c>
      <c r="ED129" s="4">
        <f>ROUND(SUMIF(AA24:AA127,"=34647563",Y24:Y127),0)</f>
        <v>17299</v>
      </c>
      <c r="EE129" s="4"/>
      <c r="EF129" s="4"/>
      <c r="EG129" s="4">
        <f t="shared" ref="EG129:EU129" si="179">ROUND(FP129,0)</f>
        <v>0</v>
      </c>
      <c r="EH129" s="4">
        <f t="shared" si="179"/>
        <v>0</v>
      </c>
      <c r="EI129" s="4">
        <f t="shared" si="179"/>
        <v>0</v>
      </c>
      <c r="EJ129" s="4">
        <f t="shared" si="179"/>
        <v>274870</v>
      </c>
      <c r="EK129" s="4">
        <f t="shared" si="179"/>
        <v>180296</v>
      </c>
      <c r="EL129" s="4">
        <f t="shared" si="179"/>
        <v>31221</v>
      </c>
      <c r="EM129" s="4">
        <f t="shared" si="179"/>
        <v>63353</v>
      </c>
      <c r="EN129" s="4">
        <f t="shared" si="179"/>
        <v>180202</v>
      </c>
      <c r="EO129" s="4">
        <f t="shared" si="179"/>
        <v>180202</v>
      </c>
      <c r="EP129" s="4">
        <f t="shared" si="179"/>
        <v>0</v>
      </c>
      <c r="EQ129" s="4">
        <f t="shared" si="179"/>
        <v>180202</v>
      </c>
      <c r="ER129" s="4">
        <f t="shared" si="179"/>
        <v>0</v>
      </c>
      <c r="ES129" s="4">
        <f t="shared" si="179"/>
        <v>0</v>
      </c>
      <c r="ET129" s="4">
        <f t="shared" si="179"/>
        <v>0</v>
      </c>
      <c r="EU129" s="4">
        <f t="shared" si="179"/>
        <v>0</v>
      </c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>
        <f>ROUND(SUMIF(AA24:AA127,"=34647563",FQ24:FQ127),0)</f>
        <v>0</v>
      </c>
      <c r="FQ129" s="4">
        <f>ROUND(SUMIF(AA24:AA127,"=34647563",FR24:FR127),0)</f>
        <v>0</v>
      </c>
      <c r="FR129" s="4">
        <f>ROUND(SUMIF(AA24:AA127,"=34647563",GL24:GL127),0)</f>
        <v>0</v>
      </c>
      <c r="FS129" s="4">
        <f>ROUND(SUMIF(AA24:AA127,"=34647563",GM24:GM127),0)</f>
        <v>274870</v>
      </c>
      <c r="FT129" s="4">
        <f>ROUND(SUMIF(AA24:AA127,"=34647563",GN24:GN127),0)</f>
        <v>180296</v>
      </c>
      <c r="FU129" s="4">
        <f>ROUND(SUMIF(AA24:AA127,"=34647563",GO24:GO127),0)</f>
        <v>31221</v>
      </c>
      <c r="FV129" s="4">
        <f>ROUND(SUMIF(AA24:AA127,"=34647563",GP24:GP127),0)</f>
        <v>63353</v>
      </c>
      <c r="FW129" s="4">
        <f>DU129-FP129</f>
        <v>180202</v>
      </c>
      <c r="FX129" s="4">
        <f>DU129-FQ129</f>
        <v>180202</v>
      </c>
      <c r="FY129" s="4">
        <f>FP129-FR129</f>
        <v>0</v>
      </c>
      <c r="FZ129" s="4">
        <f>DU129-FP129-FQ129+FR129</f>
        <v>180202</v>
      </c>
      <c r="GA129" s="4">
        <f>FQ129-FR129</f>
        <v>0</v>
      </c>
      <c r="GB129" s="4">
        <f>ROUND(SUMIF(AA24:AA127,"=34647563",GX24:GX127),0)</f>
        <v>0</v>
      </c>
      <c r="GC129" s="4">
        <f>ROUND(SUMIF(AA24:AA127,"=34647563",GY24:GY127),0)</f>
        <v>0</v>
      </c>
      <c r="GD129" s="4">
        <f>ROUND(SUMIF(AA24:AA127,"=34647563",GZ24:GZ127),0)</f>
        <v>0</v>
      </c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>
        <v>0</v>
      </c>
    </row>
    <row r="131" spans="1:206" x14ac:dyDescent="0.2">
      <c r="A131" s="5">
        <v>50</v>
      </c>
      <c r="B131" s="5">
        <v>0</v>
      </c>
      <c r="C131" s="5">
        <v>0</v>
      </c>
      <c r="D131" s="5">
        <v>1</v>
      </c>
      <c r="E131" s="5">
        <v>201</v>
      </c>
      <c r="F131" s="5">
        <f>ROUND(Source!O129,O131)</f>
        <v>26801</v>
      </c>
      <c r="G131" s="5" t="s">
        <v>231</v>
      </c>
      <c r="H131" s="5" t="s">
        <v>232</v>
      </c>
      <c r="I131" s="5"/>
      <c r="J131" s="5"/>
      <c r="K131" s="5">
        <v>201</v>
      </c>
      <c r="L131" s="5">
        <v>1</v>
      </c>
      <c r="M131" s="5">
        <v>3</v>
      </c>
      <c r="N131" s="5" t="s">
        <v>6</v>
      </c>
      <c r="O131" s="5">
        <v>0</v>
      </c>
      <c r="P131" s="5">
        <f>ROUND(Source!DG129,O131)</f>
        <v>229645</v>
      </c>
      <c r="Q131" s="5"/>
      <c r="R131" s="5"/>
      <c r="S131" s="5"/>
      <c r="T131" s="5"/>
      <c r="U131" s="5"/>
      <c r="V131" s="5"/>
      <c r="W131" s="5"/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202</v>
      </c>
      <c r="F132" s="5">
        <f>ROUND(Source!P129,O132)</f>
        <v>24029</v>
      </c>
      <c r="G132" s="5" t="s">
        <v>233</v>
      </c>
      <c r="H132" s="5" t="s">
        <v>234</v>
      </c>
      <c r="I132" s="5"/>
      <c r="J132" s="5"/>
      <c r="K132" s="5">
        <v>202</v>
      </c>
      <c r="L132" s="5">
        <v>2</v>
      </c>
      <c r="M132" s="5">
        <v>3</v>
      </c>
      <c r="N132" s="5" t="s">
        <v>6</v>
      </c>
      <c r="O132" s="5">
        <v>0</v>
      </c>
      <c r="P132" s="5">
        <f>ROUND(Source!DH129,O132)</f>
        <v>180202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222</v>
      </c>
      <c r="F133" s="5">
        <f>ROUND(Source!AO129,O133)</f>
        <v>0</v>
      </c>
      <c r="G133" s="5" t="s">
        <v>235</v>
      </c>
      <c r="H133" s="5" t="s">
        <v>236</v>
      </c>
      <c r="I133" s="5"/>
      <c r="J133" s="5"/>
      <c r="K133" s="5">
        <v>222</v>
      </c>
      <c r="L133" s="5">
        <v>3</v>
      </c>
      <c r="M133" s="5">
        <v>3</v>
      </c>
      <c r="N133" s="5" t="s">
        <v>6</v>
      </c>
      <c r="O133" s="5">
        <v>0</v>
      </c>
      <c r="P133" s="5">
        <f>ROUND(Source!EG129,O133)</f>
        <v>0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225</v>
      </c>
      <c r="F134" s="5">
        <f>ROUND(Source!AV129,O134)</f>
        <v>24029</v>
      </c>
      <c r="G134" s="5" t="s">
        <v>237</v>
      </c>
      <c r="H134" s="5" t="s">
        <v>238</v>
      </c>
      <c r="I134" s="5"/>
      <c r="J134" s="5"/>
      <c r="K134" s="5">
        <v>225</v>
      </c>
      <c r="L134" s="5">
        <v>4</v>
      </c>
      <c r="M134" s="5">
        <v>3</v>
      </c>
      <c r="N134" s="5" t="s">
        <v>6</v>
      </c>
      <c r="O134" s="5">
        <v>0</v>
      </c>
      <c r="P134" s="5">
        <f>ROUND(Source!EN129,O134)</f>
        <v>180202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226</v>
      </c>
      <c r="F135" s="5">
        <f>ROUND(Source!AW129,O135)</f>
        <v>24029</v>
      </c>
      <c r="G135" s="5" t="s">
        <v>239</v>
      </c>
      <c r="H135" s="5" t="s">
        <v>240</v>
      </c>
      <c r="I135" s="5"/>
      <c r="J135" s="5"/>
      <c r="K135" s="5">
        <v>226</v>
      </c>
      <c r="L135" s="5">
        <v>5</v>
      </c>
      <c r="M135" s="5">
        <v>3</v>
      </c>
      <c r="N135" s="5" t="s">
        <v>6</v>
      </c>
      <c r="O135" s="5">
        <v>0</v>
      </c>
      <c r="P135" s="5">
        <f>ROUND(Source!EO129,O135)</f>
        <v>180202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227</v>
      </c>
      <c r="F136" s="5">
        <f>ROUND(Source!AX129,O136)</f>
        <v>0</v>
      </c>
      <c r="G136" s="5" t="s">
        <v>241</v>
      </c>
      <c r="H136" s="5" t="s">
        <v>242</v>
      </c>
      <c r="I136" s="5"/>
      <c r="J136" s="5"/>
      <c r="K136" s="5">
        <v>227</v>
      </c>
      <c r="L136" s="5">
        <v>6</v>
      </c>
      <c r="M136" s="5">
        <v>3</v>
      </c>
      <c r="N136" s="5" t="s">
        <v>6</v>
      </c>
      <c r="O136" s="5">
        <v>0</v>
      </c>
      <c r="P136" s="5">
        <f>ROUND(Source!EP129,O136)</f>
        <v>0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228</v>
      </c>
      <c r="F137" s="5">
        <f>ROUND(Source!AY129,O137)</f>
        <v>24029</v>
      </c>
      <c r="G137" s="5" t="s">
        <v>243</v>
      </c>
      <c r="H137" s="5" t="s">
        <v>244</v>
      </c>
      <c r="I137" s="5"/>
      <c r="J137" s="5"/>
      <c r="K137" s="5">
        <v>228</v>
      </c>
      <c r="L137" s="5">
        <v>7</v>
      </c>
      <c r="M137" s="5">
        <v>3</v>
      </c>
      <c r="N137" s="5" t="s">
        <v>6</v>
      </c>
      <c r="O137" s="5">
        <v>0</v>
      </c>
      <c r="P137" s="5">
        <f>ROUND(Source!EQ129,O137)</f>
        <v>180202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216</v>
      </c>
      <c r="F138" s="5">
        <f>ROUND(Source!AP129,O138)</f>
        <v>0</v>
      </c>
      <c r="G138" s="5" t="s">
        <v>245</v>
      </c>
      <c r="H138" s="5" t="s">
        <v>246</v>
      </c>
      <c r="I138" s="5"/>
      <c r="J138" s="5"/>
      <c r="K138" s="5">
        <v>216</v>
      </c>
      <c r="L138" s="5">
        <v>8</v>
      </c>
      <c r="M138" s="5">
        <v>3</v>
      </c>
      <c r="N138" s="5" t="s">
        <v>6</v>
      </c>
      <c r="O138" s="5">
        <v>0</v>
      </c>
      <c r="P138" s="5">
        <f>ROUND(Source!EH129,O138)</f>
        <v>0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223</v>
      </c>
      <c r="F139" s="5">
        <f>ROUND(Source!AQ129,O139)</f>
        <v>0</v>
      </c>
      <c r="G139" s="5" t="s">
        <v>247</v>
      </c>
      <c r="H139" s="5" t="s">
        <v>248</v>
      </c>
      <c r="I139" s="5"/>
      <c r="J139" s="5"/>
      <c r="K139" s="5">
        <v>223</v>
      </c>
      <c r="L139" s="5">
        <v>9</v>
      </c>
      <c r="M139" s="5">
        <v>3</v>
      </c>
      <c r="N139" s="5" t="s">
        <v>6</v>
      </c>
      <c r="O139" s="5">
        <v>0</v>
      </c>
      <c r="P139" s="5">
        <f>ROUND(Source!EI129,O139)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229</v>
      </c>
      <c r="F140" s="5">
        <f>ROUND(Source!AZ129,O140)</f>
        <v>0</v>
      </c>
      <c r="G140" s="5" t="s">
        <v>249</v>
      </c>
      <c r="H140" s="5" t="s">
        <v>250</v>
      </c>
      <c r="I140" s="5"/>
      <c r="J140" s="5"/>
      <c r="K140" s="5">
        <v>229</v>
      </c>
      <c r="L140" s="5">
        <v>10</v>
      </c>
      <c r="M140" s="5">
        <v>3</v>
      </c>
      <c r="N140" s="5" t="s">
        <v>6</v>
      </c>
      <c r="O140" s="5">
        <v>0</v>
      </c>
      <c r="P140" s="5">
        <f>ROUND(Source!ER129,O140)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203</v>
      </c>
      <c r="F141" s="5">
        <f>ROUND(Source!Q129,O141)</f>
        <v>222</v>
      </c>
      <c r="G141" s="5" t="s">
        <v>251</v>
      </c>
      <c r="H141" s="5" t="s">
        <v>252</v>
      </c>
      <c r="I141" s="5"/>
      <c r="J141" s="5"/>
      <c r="K141" s="5">
        <v>203</v>
      </c>
      <c r="L141" s="5">
        <v>11</v>
      </c>
      <c r="M141" s="5">
        <v>3</v>
      </c>
      <c r="N141" s="5" t="s">
        <v>6</v>
      </c>
      <c r="O141" s="5">
        <v>0</v>
      </c>
      <c r="P141" s="5">
        <f>ROUND(Source!DI129,O141)</f>
        <v>2767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231</v>
      </c>
      <c r="F142" s="5">
        <f>ROUND(Source!BB129,O142)</f>
        <v>0</v>
      </c>
      <c r="G142" s="5" t="s">
        <v>253</v>
      </c>
      <c r="H142" s="5" t="s">
        <v>254</v>
      </c>
      <c r="I142" s="5"/>
      <c r="J142" s="5"/>
      <c r="K142" s="5">
        <v>231</v>
      </c>
      <c r="L142" s="5">
        <v>12</v>
      </c>
      <c r="M142" s="5">
        <v>3</v>
      </c>
      <c r="N142" s="5" t="s">
        <v>6</v>
      </c>
      <c r="O142" s="5">
        <v>0</v>
      </c>
      <c r="P142" s="5">
        <f>ROUND(Source!ET129,O142)</f>
        <v>0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204</v>
      </c>
      <c r="F143" s="5">
        <f>ROUND(Source!R129,O143)</f>
        <v>28</v>
      </c>
      <c r="G143" s="5" t="s">
        <v>255</v>
      </c>
      <c r="H143" s="5" t="s">
        <v>256</v>
      </c>
      <c r="I143" s="5"/>
      <c r="J143" s="5"/>
      <c r="K143" s="5">
        <v>204</v>
      </c>
      <c r="L143" s="5">
        <v>13</v>
      </c>
      <c r="M143" s="5">
        <v>3</v>
      </c>
      <c r="N143" s="5" t="s">
        <v>6</v>
      </c>
      <c r="O143" s="5">
        <v>0</v>
      </c>
      <c r="P143" s="5">
        <f>ROUND(Source!DJ129,O143)</f>
        <v>508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205</v>
      </c>
      <c r="F144" s="5">
        <f>ROUND(Source!S129,O144)</f>
        <v>2550</v>
      </c>
      <c r="G144" s="5" t="s">
        <v>257</v>
      </c>
      <c r="H144" s="5" t="s">
        <v>258</v>
      </c>
      <c r="I144" s="5"/>
      <c r="J144" s="5"/>
      <c r="K144" s="5">
        <v>205</v>
      </c>
      <c r="L144" s="5">
        <v>14</v>
      </c>
      <c r="M144" s="5">
        <v>3</v>
      </c>
      <c r="N144" s="5" t="s">
        <v>6</v>
      </c>
      <c r="O144" s="5">
        <v>0</v>
      </c>
      <c r="P144" s="5">
        <f>ROUND(Source!DK129,O144)</f>
        <v>46676</v>
      </c>
      <c r="Q144" s="5"/>
      <c r="R144" s="5"/>
      <c r="S144" s="5"/>
      <c r="T144" s="5"/>
      <c r="U144" s="5"/>
      <c r="V144" s="5"/>
      <c r="W144" s="5"/>
    </row>
    <row r="145" spans="1:206" x14ac:dyDescent="0.2">
      <c r="A145" s="5">
        <v>50</v>
      </c>
      <c r="B145" s="5">
        <v>0</v>
      </c>
      <c r="C145" s="5">
        <v>0</v>
      </c>
      <c r="D145" s="5">
        <v>1</v>
      </c>
      <c r="E145" s="5">
        <v>232</v>
      </c>
      <c r="F145" s="5">
        <f>ROUND(Source!BC129,O145)</f>
        <v>0</v>
      </c>
      <c r="G145" s="5" t="s">
        <v>259</v>
      </c>
      <c r="H145" s="5" t="s">
        <v>260</v>
      </c>
      <c r="I145" s="5"/>
      <c r="J145" s="5"/>
      <c r="K145" s="5">
        <v>232</v>
      </c>
      <c r="L145" s="5">
        <v>15</v>
      </c>
      <c r="M145" s="5">
        <v>3</v>
      </c>
      <c r="N145" s="5" t="s">
        <v>6</v>
      </c>
      <c r="O145" s="5">
        <v>0</v>
      </c>
      <c r="P145" s="5">
        <f>ROUND(Source!EU129,O145)</f>
        <v>0</v>
      </c>
      <c r="Q145" s="5"/>
      <c r="R145" s="5"/>
      <c r="S145" s="5"/>
      <c r="T145" s="5"/>
      <c r="U145" s="5"/>
      <c r="V145" s="5"/>
      <c r="W145" s="5"/>
    </row>
    <row r="146" spans="1:206" x14ac:dyDescent="0.2">
      <c r="A146" s="5">
        <v>50</v>
      </c>
      <c r="B146" s="5">
        <v>0</v>
      </c>
      <c r="C146" s="5">
        <v>0</v>
      </c>
      <c r="D146" s="5">
        <v>1</v>
      </c>
      <c r="E146" s="5">
        <v>214</v>
      </c>
      <c r="F146" s="5">
        <f>ROUND(Source!AS129,O146)</f>
        <v>24036</v>
      </c>
      <c r="G146" s="5" t="s">
        <v>261</v>
      </c>
      <c r="H146" s="5" t="s">
        <v>262</v>
      </c>
      <c r="I146" s="5"/>
      <c r="J146" s="5"/>
      <c r="K146" s="5">
        <v>214</v>
      </c>
      <c r="L146" s="5">
        <v>16</v>
      </c>
      <c r="M146" s="5">
        <v>3</v>
      </c>
      <c r="N146" s="5" t="s">
        <v>6</v>
      </c>
      <c r="O146" s="5">
        <v>0</v>
      </c>
      <c r="P146" s="5">
        <f>ROUND(Source!EK129,O146)</f>
        <v>180296</v>
      </c>
      <c r="Q146" s="5"/>
      <c r="R146" s="5"/>
      <c r="S146" s="5"/>
      <c r="T146" s="5"/>
      <c r="U146" s="5"/>
      <c r="V146" s="5"/>
      <c r="W146" s="5"/>
    </row>
    <row r="147" spans="1:206" x14ac:dyDescent="0.2">
      <c r="A147" s="5">
        <v>50</v>
      </c>
      <c r="B147" s="5">
        <v>0</v>
      </c>
      <c r="C147" s="5">
        <v>0</v>
      </c>
      <c r="D147" s="5">
        <v>1</v>
      </c>
      <c r="E147" s="5">
        <v>215</v>
      </c>
      <c r="F147" s="5">
        <f>ROUND(Source!AT129,O147)</f>
        <v>1954</v>
      </c>
      <c r="G147" s="5" t="s">
        <v>263</v>
      </c>
      <c r="H147" s="5" t="s">
        <v>264</v>
      </c>
      <c r="I147" s="5"/>
      <c r="J147" s="5"/>
      <c r="K147" s="5">
        <v>215</v>
      </c>
      <c r="L147" s="5">
        <v>17</v>
      </c>
      <c r="M147" s="5">
        <v>3</v>
      </c>
      <c r="N147" s="5" t="s">
        <v>6</v>
      </c>
      <c r="O147" s="5">
        <v>0</v>
      </c>
      <c r="P147" s="5">
        <f>ROUND(Source!EL129,O147)</f>
        <v>31221</v>
      </c>
      <c r="Q147" s="5"/>
      <c r="R147" s="5"/>
      <c r="S147" s="5"/>
      <c r="T147" s="5"/>
      <c r="U147" s="5"/>
      <c r="V147" s="5"/>
      <c r="W147" s="5"/>
    </row>
    <row r="148" spans="1:206" x14ac:dyDescent="0.2">
      <c r="A148" s="5">
        <v>50</v>
      </c>
      <c r="B148" s="5">
        <v>0</v>
      </c>
      <c r="C148" s="5">
        <v>0</v>
      </c>
      <c r="D148" s="5">
        <v>1</v>
      </c>
      <c r="E148" s="5">
        <v>217</v>
      </c>
      <c r="F148" s="5">
        <f>ROUND(Source!AU129,O148)</f>
        <v>3794</v>
      </c>
      <c r="G148" s="5" t="s">
        <v>265</v>
      </c>
      <c r="H148" s="5" t="s">
        <v>266</v>
      </c>
      <c r="I148" s="5"/>
      <c r="J148" s="5"/>
      <c r="K148" s="5">
        <v>217</v>
      </c>
      <c r="L148" s="5">
        <v>18</v>
      </c>
      <c r="M148" s="5">
        <v>3</v>
      </c>
      <c r="N148" s="5" t="s">
        <v>6</v>
      </c>
      <c r="O148" s="5">
        <v>0</v>
      </c>
      <c r="P148" s="5">
        <f>ROUND(Source!EM129,O148)</f>
        <v>63353</v>
      </c>
      <c r="Q148" s="5"/>
      <c r="R148" s="5"/>
      <c r="S148" s="5"/>
      <c r="T148" s="5"/>
      <c r="U148" s="5"/>
      <c r="V148" s="5"/>
      <c r="W148" s="5"/>
    </row>
    <row r="149" spans="1:206" x14ac:dyDescent="0.2">
      <c r="A149" s="5">
        <v>50</v>
      </c>
      <c r="B149" s="5">
        <v>0</v>
      </c>
      <c r="C149" s="5">
        <v>0</v>
      </c>
      <c r="D149" s="5">
        <v>1</v>
      </c>
      <c r="E149" s="5">
        <v>230</v>
      </c>
      <c r="F149" s="5">
        <f>ROUND(Source!BA129,O149)</f>
        <v>0</v>
      </c>
      <c r="G149" s="5" t="s">
        <v>267</v>
      </c>
      <c r="H149" s="5" t="s">
        <v>268</v>
      </c>
      <c r="I149" s="5"/>
      <c r="J149" s="5"/>
      <c r="K149" s="5">
        <v>230</v>
      </c>
      <c r="L149" s="5">
        <v>19</v>
      </c>
      <c r="M149" s="5">
        <v>3</v>
      </c>
      <c r="N149" s="5" t="s">
        <v>6</v>
      </c>
      <c r="O149" s="5">
        <v>0</v>
      </c>
      <c r="P149" s="5">
        <f>ROUND(Source!ES129,O149)</f>
        <v>0</v>
      </c>
      <c r="Q149" s="5"/>
      <c r="R149" s="5"/>
      <c r="S149" s="5"/>
      <c r="T149" s="5"/>
      <c r="U149" s="5"/>
      <c r="V149" s="5"/>
      <c r="W149" s="5"/>
    </row>
    <row r="150" spans="1:206" x14ac:dyDescent="0.2">
      <c r="A150" s="5">
        <v>50</v>
      </c>
      <c r="B150" s="5">
        <v>0</v>
      </c>
      <c r="C150" s="5">
        <v>0</v>
      </c>
      <c r="D150" s="5">
        <v>1</v>
      </c>
      <c r="E150" s="5">
        <v>206</v>
      </c>
      <c r="F150" s="5">
        <f>ROUND(Source!T129,O150)</f>
        <v>0</v>
      </c>
      <c r="G150" s="5" t="s">
        <v>269</v>
      </c>
      <c r="H150" s="5" t="s">
        <v>270</v>
      </c>
      <c r="I150" s="5"/>
      <c r="J150" s="5"/>
      <c r="K150" s="5">
        <v>206</v>
      </c>
      <c r="L150" s="5">
        <v>20</v>
      </c>
      <c r="M150" s="5">
        <v>3</v>
      </c>
      <c r="N150" s="5" t="s">
        <v>6</v>
      </c>
      <c r="O150" s="5">
        <v>0</v>
      </c>
      <c r="P150" s="5">
        <f>ROUND(Source!DL129,O150)</f>
        <v>0</v>
      </c>
      <c r="Q150" s="5"/>
      <c r="R150" s="5"/>
      <c r="S150" s="5"/>
      <c r="T150" s="5"/>
      <c r="U150" s="5"/>
      <c r="V150" s="5"/>
      <c r="W150" s="5"/>
    </row>
    <row r="151" spans="1:206" x14ac:dyDescent="0.2">
      <c r="A151" s="5">
        <v>50</v>
      </c>
      <c r="B151" s="5">
        <v>0</v>
      </c>
      <c r="C151" s="5">
        <v>0</v>
      </c>
      <c r="D151" s="5">
        <v>1</v>
      </c>
      <c r="E151" s="5">
        <v>207</v>
      </c>
      <c r="F151" s="5">
        <f>Source!U129</f>
        <v>203.60346000000001</v>
      </c>
      <c r="G151" s="5" t="s">
        <v>271</v>
      </c>
      <c r="H151" s="5" t="s">
        <v>272</v>
      </c>
      <c r="I151" s="5"/>
      <c r="J151" s="5"/>
      <c r="K151" s="5">
        <v>207</v>
      </c>
      <c r="L151" s="5">
        <v>21</v>
      </c>
      <c r="M151" s="5">
        <v>3</v>
      </c>
      <c r="N151" s="5" t="s">
        <v>6</v>
      </c>
      <c r="O151" s="5">
        <v>-1</v>
      </c>
      <c r="P151" s="5">
        <f>Source!DM129</f>
        <v>203.60346000000001</v>
      </c>
      <c r="Q151" s="5"/>
      <c r="R151" s="5"/>
      <c r="S151" s="5"/>
      <c r="T151" s="5"/>
      <c r="U151" s="5"/>
      <c r="V151" s="5"/>
      <c r="W151" s="5"/>
    </row>
    <row r="152" spans="1:206" x14ac:dyDescent="0.2">
      <c r="A152" s="5">
        <v>50</v>
      </c>
      <c r="B152" s="5">
        <v>0</v>
      </c>
      <c r="C152" s="5">
        <v>0</v>
      </c>
      <c r="D152" s="5">
        <v>1</v>
      </c>
      <c r="E152" s="5">
        <v>208</v>
      </c>
      <c r="F152" s="5">
        <f>Source!V129</f>
        <v>1.81</v>
      </c>
      <c r="G152" s="5" t="s">
        <v>273</v>
      </c>
      <c r="H152" s="5" t="s">
        <v>274</v>
      </c>
      <c r="I152" s="5"/>
      <c r="J152" s="5"/>
      <c r="K152" s="5">
        <v>208</v>
      </c>
      <c r="L152" s="5">
        <v>22</v>
      </c>
      <c r="M152" s="5">
        <v>3</v>
      </c>
      <c r="N152" s="5" t="s">
        <v>6</v>
      </c>
      <c r="O152" s="5">
        <v>-1</v>
      </c>
      <c r="P152" s="5">
        <f>Source!DN129</f>
        <v>1.81</v>
      </c>
      <c r="Q152" s="5"/>
      <c r="R152" s="5"/>
      <c r="S152" s="5"/>
      <c r="T152" s="5"/>
      <c r="U152" s="5"/>
      <c r="V152" s="5"/>
      <c r="W152" s="5"/>
    </row>
    <row r="153" spans="1:206" x14ac:dyDescent="0.2">
      <c r="A153" s="5">
        <v>50</v>
      </c>
      <c r="B153" s="5">
        <v>0</v>
      </c>
      <c r="C153" s="5">
        <v>0</v>
      </c>
      <c r="D153" s="5">
        <v>1</v>
      </c>
      <c r="E153" s="5">
        <v>209</v>
      </c>
      <c r="F153" s="5">
        <f>ROUND(Source!W129,O153)</f>
        <v>0</v>
      </c>
      <c r="G153" s="5" t="s">
        <v>275</v>
      </c>
      <c r="H153" s="5" t="s">
        <v>276</v>
      </c>
      <c r="I153" s="5"/>
      <c r="J153" s="5"/>
      <c r="K153" s="5">
        <v>209</v>
      </c>
      <c r="L153" s="5">
        <v>23</v>
      </c>
      <c r="M153" s="5">
        <v>3</v>
      </c>
      <c r="N153" s="5" t="s">
        <v>6</v>
      </c>
      <c r="O153" s="5">
        <v>0</v>
      </c>
      <c r="P153" s="5">
        <f>ROUND(Source!DO129,O153)</f>
        <v>0</v>
      </c>
      <c r="Q153" s="5"/>
      <c r="R153" s="5"/>
      <c r="S153" s="5"/>
      <c r="T153" s="5"/>
      <c r="U153" s="5"/>
      <c r="V153" s="5"/>
      <c r="W153" s="5"/>
    </row>
    <row r="154" spans="1:206" x14ac:dyDescent="0.2">
      <c r="A154" s="5">
        <v>50</v>
      </c>
      <c r="B154" s="5">
        <v>0</v>
      </c>
      <c r="C154" s="5">
        <v>0</v>
      </c>
      <c r="D154" s="5">
        <v>1</v>
      </c>
      <c r="E154" s="5">
        <v>210</v>
      </c>
      <c r="F154" s="5">
        <f>ROUND(Source!X129,O154)</f>
        <v>1801</v>
      </c>
      <c r="G154" s="5" t="s">
        <v>277</v>
      </c>
      <c r="H154" s="5" t="s">
        <v>278</v>
      </c>
      <c r="I154" s="5"/>
      <c r="J154" s="5"/>
      <c r="K154" s="5">
        <v>210</v>
      </c>
      <c r="L154" s="5">
        <v>24</v>
      </c>
      <c r="M154" s="5">
        <v>3</v>
      </c>
      <c r="N154" s="5" t="s">
        <v>6</v>
      </c>
      <c r="O154" s="5">
        <v>0</v>
      </c>
      <c r="P154" s="5">
        <f>ROUND(Source!DP129,O154)</f>
        <v>27926</v>
      </c>
      <c r="Q154" s="5"/>
      <c r="R154" s="5"/>
      <c r="S154" s="5"/>
      <c r="T154" s="5"/>
      <c r="U154" s="5"/>
      <c r="V154" s="5"/>
      <c r="W154" s="5"/>
    </row>
    <row r="155" spans="1:206" x14ac:dyDescent="0.2">
      <c r="A155" s="5">
        <v>50</v>
      </c>
      <c r="B155" s="5">
        <v>0</v>
      </c>
      <c r="C155" s="5">
        <v>0</v>
      </c>
      <c r="D155" s="5">
        <v>1</v>
      </c>
      <c r="E155" s="5">
        <v>211</v>
      </c>
      <c r="F155" s="5">
        <f>ROUND(Source!Y129,O155)</f>
        <v>1182</v>
      </c>
      <c r="G155" s="5" t="s">
        <v>279</v>
      </c>
      <c r="H155" s="5" t="s">
        <v>280</v>
      </c>
      <c r="I155" s="5"/>
      <c r="J155" s="5"/>
      <c r="K155" s="5">
        <v>211</v>
      </c>
      <c r="L155" s="5">
        <v>25</v>
      </c>
      <c r="M155" s="5">
        <v>3</v>
      </c>
      <c r="N155" s="5" t="s">
        <v>6</v>
      </c>
      <c r="O155" s="5">
        <v>0</v>
      </c>
      <c r="P155" s="5">
        <f>ROUND(Source!DQ129,O155)</f>
        <v>17299</v>
      </c>
      <c r="Q155" s="5"/>
      <c r="R155" s="5"/>
      <c r="S155" s="5"/>
      <c r="T155" s="5"/>
      <c r="U155" s="5"/>
      <c r="V155" s="5"/>
      <c r="W155" s="5"/>
    </row>
    <row r="156" spans="1:206" x14ac:dyDescent="0.2">
      <c r="A156" s="5">
        <v>50</v>
      </c>
      <c r="B156" s="5">
        <v>0</v>
      </c>
      <c r="C156" s="5">
        <v>0</v>
      </c>
      <c r="D156" s="5">
        <v>1</v>
      </c>
      <c r="E156" s="5">
        <v>224</v>
      </c>
      <c r="F156" s="5">
        <f>ROUND(Source!AR129,O156)</f>
        <v>29784</v>
      </c>
      <c r="G156" s="5" t="s">
        <v>281</v>
      </c>
      <c r="H156" s="5" t="s">
        <v>282</v>
      </c>
      <c r="I156" s="5"/>
      <c r="J156" s="5"/>
      <c r="K156" s="5">
        <v>224</v>
      </c>
      <c r="L156" s="5">
        <v>26</v>
      </c>
      <c r="M156" s="5">
        <v>3</v>
      </c>
      <c r="N156" s="5" t="s">
        <v>6</v>
      </c>
      <c r="O156" s="5">
        <v>0</v>
      </c>
      <c r="P156" s="5">
        <f>ROUND(Source!EJ129,O156)</f>
        <v>274870</v>
      </c>
      <c r="Q156" s="5"/>
      <c r="R156" s="5"/>
      <c r="S156" s="5"/>
      <c r="T156" s="5"/>
      <c r="U156" s="5"/>
      <c r="V156" s="5"/>
      <c r="W156" s="5"/>
    </row>
    <row r="158" spans="1:206" x14ac:dyDescent="0.2">
      <c r="A158" s="3">
        <v>51</v>
      </c>
      <c r="B158" s="3">
        <f>B12</f>
        <v>221</v>
      </c>
      <c r="C158" s="3">
        <f>A12</f>
        <v>1</v>
      </c>
      <c r="D158" s="3">
        <f>ROW(A12)</f>
        <v>12</v>
      </c>
      <c r="E158" s="3"/>
      <c r="F158" s="3" t="str">
        <f>IF(F12&lt;&gt;"",F12,"")</f>
        <v>Новый объект_(Копия)</v>
      </c>
      <c r="G158" s="3" t="str">
        <f>IF(G12&lt;&gt;"",G12,"")</f>
        <v>Построение АСКУЭ 6 10 кВ в РП</v>
      </c>
      <c r="H158" s="3">
        <v>0</v>
      </c>
      <c r="I158" s="3"/>
      <c r="J158" s="3"/>
      <c r="K158" s="3"/>
      <c r="L158" s="3"/>
      <c r="M158" s="3"/>
      <c r="N158" s="3"/>
      <c r="O158" s="3">
        <f t="shared" ref="O158:T158" si="180">ROUND(O129,0)</f>
        <v>26801</v>
      </c>
      <c r="P158" s="3">
        <f t="shared" si="180"/>
        <v>24029</v>
      </c>
      <c r="Q158" s="3">
        <f t="shared" si="180"/>
        <v>222</v>
      </c>
      <c r="R158" s="3">
        <f t="shared" si="180"/>
        <v>28</v>
      </c>
      <c r="S158" s="3">
        <f t="shared" si="180"/>
        <v>2550</v>
      </c>
      <c r="T158" s="3">
        <f t="shared" si="180"/>
        <v>0</v>
      </c>
      <c r="U158" s="3">
        <f>U129</f>
        <v>203.60346000000001</v>
      </c>
      <c r="V158" s="3">
        <f>V129</f>
        <v>1.81</v>
      </c>
      <c r="W158" s="3">
        <f>ROUND(W129,0)</f>
        <v>0</v>
      </c>
      <c r="X158" s="3">
        <f>ROUND(X129,0)</f>
        <v>1801</v>
      </c>
      <c r="Y158" s="3">
        <f>ROUND(Y129,0)</f>
        <v>1182</v>
      </c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>
        <f t="shared" ref="AO158:BC158" si="181">ROUND(AO129,0)</f>
        <v>0</v>
      </c>
      <c r="AP158" s="3">
        <f t="shared" si="181"/>
        <v>0</v>
      </c>
      <c r="AQ158" s="3">
        <f t="shared" si="181"/>
        <v>0</v>
      </c>
      <c r="AR158" s="3">
        <f t="shared" si="181"/>
        <v>29784</v>
      </c>
      <c r="AS158" s="3">
        <f t="shared" si="181"/>
        <v>24036</v>
      </c>
      <c r="AT158" s="3">
        <f t="shared" si="181"/>
        <v>1954</v>
      </c>
      <c r="AU158" s="3">
        <f t="shared" si="181"/>
        <v>3794</v>
      </c>
      <c r="AV158" s="3">
        <f t="shared" si="181"/>
        <v>24029</v>
      </c>
      <c r="AW158" s="3">
        <f t="shared" si="181"/>
        <v>24029</v>
      </c>
      <c r="AX158" s="3">
        <f t="shared" si="181"/>
        <v>0</v>
      </c>
      <c r="AY158" s="3">
        <f t="shared" si="181"/>
        <v>24029</v>
      </c>
      <c r="AZ158" s="3">
        <f t="shared" si="181"/>
        <v>0</v>
      </c>
      <c r="BA158" s="3">
        <f t="shared" si="181"/>
        <v>0</v>
      </c>
      <c r="BB158" s="3">
        <f t="shared" si="181"/>
        <v>0</v>
      </c>
      <c r="BC158" s="3">
        <f t="shared" si="181"/>
        <v>0</v>
      </c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4">
        <f t="shared" ref="DG158:DL158" si="182">ROUND(DG129,0)</f>
        <v>229645</v>
      </c>
      <c r="DH158" s="4">
        <f t="shared" si="182"/>
        <v>180202</v>
      </c>
      <c r="DI158" s="4">
        <f t="shared" si="182"/>
        <v>2767</v>
      </c>
      <c r="DJ158" s="4">
        <f t="shared" si="182"/>
        <v>508</v>
      </c>
      <c r="DK158" s="4">
        <f t="shared" si="182"/>
        <v>46676</v>
      </c>
      <c r="DL158" s="4">
        <f t="shared" si="182"/>
        <v>0</v>
      </c>
      <c r="DM158" s="4">
        <f>DM129</f>
        <v>203.60346000000001</v>
      </c>
      <c r="DN158" s="4">
        <f>DN129</f>
        <v>1.81</v>
      </c>
      <c r="DO158" s="4">
        <f>ROUND(DO129,0)</f>
        <v>0</v>
      </c>
      <c r="DP158" s="4">
        <f>ROUND(DP129,0)</f>
        <v>27926</v>
      </c>
      <c r="DQ158" s="4">
        <f>ROUND(DQ129,0)</f>
        <v>17299</v>
      </c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>
        <f t="shared" ref="EG158:EU158" si="183">ROUND(EG129,0)</f>
        <v>0</v>
      </c>
      <c r="EH158" s="4">
        <f t="shared" si="183"/>
        <v>0</v>
      </c>
      <c r="EI158" s="4">
        <f t="shared" si="183"/>
        <v>0</v>
      </c>
      <c r="EJ158" s="4">
        <f t="shared" si="183"/>
        <v>274870</v>
      </c>
      <c r="EK158" s="4">
        <f t="shared" si="183"/>
        <v>180296</v>
      </c>
      <c r="EL158" s="4">
        <f t="shared" si="183"/>
        <v>31221</v>
      </c>
      <c r="EM158" s="4">
        <f t="shared" si="183"/>
        <v>63353</v>
      </c>
      <c r="EN158" s="4">
        <f t="shared" si="183"/>
        <v>180202</v>
      </c>
      <c r="EO158" s="4">
        <f t="shared" si="183"/>
        <v>180202</v>
      </c>
      <c r="EP158" s="4">
        <f t="shared" si="183"/>
        <v>0</v>
      </c>
      <c r="EQ158" s="4">
        <f t="shared" si="183"/>
        <v>180202</v>
      </c>
      <c r="ER158" s="4">
        <f t="shared" si="183"/>
        <v>0</v>
      </c>
      <c r="ES158" s="4">
        <f t="shared" si="183"/>
        <v>0</v>
      </c>
      <c r="ET158" s="4">
        <f t="shared" si="183"/>
        <v>0</v>
      </c>
      <c r="EU158" s="4">
        <f t="shared" si="183"/>
        <v>0</v>
      </c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>
        <v>0</v>
      </c>
    </row>
    <row r="160" spans="1:206" x14ac:dyDescent="0.2">
      <c r="A160" s="5">
        <v>50</v>
      </c>
      <c r="B160" s="5">
        <v>0</v>
      </c>
      <c r="C160" s="5">
        <v>0</v>
      </c>
      <c r="D160" s="5">
        <v>1</v>
      </c>
      <c r="E160" s="5">
        <v>201</v>
      </c>
      <c r="F160" s="5">
        <f>ROUND(Source!O158,O160)</f>
        <v>26801</v>
      </c>
      <c r="G160" s="5" t="s">
        <v>231</v>
      </c>
      <c r="H160" s="5" t="s">
        <v>232</v>
      </c>
      <c r="I160" s="5"/>
      <c r="J160" s="5"/>
      <c r="K160" s="5">
        <v>201</v>
      </c>
      <c r="L160" s="5">
        <v>1</v>
      </c>
      <c r="M160" s="5">
        <v>3</v>
      </c>
      <c r="N160" s="5" t="s">
        <v>6</v>
      </c>
      <c r="O160" s="5">
        <v>0</v>
      </c>
      <c r="P160" s="5">
        <f>ROUND(Source!DG158,O160)</f>
        <v>229645</v>
      </c>
      <c r="Q160" s="5"/>
      <c r="R160" s="5"/>
      <c r="S160" s="5"/>
      <c r="T160" s="5"/>
      <c r="U160" s="5"/>
      <c r="V160" s="5"/>
      <c r="W160" s="5"/>
    </row>
    <row r="161" spans="1:23" x14ac:dyDescent="0.2">
      <c r="A161" s="5">
        <v>50</v>
      </c>
      <c r="B161" s="5">
        <v>0</v>
      </c>
      <c r="C161" s="5">
        <v>0</v>
      </c>
      <c r="D161" s="5">
        <v>1</v>
      </c>
      <c r="E161" s="5">
        <v>202</v>
      </c>
      <c r="F161" s="5">
        <f>ROUND(Source!P158,O161)</f>
        <v>24029</v>
      </c>
      <c r="G161" s="5" t="s">
        <v>233</v>
      </c>
      <c r="H161" s="5" t="s">
        <v>234</v>
      </c>
      <c r="I161" s="5"/>
      <c r="J161" s="5"/>
      <c r="K161" s="5">
        <v>202</v>
      </c>
      <c r="L161" s="5">
        <v>2</v>
      </c>
      <c r="M161" s="5">
        <v>3</v>
      </c>
      <c r="N161" s="5" t="s">
        <v>6</v>
      </c>
      <c r="O161" s="5">
        <v>0</v>
      </c>
      <c r="P161" s="5">
        <f>ROUND(Source!DH158,O161)</f>
        <v>180202</v>
      </c>
      <c r="Q161" s="5"/>
      <c r="R161" s="5"/>
      <c r="S161" s="5"/>
      <c r="T161" s="5"/>
      <c r="U161" s="5"/>
      <c r="V161" s="5"/>
      <c r="W161" s="5"/>
    </row>
    <row r="162" spans="1:23" x14ac:dyDescent="0.2">
      <c r="A162" s="5">
        <v>50</v>
      </c>
      <c r="B162" s="5">
        <v>0</v>
      </c>
      <c r="C162" s="5">
        <v>0</v>
      </c>
      <c r="D162" s="5">
        <v>1</v>
      </c>
      <c r="E162" s="5">
        <v>222</v>
      </c>
      <c r="F162" s="5">
        <f>ROUND(Source!AO158,O162)</f>
        <v>0</v>
      </c>
      <c r="G162" s="5" t="s">
        <v>235</v>
      </c>
      <c r="H162" s="5" t="s">
        <v>236</v>
      </c>
      <c r="I162" s="5"/>
      <c r="J162" s="5"/>
      <c r="K162" s="5">
        <v>222</v>
      </c>
      <c r="L162" s="5">
        <v>3</v>
      </c>
      <c r="M162" s="5">
        <v>3</v>
      </c>
      <c r="N162" s="5" t="s">
        <v>6</v>
      </c>
      <c r="O162" s="5">
        <v>0</v>
      </c>
      <c r="P162" s="5">
        <f>ROUND(Source!EG158,O162)</f>
        <v>0</v>
      </c>
      <c r="Q162" s="5"/>
      <c r="R162" s="5"/>
      <c r="S162" s="5"/>
      <c r="T162" s="5"/>
      <c r="U162" s="5"/>
      <c r="V162" s="5"/>
      <c r="W162" s="5"/>
    </row>
    <row r="163" spans="1:23" x14ac:dyDescent="0.2">
      <c r="A163" s="5">
        <v>50</v>
      </c>
      <c r="B163" s="5">
        <v>0</v>
      </c>
      <c r="C163" s="5">
        <v>0</v>
      </c>
      <c r="D163" s="5">
        <v>1</v>
      </c>
      <c r="E163" s="5">
        <v>225</v>
      </c>
      <c r="F163" s="5">
        <f>ROUND(Source!AV158,O163)</f>
        <v>24029</v>
      </c>
      <c r="G163" s="5" t="s">
        <v>237</v>
      </c>
      <c r="H163" s="5" t="s">
        <v>238</v>
      </c>
      <c r="I163" s="5"/>
      <c r="J163" s="5"/>
      <c r="K163" s="5">
        <v>225</v>
      </c>
      <c r="L163" s="5">
        <v>4</v>
      </c>
      <c r="M163" s="5">
        <v>3</v>
      </c>
      <c r="N163" s="5" t="s">
        <v>6</v>
      </c>
      <c r="O163" s="5">
        <v>0</v>
      </c>
      <c r="P163" s="5">
        <f>ROUND(Source!EN158,O163)</f>
        <v>180202</v>
      </c>
      <c r="Q163" s="5"/>
      <c r="R163" s="5"/>
      <c r="S163" s="5"/>
      <c r="T163" s="5"/>
      <c r="U163" s="5"/>
      <c r="V163" s="5"/>
      <c r="W163" s="5"/>
    </row>
    <row r="164" spans="1:23" x14ac:dyDescent="0.2">
      <c r="A164" s="5">
        <v>50</v>
      </c>
      <c r="B164" s="5">
        <v>0</v>
      </c>
      <c r="C164" s="5">
        <v>0</v>
      </c>
      <c r="D164" s="5">
        <v>1</v>
      </c>
      <c r="E164" s="5">
        <v>226</v>
      </c>
      <c r="F164" s="5">
        <f>ROUND(Source!AW158,O164)</f>
        <v>24029</v>
      </c>
      <c r="G164" s="5" t="s">
        <v>239</v>
      </c>
      <c r="H164" s="5" t="s">
        <v>240</v>
      </c>
      <c r="I164" s="5"/>
      <c r="J164" s="5"/>
      <c r="K164" s="5">
        <v>226</v>
      </c>
      <c r="L164" s="5">
        <v>5</v>
      </c>
      <c r="M164" s="5">
        <v>3</v>
      </c>
      <c r="N164" s="5" t="s">
        <v>6</v>
      </c>
      <c r="O164" s="5">
        <v>0</v>
      </c>
      <c r="P164" s="5">
        <f>ROUND(Source!EO158,O164)</f>
        <v>180202</v>
      </c>
      <c r="Q164" s="5"/>
      <c r="R164" s="5"/>
      <c r="S164" s="5"/>
      <c r="T164" s="5"/>
      <c r="U164" s="5"/>
      <c r="V164" s="5"/>
      <c r="W164" s="5"/>
    </row>
    <row r="165" spans="1:23" x14ac:dyDescent="0.2">
      <c r="A165" s="5">
        <v>50</v>
      </c>
      <c r="B165" s="5">
        <v>0</v>
      </c>
      <c r="C165" s="5">
        <v>0</v>
      </c>
      <c r="D165" s="5">
        <v>1</v>
      </c>
      <c r="E165" s="5">
        <v>227</v>
      </c>
      <c r="F165" s="5">
        <f>ROUND(Source!AX158,O165)</f>
        <v>0</v>
      </c>
      <c r="G165" s="5" t="s">
        <v>241</v>
      </c>
      <c r="H165" s="5" t="s">
        <v>242</v>
      </c>
      <c r="I165" s="5"/>
      <c r="J165" s="5"/>
      <c r="K165" s="5">
        <v>227</v>
      </c>
      <c r="L165" s="5">
        <v>6</v>
      </c>
      <c r="M165" s="5">
        <v>3</v>
      </c>
      <c r="N165" s="5" t="s">
        <v>6</v>
      </c>
      <c r="O165" s="5">
        <v>0</v>
      </c>
      <c r="P165" s="5">
        <f>ROUND(Source!EP158,O165)</f>
        <v>0</v>
      </c>
      <c r="Q165" s="5"/>
      <c r="R165" s="5"/>
      <c r="S165" s="5"/>
      <c r="T165" s="5"/>
      <c r="U165" s="5"/>
      <c r="V165" s="5"/>
      <c r="W165" s="5"/>
    </row>
    <row r="166" spans="1:23" x14ac:dyDescent="0.2">
      <c r="A166" s="5">
        <v>50</v>
      </c>
      <c r="B166" s="5">
        <v>0</v>
      </c>
      <c r="C166" s="5">
        <v>0</v>
      </c>
      <c r="D166" s="5">
        <v>1</v>
      </c>
      <c r="E166" s="5">
        <v>228</v>
      </c>
      <c r="F166" s="5">
        <f>ROUND(Source!AY158,O166)</f>
        <v>24029</v>
      </c>
      <c r="G166" s="5" t="s">
        <v>243</v>
      </c>
      <c r="H166" s="5" t="s">
        <v>244</v>
      </c>
      <c r="I166" s="5"/>
      <c r="J166" s="5"/>
      <c r="K166" s="5">
        <v>228</v>
      </c>
      <c r="L166" s="5">
        <v>7</v>
      </c>
      <c r="M166" s="5">
        <v>3</v>
      </c>
      <c r="N166" s="5" t="s">
        <v>6</v>
      </c>
      <c r="O166" s="5">
        <v>0</v>
      </c>
      <c r="P166" s="5">
        <f>ROUND(Source!EQ158,O166)</f>
        <v>180202</v>
      </c>
      <c r="Q166" s="5"/>
      <c r="R166" s="5"/>
      <c r="S166" s="5"/>
      <c r="T166" s="5"/>
      <c r="U166" s="5"/>
      <c r="V166" s="5"/>
      <c r="W166" s="5"/>
    </row>
    <row r="167" spans="1:23" x14ac:dyDescent="0.2">
      <c r="A167" s="5">
        <v>50</v>
      </c>
      <c r="B167" s="5">
        <v>0</v>
      </c>
      <c r="C167" s="5">
        <v>0</v>
      </c>
      <c r="D167" s="5">
        <v>1</v>
      </c>
      <c r="E167" s="5">
        <v>216</v>
      </c>
      <c r="F167" s="5">
        <f>ROUND(Source!AP158,O167)</f>
        <v>0</v>
      </c>
      <c r="G167" s="5" t="s">
        <v>245</v>
      </c>
      <c r="H167" s="5" t="s">
        <v>246</v>
      </c>
      <c r="I167" s="5"/>
      <c r="J167" s="5"/>
      <c r="K167" s="5">
        <v>216</v>
      </c>
      <c r="L167" s="5">
        <v>8</v>
      </c>
      <c r="M167" s="5">
        <v>3</v>
      </c>
      <c r="N167" s="5" t="s">
        <v>6</v>
      </c>
      <c r="O167" s="5">
        <v>0</v>
      </c>
      <c r="P167" s="5">
        <f>ROUND(Source!EH158,O167)</f>
        <v>0</v>
      </c>
      <c r="Q167" s="5"/>
      <c r="R167" s="5"/>
      <c r="S167" s="5"/>
      <c r="T167" s="5"/>
      <c r="U167" s="5"/>
      <c r="V167" s="5"/>
      <c r="W167" s="5"/>
    </row>
    <row r="168" spans="1:23" x14ac:dyDescent="0.2">
      <c r="A168" s="5">
        <v>50</v>
      </c>
      <c r="B168" s="5">
        <v>0</v>
      </c>
      <c r="C168" s="5">
        <v>0</v>
      </c>
      <c r="D168" s="5">
        <v>1</v>
      </c>
      <c r="E168" s="5">
        <v>223</v>
      </c>
      <c r="F168" s="5">
        <f>ROUND(Source!AQ158,O168)</f>
        <v>0</v>
      </c>
      <c r="G168" s="5" t="s">
        <v>247</v>
      </c>
      <c r="H168" s="5" t="s">
        <v>248</v>
      </c>
      <c r="I168" s="5"/>
      <c r="J168" s="5"/>
      <c r="K168" s="5">
        <v>223</v>
      </c>
      <c r="L168" s="5">
        <v>9</v>
      </c>
      <c r="M168" s="5">
        <v>3</v>
      </c>
      <c r="N168" s="5" t="s">
        <v>6</v>
      </c>
      <c r="O168" s="5">
        <v>0</v>
      </c>
      <c r="P168" s="5">
        <f>ROUND(Source!EI158,O168)</f>
        <v>0</v>
      </c>
      <c r="Q168" s="5"/>
      <c r="R168" s="5"/>
      <c r="S168" s="5"/>
      <c r="T168" s="5"/>
      <c r="U168" s="5"/>
      <c r="V168" s="5"/>
      <c r="W168" s="5"/>
    </row>
    <row r="169" spans="1:23" x14ac:dyDescent="0.2">
      <c r="A169" s="5">
        <v>50</v>
      </c>
      <c r="B169" s="5">
        <v>0</v>
      </c>
      <c r="C169" s="5">
        <v>0</v>
      </c>
      <c r="D169" s="5">
        <v>1</v>
      </c>
      <c r="E169" s="5">
        <v>229</v>
      </c>
      <c r="F169" s="5">
        <f>ROUND(Source!AZ158,O169)</f>
        <v>0</v>
      </c>
      <c r="G169" s="5" t="s">
        <v>249</v>
      </c>
      <c r="H169" s="5" t="s">
        <v>250</v>
      </c>
      <c r="I169" s="5"/>
      <c r="J169" s="5"/>
      <c r="K169" s="5">
        <v>229</v>
      </c>
      <c r="L169" s="5">
        <v>10</v>
      </c>
      <c r="M169" s="5">
        <v>3</v>
      </c>
      <c r="N169" s="5" t="s">
        <v>6</v>
      </c>
      <c r="O169" s="5">
        <v>0</v>
      </c>
      <c r="P169" s="5">
        <f>ROUND(Source!ER158,O169)</f>
        <v>0</v>
      </c>
      <c r="Q169" s="5"/>
      <c r="R169" s="5"/>
      <c r="S169" s="5"/>
      <c r="T169" s="5"/>
      <c r="U169" s="5"/>
      <c r="V169" s="5"/>
      <c r="W169" s="5"/>
    </row>
    <row r="170" spans="1:23" x14ac:dyDescent="0.2">
      <c r="A170" s="5">
        <v>50</v>
      </c>
      <c r="B170" s="5">
        <v>0</v>
      </c>
      <c r="C170" s="5">
        <v>0</v>
      </c>
      <c r="D170" s="5">
        <v>1</v>
      </c>
      <c r="E170" s="5">
        <v>203</v>
      </c>
      <c r="F170" s="5">
        <f>ROUND(Source!Q158,O170)</f>
        <v>222</v>
      </c>
      <c r="G170" s="5" t="s">
        <v>251</v>
      </c>
      <c r="H170" s="5" t="s">
        <v>252</v>
      </c>
      <c r="I170" s="5"/>
      <c r="J170" s="5"/>
      <c r="K170" s="5">
        <v>203</v>
      </c>
      <c r="L170" s="5">
        <v>11</v>
      </c>
      <c r="M170" s="5">
        <v>3</v>
      </c>
      <c r="N170" s="5" t="s">
        <v>6</v>
      </c>
      <c r="O170" s="5">
        <v>0</v>
      </c>
      <c r="P170" s="5">
        <f>ROUND(Source!DI158,O170)</f>
        <v>2767</v>
      </c>
      <c r="Q170" s="5"/>
      <c r="R170" s="5"/>
      <c r="S170" s="5"/>
      <c r="T170" s="5"/>
      <c r="U170" s="5"/>
      <c r="V170" s="5"/>
      <c r="W170" s="5"/>
    </row>
    <row r="171" spans="1:23" x14ac:dyDescent="0.2">
      <c r="A171" s="5">
        <v>50</v>
      </c>
      <c r="B171" s="5">
        <v>0</v>
      </c>
      <c r="C171" s="5">
        <v>0</v>
      </c>
      <c r="D171" s="5">
        <v>1</v>
      </c>
      <c r="E171" s="5">
        <v>231</v>
      </c>
      <c r="F171" s="5">
        <f>ROUND(Source!BB158,O171)</f>
        <v>0</v>
      </c>
      <c r="G171" s="5" t="s">
        <v>253</v>
      </c>
      <c r="H171" s="5" t="s">
        <v>254</v>
      </c>
      <c r="I171" s="5"/>
      <c r="J171" s="5"/>
      <c r="K171" s="5">
        <v>231</v>
      </c>
      <c r="L171" s="5">
        <v>12</v>
      </c>
      <c r="M171" s="5">
        <v>3</v>
      </c>
      <c r="N171" s="5" t="s">
        <v>6</v>
      </c>
      <c r="O171" s="5">
        <v>0</v>
      </c>
      <c r="P171" s="5">
        <f>ROUND(Source!ET158,O171)</f>
        <v>0</v>
      </c>
      <c r="Q171" s="5"/>
      <c r="R171" s="5"/>
      <c r="S171" s="5"/>
      <c r="T171" s="5"/>
      <c r="U171" s="5"/>
      <c r="V171" s="5"/>
      <c r="W171" s="5"/>
    </row>
    <row r="172" spans="1:23" x14ac:dyDescent="0.2">
      <c r="A172" s="5">
        <v>50</v>
      </c>
      <c r="B172" s="5">
        <v>0</v>
      </c>
      <c r="C172" s="5">
        <v>0</v>
      </c>
      <c r="D172" s="5">
        <v>1</v>
      </c>
      <c r="E172" s="5">
        <v>204</v>
      </c>
      <c r="F172" s="5">
        <f>ROUND(Source!R158,O172)</f>
        <v>28</v>
      </c>
      <c r="G172" s="5" t="s">
        <v>255</v>
      </c>
      <c r="H172" s="5" t="s">
        <v>256</v>
      </c>
      <c r="I172" s="5"/>
      <c r="J172" s="5"/>
      <c r="K172" s="5">
        <v>204</v>
      </c>
      <c r="L172" s="5">
        <v>13</v>
      </c>
      <c r="M172" s="5">
        <v>3</v>
      </c>
      <c r="N172" s="5" t="s">
        <v>6</v>
      </c>
      <c r="O172" s="5">
        <v>0</v>
      </c>
      <c r="P172" s="5">
        <f>ROUND(Source!DJ158,O172)</f>
        <v>508</v>
      </c>
      <c r="Q172" s="5"/>
      <c r="R172" s="5"/>
      <c r="S172" s="5"/>
      <c r="T172" s="5"/>
      <c r="U172" s="5"/>
      <c r="V172" s="5"/>
      <c r="W172" s="5"/>
    </row>
    <row r="173" spans="1:23" x14ac:dyDescent="0.2">
      <c r="A173" s="5">
        <v>50</v>
      </c>
      <c r="B173" s="5">
        <v>0</v>
      </c>
      <c r="C173" s="5">
        <v>0</v>
      </c>
      <c r="D173" s="5">
        <v>1</v>
      </c>
      <c r="E173" s="5">
        <v>205</v>
      </c>
      <c r="F173" s="5">
        <f>ROUND(Source!S158,O173)</f>
        <v>2550</v>
      </c>
      <c r="G173" s="5" t="s">
        <v>257</v>
      </c>
      <c r="H173" s="5" t="s">
        <v>258</v>
      </c>
      <c r="I173" s="5"/>
      <c r="J173" s="5"/>
      <c r="K173" s="5">
        <v>205</v>
      </c>
      <c r="L173" s="5">
        <v>14</v>
      </c>
      <c r="M173" s="5">
        <v>3</v>
      </c>
      <c r="N173" s="5" t="s">
        <v>6</v>
      </c>
      <c r="O173" s="5">
        <v>0</v>
      </c>
      <c r="P173" s="5">
        <f>ROUND(Source!DK158,O173)</f>
        <v>46676</v>
      </c>
      <c r="Q173" s="5"/>
      <c r="R173" s="5"/>
      <c r="S173" s="5"/>
      <c r="T173" s="5"/>
      <c r="U173" s="5"/>
      <c r="V173" s="5"/>
      <c r="W173" s="5"/>
    </row>
    <row r="174" spans="1:23" x14ac:dyDescent="0.2">
      <c r="A174" s="5">
        <v>50</v>
      </c>
      <c r="B174" s="5">
        <v>0</v>
      </c>
      <c r="C174" s="5">
        <v>0</v>
      </c>
      <c r="D174" s="5">
        <v>1</v>
      </c>
      <c r="E174" s="5">
        <v>232</v>
      </c>
      <c r="F174" s="5">
        <f>ROUND(Source!BC158,O174)</f>
        <v>0</v>
      </c>
      <c r="G174" s="5" t="s">
        <v>259</v>
      </c>
      <c r="H174" s="5" t="s">
        <v>260</v>
      </c>
      <c r="I174" s="5"/>
      <c r="J174" s="5"/>
      <c r="K174" s="5">
        <v>232</v>
      </c>
      <c r="L174" s="5">
        <v>15</v>
      </c>
      <c r="M174" s="5">
        <v>3</v>
      </c>
      <c r="N174" s="5" t="s">
        <v>6</v>
      </c>
      <c r="O174" s="5">
        <v>0</v>
      </c>
      <c r="P174" s="5">
        <f>ROUND(Source!EU158,O174)</f>
        <v>0</v>
      </c>
      <c r="Q174" s="5"/>
      <c r="R174" s="5"/>
      <c r="S174" s="5"/>
      <c r="T174" s="5"/>
      <c r="U174" s="5"/>
      <c r="V174" s="5"/>
      <c r="W174" s="5"/>
    </row>
    <row r="175" spans="1:23" x14ac:dyDescent="0.2">
      <c r="A175" s="5">
        <v>50</v>
      </c>
      <c r="B175" s="5">
        <v>0</v>
      </c>
      <c r="C175" s="5">
        <v>0</v>
      </c>
      <c r="D175" s="5">
        <v>1</v>
      </c>
      <c r="E175" s="5">
        <v>214</v>
      </c>
      <c r="F175" s="5">
        <f>ROUND(Source!AS158,O175)</f>
        <v>24036</v>
      </c>
      <c r="G175" s="5" t="s">
        <v>261</v>
      </c>
      <c r="H175" s="5" t="s">
        <v>262</v>
      </c>
      <c r="I175" s="5"/>
      <c r="J175" s="5"/>
      <c r="K175" s="5">
        <v>214</v>
      </c>
      <c r="L175" s="5">
        <v>16</v>
      </c>
      <c r="M175" s="5">
        <v>3</v>
      </c>
      <c r="N175" s="5" t="s">
        <v>6</v>
      </c>
      <c r="O175" s="5">
        <v>0</v>
      </c>
      <c r="P175" s="5">
        <f>ROUND(Source!EK158,O175)</f>
        <v>180296</v>
      </c>
      <c r="Q175" s="5"/>
      <c r="R175" s="5"/>
      <c r="S175" s="5"/>
      <c r="T175" s="5"/>
      <c r="U175" s="5"/>
      <c r="V175" s="5"/>
      <c r="W175" s="5"/>
    </row>
    <row r="176" spans="1:23" x14ac:dyDescent="0.2">
      <c r="A176" s="5">
        <v>50</v>
      </c>
      <c r="B176" s="5">
        <v>0</v>
      </c>
      <c r="C176" s="5">
        <v>0</v>
      </c>
      <c r="D176" s="5">
        <v>1</v>
      </c>
      <c r="E176" s="5">
        <v>215</v>
      </c>
      <c r="F176" s="5">
        <f>ROUND(Source!AT158,O176)</f>
        <v>1954</v>
      </c>
      <c r="G176" s="5" t="s">
        <v>263</v>
      </c>
      <c r="H176" s="5" t="s">
        <v>264</v>
      </c>
      <c r="I176" s="5"/>
      <c r="J176" s="5"/>
      <c r="K176" s="5">
        <v>215</v>
      </c>
      <c r="L176" s="5">
        <v>17</v>
      </c>
      <c r="M176" s="5">
        <v>3</v>
      </c>
      <c r="N176" s="5" t="s">
        <v>6</v>
      </c>
      <c r="O176" s="5">
        <v>0</v>
      </c>
      <c r="P176" s="5">
        <f>ROUND(Source!EL158,O176)</f>
        <v>31221</v>
      </c>
      <c r="Q176" s="5"/>
      <c r="R176" s="5"/>
      <c r="S176" s="5"/>
      <c r="T176" s="5"/>
      <c r="U176" s="5"/>
      <c r="V176" s="5"/>
      <c r="W176" s="5"/>
    </row>
    <row r="177" spans="1:23" x14ac:dyDescent="0.2">
      <c r="A177" s="5">
        <v>50</v>
      </c>
      <c r="B177" s="5">
        <v>0</v>
      </c>
      <c r="C177" s="5">
        <v>0</v>
      </c>
      <c r="D177" s="5">
        <v>1</v>
      </c>
      <c r="E177" s="5">
        <v>217</v>
      </c>
      <c r="F177" s="5">
        <f>ROUND(Source!AU158,O177)</f>
        <v>3794</v>
      </c>
      <c r="G177" s="5" t="s">
        <v>265</v>
      </c>
      <c r="H177" s="5" t="s">
        <v>266</v>
      </c>
      <c r="I177" s="5"/>
      <c r="J177" s="5"/>
      <c r="K177" s="5">
        <v>217</v>
      </c>
      <c r="L177" s="5">
        <v>18</v>
      </c>
      <c r="M177" s="5">
        <v>3</v>
      </c>
      <c r="N177" s="5" t="s">
        <v>6</v>
      </c>
      <c r="O177" s="5">
        <v>0</v>
      </c>
      <c r="P177" s="5">
        <f>ROUND(Source!EM158,O177)</f>
        <v>63353</v>
      </c>
      <c r="Q177" s="5"/>
      <c r="R177" s="5"/>
      <c r="S177" s="5"/>
      <c r="T177" s="5"/>
      <c r="U177" s="5"/>
      <c r="V177" s="5"/>
      <c r="W177" s="5"/>
    </row>
    <row r="178" spans="1:23" x14ac:dyDescent="0.2">
      <c r="A178" s="5">
        <v>50</v>
      </c>
      <c r="B178" s="5">
        <v>0</v>
      </c>
      <c r="C178" s="5">
        <v>0</v>
      </c>
      <c r="D178" s="5">
        <v>1</v>
      </c>
      <c r="E178" s="5">
        <v>230</v>
      </c>
      <c r="F178" s="5">
        <f>ROUND(Source!BA158,O178)</f>
        <v>0</v>
      </c>
      <c r="G178" s="5" t="s">
        <v>267</v>
      </c>
      <c r="H178" s="5" t="s">
        <v>268</v>
      </c>
      <c r="I178" s="5"/>
      <c r="J178" s="5"/>
      <c r="K178" s="5">
        <v>230</v>
      </c>
      <c r="L178" s="5">
        <v>19</v>
      </c>
      <c r="M178" s="5">
        <v>3</v>
      </c>
      <c r="N178" s="5" t="s">
        <v>6</v>
      </c>
      <c r="O178" s="5">
        <v>0</v>
      </c>
      <c r="P178" s="5">
        <f>ROUND(Source!ES158,O178)</f>
        <v>0</v>
      </c>
      <c r="Q178" s="5"/>
      <c r="R178" s="5"/>
      <c r="S178" s="5"/>
      <c r="T178" s="5"/>
      <c r="U178" s="5"/>
      <c r="V178" s="5"/>
      <c r="W178" s="5"/>
    </row>
    <row r="179" spans="1:23" x14ac:dyDescent="0.2">
      <c r="A179" s="5">
        <v>50</v>
      </c>
      <c r="B179" s="5">
        <v>0</v>
      </c>
      <c r="C179" s="5">
        <v>0</v>
      </c>
      <c r="D179" s="5">
        <v>1</v>
      </c>
      <c r="E179" s="5">
        <v>206</v>
      </c>
      <c r="F179" s="5">
        <f>ROUND(Source!T158,O179)</f>
        <v>0</v>
      </c>
      <c r="G179" s="5" t="s">
        <v>269</v>
      </c>
      <c r="H179" s="5" t="s">
        <v>270</v>
      </c>
      <c r="I179" s="5"/>
      <c r="J179" s="5"/>
      <c r="K179" s="5">
        <v>206</v>
      </c>
      <c r="L179" s="5">
        <v>20</v>
      </c>
      <c r="M179" s="5">
        <v>3</v>
      </c>
      <c r="N179" s="5" t="s">
        <v>6</v>
      </c>
      <c r="O179" s="5">
        <v>0</v>
      </c>
      <c r="P179" s="5">
        <f>ROUND(Source!DL158,O179)</f>
        <v>0</v>
      </c>
      <c r="Q179" s="5"/>
      <c r="R179" s="5"/>
      <c r="S179" s="5"/>
      <c r="T179" s="5"/>
      <c r="U179" s="5"/>
      <c r="V179" s="5"/>
      <c r="W179" s="5"/>
    </row>
    <row r="180" spans="1:23" x14ac:dyDescent="0.2">
      <c r="A180" s="5">
        <v>50</v>
      </c>
      <c r="B180" s="5">
        <v>0</v>
      </c>
      <c r="C180" s="5">
        <v>0</v>
      </c>
      <c r="D180" s="5">
        <v>1</v>
      </c>
      <c r="E180" s="5">
        <v>207</v>
      </c>
      <c r="F180" s="5">
        <f>Source!U158</f>
        <v>203.60346000000001</v>
      </c>
      <c r="G180" s="5" t="s">
        <v>271</v>
      </c>
      <c r="H180" s="5" t="s">
        <v>272</v>
      </c>
      <c r="I180" s="5"/>
      <c r="J180" s="5"/>
      <c r="K180" s="5">
        <v>207</v>
      </c>
      <c r="L180" s="5">
        <v>21</v>
      </c>
      <c r="M180" s="5">
        <v>3</v>
      </c>
      <c r="N180" s="5" t="s">
        <v>6</v>
      </c>
      <c r="O180" s="5">
        <v>-1</v>
      </c>
      <c r="P180" s="5">
        <f>Source!DM158</f>
        <v>203.60346000000001</v>
      </c>
      <c r="Q180" s="5"/>
      <c r="R180" s="5"/>
      <c r="S180" s="5"/>
      <c r="T180" s="5"/>
      <c r="U180" s="5"/>
      <c r="V180" s="5"/>
      <c r="W180" s="5"/>
    </row>
    <row r="181" spans="1:23" x14ac:dyDescent="0.2">
      <c r="A181" s="5">
        <v>50</v>
      </c>
      <c r="B181" s="5">
        <v>0</v>
      </c>
      <c r="C181" s="5">
        <v>0</v>
      </c>
      <c r="D181" s="5">
        <v>1</v>
      </c>
      <c r="E181" s="5">
        <v>208</v>
      </c>
      <c r="F181" s="5">
        <f>Source!V158</f>
        <v>1.81</v>
      </c>
      <c r="G181" s="5" t="s">
        <v>273</v>
      </c>
      <c r="H181" s="5" t="s">
        <v>274</v>
      </c>
      <c r="I181" s="5"/>
      <c r="J181" s="5"/>
      <c r="K181" s="5">
        <v>208</v>
      </c>
      <c r="L181" s="5">
        <v>22</v>
      </c>
      <c r="M181" s="5">
        <v>3</v>
      </c>
      <c r="N181" s="5" t="s">
        <v>6</v>
      </c>
      <c r="O181" s="5">
        <v>-1</v>
      </c>
      <c r="P181" s="5">
        <f>Source!DN158</f>
        <v>1.81</v>
      </c>
      <c r="Q181" s="5"/>
      <c r="R181" s="5"/>
      <c r="S181" s="5"/>
      <c r="T181" s="5"/>
      <c r="U181" s="5"/>
      <c r="V181" s="5"/>
      <c r="W181" s="5"/>
    </row>
    <row r="182" spans="1:23" x14ac:dyDescent="0.2">
      <c r="A182" s="5">
        <v>50</v>
      </c>
      <c r="B182" s="5">
        <v>0</v>
      </c>
      <c r="C182" s="5">
        <v>0</v>
      </c>
      <c r="D182" s="5">
        <v>1</v>
      </c>
      <c r="E182" s="5">
        <v>209</v>
      </c>
      <c r="F182" s="5">
        <f>ROUND(Source!W158,O182)</f>
        <v>0</v>
      </c>
      <c r="G182" s="5" t="s">
        <v>275</v>
      </c>
      <c r="H182" s="5" t="s">
        <v>276</v>
      </c>
      <c r="I182" s="5"/>
      <c r="J182" s="5"/>
      <c r="K182" s="5">
        <v>209</v>
      </c>
      <c r="L182" s="5">
        <v>23</v>
      </c>
      <c r="M182" s="5">
        <v>3</v>
      </c>
      <c r="N182" s="5" t="s">
        <v>6</v>
      </c>
      <c r="O182" s="5">
        <v>0</v>
      </c>
      <c r="P182" s="5">
        <f>ROUND(Source!DO158,O182)</f>
        <v>0</v>
      </c>
      <c r="Q182" s="5"/>
      <c r="R182" s="5"/>
      <c r="S182" s="5"/>
      <c r="T182" s="5"/>
      <c r="U182" s="5"/>
      <c r="V182" s="5"/>
      <c r="W182" s="5"/>
    </row>
    <row r="183" spans="1:23" x14ac:dyDescent="0.2">
      <c r="A183" s="5">
        <v>50</v>
      </c>
      <c r="B183" s="5">
        <v>0</v>
      </c>
      <c r="C183" s="5">
        <v>0</v>
      </c>
      <c r="D183" s="5">
        <v>1</v>
      </c>
      <c r="E183" s="5">
        <v>210</v>
      </c>
      <c r="F183" s="5">
        <f>ROUND(Source!X158,O183)</f>
        <v>1801</v>
      </c>
      <c r="G183" s="5" t="s">
        <v>277</v>
      </c>
      <c r="H183" s="5" t="s">
        <v>278</v>
      </c>
      <c r="I183" s="5"/>
      <c r="J183" s="5"/>
      <c r="K183" s="5">
        <v>210</v>
      </c>
      <c r="L183" s="5">
        <v>24</v>
      </c>
      <c r="M183" s="5">
        <v>3</v>
      </c>
      <c r="N183" s="5" t="s">
        <v>6</v>
      </c>
      <c r="O183" s="5">
        <v>0</v>
      </c>
      <c r="P183" s="5">
        <f>ROUND(Source!DP158,O183)</f>
        <v>27926</v>
      </c>
      <c r="Q183" s="5"/>
      <c r="R183" s="5"/>
      <c r="S183" s="5"/>
      <c r="T183" s="5"/>
      <c r="U183" s="5"/>
      <c r="V183" s="5"/>
      <c r="W183" s="5"/>
    </row>
    <row r="184" spans="1:23" x14ac:dyDescent="0.2">
      <c r="A184" s="5">
        <v>50</v>
      </c>
      <c r="B184" s="5">
        <v>0</v>
      </c>
      <c r="C184" s="5">
        <v>0</v>
      </c>
      <c r="D184" s="5">
        <v>1</v>
      </c>
      <c r="E184" s="5">
        <v>211</v>
      </c>
      <c r="F184" s="5">
        <f>ROUND(Source!Y158,O184)</f>
        <v>1182</v>
      </c>
      <c r="G184" s="5" t="s">
        <v>279</v>
      </c>
      <c r="H184" s="5" t="s">
        <v>280</v>
      </c>
      <c r="I184" s="5"/>
      <c r="J184" s="5"/>
      <c r="K184" s="5">
        <v>211</v>
      </c>
      <c r="L184" s="5">
        <v>25</v>
      </c>
      <c r="M184" s="5">
        <v>3</v>
      </c>
      <c r="N184" s="5" t="s">
        <v>6</v>
      </c>
      <c r="O184" s="5">
        <v>0</v>
      </c>
      <c r="P184" s="5">
        <f>ROUND(Source!DQ158,O184)</f>
        <v>17299</v>
      </c>
      <c r="Q184" s="5"/>
      <c r="R184" s="5"/>
      <c r="S184" s="5"/>
      <c r="T184" s="5"/>
      <c r="U184" s="5"/>
      <c r="V184" s="5"/>
      <c r="W184" s="5"/>
    </row>
    <row r="185" spans="1:23" x14ac:dyDescent="0.2">
      <c r="A185" s="5">
        <v>50</v>
      </c>
      <c r="B185" s="5">
        <v>0</v>
      </c>
      <c r="C185" s="5">
        <v>0</v>
      </c>
      <c r="D185" s="5">
        <v>1</v>
      </c>
      <c r="E185" s="5">
        <v>224</v>
      </c>
      <c r="F185" s="5">
        <f>ROUND(Source!AR158,O185)</f>
        <v>29784</v>
      </c>
      <c r="G185" s="5" t="s">
        <v>281</v>
      </c>
      <c r="H185" s="5" t="s">
        <v>282</v>
      </c>
      <c r="I185" s="5"/>
      <c r="J185" s="5"/>
      <c r="K185" s="5">
        <v>224</v>
      </c>
      <c r="L185" s="5">
        <v>26</v>
      </c>
      <c r="M185" s="5">
        <v>3</v>
      </c>
      <c r="N185" s="5" t="s">
        <v>6</v>
      </c>
      <c r="O185" s="5">
        <v>0</v>
      </c>
      <c r="P185" s="5">
        <f>ROUND(Source!EJ158,O185)</f>
        <v>274870</v>
      </c>
      <c r="Q185" s="5"/>
      <c r="R185" s="5"/>
      <c r="S185" s="5"/>
      <c r="T185" s="5"/>
      <c r="U185" s="5"/>
      <c r="V185" s="5"/>
      <c r="W185" s="5"/>
    </row>
    <row r="188" spans="1:23" x14ac:dyDescent="0.2">
      <c r="A188">
        <v>70</v>
      </c>
      <c r="B188">
        <v>1</v>
      </c>
      <c r="D188">
        <v>1</v>
      </c>
      <c r="E188" t="s">
        <v>283</v>
      </c>
      <c r="F188" t="s">
        <v>284</v>
      </c>
      <c r="G188">
        <v>1</v>
      </c>
      <c r="H188">
        <v>0</v>
      </c>
      <c r="I188" t="s">
        <v>285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23" x14ac:dyDescent="0.2">
      <c r="A189">
        <v>70</v>
      </c>
      <c r="B189">
        <v>1</v>
      </c>
      <c r="D189">
        <v>2</v>
      </c>
      <c r="E189" t="s">
        <v>286</v>
      </c>
      <c r="F189" t="s">
        <v>287</v>
      </c>
      <c r="G189">
        <v>0</v>
      </c>
      <c r="H189">
        <v>0</v>
      </c>
      <c r="I189" t="s">
        <v>285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0" spans="1:23" x14ac:dyDescent="0.2">
      <c r="A190">
        <v>70</v>
      </c>
      <c r="B190">
        <v>1</v>
      </c>
      <c r="D190">
        <v>3</v>
      </c>
      <c r="E190" t="s">
        <v>288</v>
      </c>
      <c r="F190" t="s">
        <v>289</v>
      </c>
      <c r="G190">
        <v>0</v>
      </c>
      <c r="H190">
        <v>0</v>
      </c>
      <c r="I190" t="s">
        <v>285</v>
      </c>
      <c r="J190">
        <v>0</v>
      </c>
      <c r="K190">
        <v>0</v>
      </c>
      <c r="L190" t="s">
        <v>6</v>
      </c>
      <c r="M190" t="s">
        <v>6</v>
      </c>
      <c r="N190">
        <v>0</v>
      </c>
      <c r="O190">
        <v>0</v>
      </c>
    </row>
    <row r="191" spans="1:23" x14ac:dyDescent="0.2">
      <c r="A191">
        <v>70</v>
      </c>
      <c r="B191">
        <v>1</v>
      </c>
      <c r="D191">
        <v>4</v>
      </c>
      <c r="E191" t="s">
        <v>290</v>
      </c>
      <c r="F191" t="s">
        <v>291</v>
      </c>
      <c r="G191">
        <v>0</v>
      </c>
      <c r="H191">
        <v>0</v>
      </c>
      <c r="I191" t="s">
        <v>285</v>
      </c>
      <c r="J191">
        <v>0</v>
      </c>
      <c r="K191">
        <v>0</v>
      </c>
      <c r="L191" t="s">
        <v>6</v>
      </c>
      <c r="M191" t="s">
        <v>6</v>
      </c>
      <c r="N191">
        <v>0</v>
      </c>
      <c r="O191">
        <v>0</v>
      </c>
    </row>
    <row r="192" spans="1:23" x14ac:dyDescent="0.2">
      <c r="A192">
        <v>70</v>
      </c>
      <c r="B192">
        <v>1</v>
      </c>
      <c r="D192">
        <v>5</v>
      </c>
      <c r="E192" t="s">
        <v>292</v>
      </c>
      <c r="F192" t="s">
        <v>293</v>
      </c>
      <c r="G192">
        <v>0</v>
      </c>
      <c r="H192">
        <v>0</v>
      </c>
      <c r="I192" t="s">
        <v>285</v>
      </c>
      <c r="J192">
        <v>0</v>
      </c>
      <c r="K192">
        <v>0</v>
      </c>
      <c r="L192" t="s">
        <v>6</v>
      </c>
      <c r="M192" t="s">
        <v>6</v>
      </c>
      <c r="N192">
        <v>0</v>
      </c>
      <c r="O192">
        <v>0</v>
      </c>
    </row>
    <row r="193" spans="1:15" x14ac:dyDescent="0.2">
      <c r="A193">
        <v>70</v>
      </c>
      <c r="B193">
        <v>1</v>
      </c>
      <c r="D193">
        <v>6</v>
      </c>
      <c r="E193" t="s">
        <v>294</v>
      </c>
      <c r="F193" t="s">
        <v>295</v>
      </c>
      <c r="G193">
        <v>0</v>
      </c>
      <c r="H193">
        <v>0</v>
      </c>
      <c r="I193" t="s">
        <v>285</v>
      </c>
      <c r="J193">
        <v>0</v>
      </c>
      <c r="K193">
        <v>0</v>
      </c>
      <c r="L193" t="s">
        <v>6</v>
      </c>
      <c r="M193" t="s">
        <v>6</v>
      </c>
      <c r="N193">
        <v>0</v>
      </c>
      <c r="O193">
        <v>0</v>
      </c>
    </row>
    <row r="194" spans="1:15" x14ac:dyDescent="0.2">
      <c r="A194">
        <v>70</v>
      </c>
      <c r="B194">
        <v>1</v>
      </c>
      <c r="D194">
        <v>7</v>
      </c>
      <c r="E194" t="s">
        <v>296</v>
      </c>
      <c r="F194" t="s">
        <v>297</v>
      </c>
      <c r="G194">
        <v>0</v>
      </c>
      <c r="H194">
        <v>0</v>
      </c>
      <c r="I194" t="s">
        <v>285</v>
      </c>
      <c r="J194">
        <v>0</v>
      </c>
      <c r="K194">
        <v>0</v>
      </c>
      <c r="L194" t="s">
        <v>6</v>
      </c>
      <c r="M194" t="s">
        <v>6</v>
      </c>
      <c r="N194">
        <v>0</v>
      </c>
      <c r="O194">
        <v>0</v>
      </c>
    </row>
    <row r="195" spans="1:15" x14ac:dyDescent="0.2">
      <c r="A195">
        <v>70</v>
      </c>
      <c r="B195">
        <v>1</v>
      </c>
      <c r="D195">
        <v>8</v>
      </c>
      <c r="E195" t="s">
        <v>298</v>
      </c>
      <c r="F195" t="s">
        <v>299</v>
      </c>
      <c r="G195">
        <v>0</v>
      </c>
      <c r="H195">
        <v>0</v>
      </c>
      <c r="I195" t="s">
        <v>285</v>
      </c>
      <c r="J195">
        <v>0</v>
      </c>
      <c r="K195">
        <v>0</v>
      </c>
      <c r="L195" t="s">
        <v>6</v>
      </c>
      <c r="M195" t="s">
        <v>6</v>
      </c>
      <c r="N195">
        <v>0</v>
      </c>
      <c r="O195">
        <v>0</v>
      </c>
    </row>
    <row r="196" spans="1:15" x14ac:dyDescent="0.2">
      <c r="A196">
        <v>70</v>
      </c>
      <c r="B196">
        <v>1</v>
      </c>
      <c r="D196">
        <v>9</v>
      </c>
      <c r="E196" t="s">
        <v>300</v>
      </c>
      <c r="F196" t="s">
        <v>301</v>
      </c>
      <c r="G196">
        <v>0</v>
      </c>
      <c r="H196">
        <v>0</v>
      </c>
      <c r="I196" t="s">
        <v>285</v>
      </c>
      <c r="J196">
        <v>0</v>
      </c>
      <c r="K196">
        <v>0</v>
      </c>
      <c r="L196" t="s">
        <v>6</v>
      </c>
      <c r="M196" t="s">
        <v>6</v>
      </c>
      <c r="N196">
        <v>0</v>
      </c>
      <c r="O196">
        <v>0</v>
      </c>
    </row>
    <row r="197" spans="1:15" x14ac:dyDescent="0.2">
      <c r="A197">
        <v>70</v>
      </c>
      <c r="B197">
        <v>1</v>
      </c>
      <c r="D197">
        <v>1</v>
      </c>
      <c r="E197" t="s">
        <v>302</v>
      </c>
      <c r="F197" t="s">
        <v>303</v>
      </c>
      <c r="G197">
        <v>1</v>
      </c>
      <c r="H197">
        <v>1</v>
      </c>
      <c r="I197" t="s">
        <v>285</v>
      </c>
      <c r="J197">
        <v>0</v>
      </c>
      <c r="K197">
        <v>0</v>
      </c>
      <c r="L197" t="s">
        <v>6</v>
      </c>
      <c r="M197" t="s">
        <v>6</v>
      </c>
      <c r="N197">
        <v>0</v>
      </c>
      <c r="O197">
        <v>1</v>
      </c>
    </row>
    <row r="198" spans="1:15" x14ac:dyDescent="0.2">
      <c r="A198">
        <v>70</v>
      </c>
      <c r="B198">
        <v>1</v>
      </c>
      <c r="D198">
        <v>2</v>
      </c>
      <c r="E198" t="s">
        <v>304</v>
      </c>
      <c r="F198" t="s">
        <v>305</v>
      </c>
      <c r="G198">
        <v>1</v>
      </c>
      <c r="H198">
        <v>1</v>
      </c>
      <c r="I198" t="s">
        <v>285</v>
      </c>
      <c r="J198">
        <v>0</v>
      </c>
      <c r="K198">
        <v>0</v>
      </c>
      <c r="L198" t="s">
        <v>6</v>
      </c>
      <c r="M198" t="s">
        <v>6</v>
      </c>
      <c r="N198">
        <v>0</v>
      </c>
      <c r="O198">
        <v>1</v>
      </c>
    </row>
    <row r="199" spans="1:15" x14ac:dyDescent="0.2">
      <c r="A199">
        <v>70</v>
      </c>
      <c r="B199">
        <v>1</v>
      </c>
      <c r="D199">
        <v>3</v>
      </c>
      <c r="E199" t="s">
        <v>306</v>
      </c>
      <c r="F199" t="s">
        <v>307</v>
      </c>
      <c r="G199">
        <v>1</v>
      </c>
      <c r="H199">
        <v>0</v>
      </c>
      <c r="I199" t="s">
        <v>285</v>
      </c>
      <c r="J199">
        <v>0</v>
      </c>
      <c r="K199">
        <v>0</v>
      </c>
      <c r="L199" t="s">
        <v>6</v>
      </c>
      <c r="M199" t="s">
        <v>6</v>
      </c>
      <c r="N199">
        <v>0</v>
      </c>
      <c r="O199">
        <v>1</v>
      </c>
    </row>
    <row r="200" spans="1:15" x14ac:dyDescent="0.2">
      <c r="A200">
        <v>70</v>
      </c>
      <c r="B200">
        <v>1</v>
      </c>
      <c r="D200">
        <v>4</v>
      </c>
      <c r="E200" t="s">
        <v>308</v>
      </c>
      <c r="F200" t="s">
        <v>309</v>
      </c>
      <c r="G200">
        <v>1</v>
      </c>
      <c r="H200">
        <v>0</v>
      </c>
      <c r="I200" t="s">
        <v>285</v>
      </c>
      <c r="J200">
        <v>0</v>
      </c>
      <c r="K200">
        <v>0</v>
      </c>
      <c r="L200" t="s">
        <v>6</v>
      </c>
      <c r="M200" t="s">
        <v>6</v>
      </c>
      <c r="N200">
        <v>0</v>
      </c>
      <c r="O200">
        <v>1</v>
      </c>
    </row>
    <row r="201" spans="1:15" x14ac:dyDescent="0.2">
      <c r="A201">
        <v>70</v>
      </c>
      <c r="B201">
        <v>1</v>
      </c>
      <c r="D201">
        <v>5</v>
      </c>
      <c r="E201" t="s">
        <v>310</v>
      </c>
      <c r="F201" t="s">
        <v>311</v>
      </c>
      <c r="G201">
        <v>1</v>
      </c>
      <c r="H201">
        <v>0</v>
      </c>
      <c r="I201" t="s">
        <v>285</v>
      </c>
      <c r="J201">
        <v>0</v>
      </c>
      <c r="K201">
        <v>0</v>
      </c>
      <c r="L201" t="s">
        <v>6</v>
      </c>
      <c r="M201" t="s">
        <v>6</v>
      </c>
      <c r="N201">
        <v>0</v>
      </c>
      <c r="O201">
        <v>0.85</v>
      </c>
    </row>
    <row r="202" spans="1:15" x14ac:dyDescent="0.2">
      <c r="A202">
        <v>70</v>
      </c>
      <c r="B202">
        <v>1</v>
      </c>
      <c r="D202">
        <v>6</v>
      </c>
      <c r="E202" t="s">
        <v>312</v>
      </c>
      <c r="F202" t="s">
        <v>313</v>
      </c>
      <c r="G202">
        <v>1</v>
      </c>
      <c r="H202">
        <v>0</v>
      </c>
      <c r="I202" t="s">
        <v>285</v>
      </c>
      <c r="J202">
        <v>0</v>
      </c>
      <c r="K202">
        <v>0</v>
      </c>
      <c r="L202" t="s">
        <v>6</v>
      </c>
      <c r="M202" t="s">
        <v>6</v>
      </c>
      <c r="N202">
        <v>0</v>
      </c>
      <c r="O202">
        <v>0.8</v>
      </c>
    </row>
    <row r="203" spans="1:15" x14ac:dyDescent="0.2">
      <c r="A203">
        <v>70</v>
      </c>
      <c r="B203">
        <v>1</v>
      </c>
      <c r="D203">
        <v>7</v>
      </c>
      <c r="E203" t="s">
        <v>314</v>
      </c>
      <c r="F203" t="s">
        <v>315</v>
      </c>
      <c r="G203">
        <v>1</v>
      </c>
      <c r="H203">
        <v>0</v>
      </c>
      <c r="I203" t="s">
        <v>285</v>
      </c>
      <c r="J203">
        <v>0</v>
      </c>
      <c r="K203">
        <v>0</v>
      </c>
      <c r="L203" t="s">
        <v>6</v>
      </c>
      <c r="M203" t="s">
        <v>6</v>
      </c>
      <c r="N203">
        <v>0</v>
      </c>
      <c r="O203">
        <v>1</v>
      </c>
    </row>
    <row r="204" spans="1:15" x14ac:dyDescent="0.2">
      <c r="A204">
        <v>70</v>
      </c>
      <c r="B204">
        <v>1</v>
      </c>
      <c r="D204">
        <v>8</v>
      </c>
      <c r="E204" t="s">
        <v>316</v>
      </c>
      <c r="F204" t="s">
        <v>317</v>
      </c>
      <c r="G204">
        <v>1</v>
      </c>
      <c r="H204">
        <v>0.8</v>
      </c>
      <c r="I204" t="s">
        <v>285</v>
      </c>
      <c r="J204">
        <v>0</v>
      </c>
      <c r="K204">
        <v>0</v>
      </c>
      <c r="L204" t="s">
        <v>6</v>
      </c>
      <c r="M204" t="s">
        <v>6</v>
      </c>
      <c r="N204">
        <v>0</v>
      </c>
      <c r="O204">
        <v>1</v>
      </c>
    </row>
    <row r="205" spans="1:15" x14ac:dyDescent="0.2">
      <c r="A205">
        <v>70</v>
      </c>
      <c r="B205">
        <v>1</v>
      </c>
      <c r="D205">
        <v>9</v>
      </c>
      <c r="E205" t="s">
        <v>318</v>
      </c>
      <c r="F205" t="s">
        <v>319</v>
      </c>
      <c r="G205">
        <v>1</v>
      </c>
      <c r="H205">
        <v>0.85</v>
      </c>
      <c r="I205" t="s">
        <v>285</v>
      </c>
      <c r="J205">
        <v>0</v>
      </c>
      <c r="K205">
        <v>0</v>
      </c>
      <c r="L205" t="s">
        <v>6</v>
      </c>
      <c r="M205" t="s">
        <v>6</v>
      </c>
      <c r="N205">
        <v>0</v>
      </c>
      <c r="O205">
        <v>1</v>
      </c>
    </row>
    <row r="206" spans="1:15" x14ac:dyDescent="0.2">
      <c r="A206">
        <v>70</v>
      </c>
      <c r="B206">
        <v>1</v>
      </c>
      <c r="D206">
        <v>10</v>
      </c>
      <c r="E206" t="s">
        <v>320</v>
      </c>
      <c r="F206" t="s">
        <v>321</v>
      </c>
      <c r="G206">
        <v>1</v>
      </c>
      <c r="H206">
        <v>0</v>
      </c>
      <c r="I206" t="s">
        <v>285</v>
      </c>
      <c r="J206">
        <v>0</v>
      </c>
      <c r="K206">
        <v>0</v>
      </c>
      <c r="L206" t="s">
        <v>6</v>
      </c>
      <c r="M206" t="s">
        <v>6</v>
      </c>
      <c r="N206">
        <v>0</v>
      </c>
      <c r="O206">
        <v>1</v>
      </c>
    </row>
    <row r="207" spans="1:15" x14ac:dyDescent="0.2">
      <c r="A207">
        <v>70</v>
      </c>
      <c r="B207">
        <v>1</v>
      </c>
      <c r="D207">
        <v>11</v>
      </c>
      <c r="E207" t="s">
        <v>322</v>
      </c>
      <c r="F207" t="s">
        <v>323</v>
      </c>
      <c r="G207">
        <v>1</v>
      </c>
      <c r="H207">
        <v>0</v>
      </c>
      <c r="I207" t="s">
        <v>285</v>
      </c>
      <c r="J207">
        <v>0</v>
      </c>
      <c r="K207">
        <v>0</v>
      </c>
      <c r="L207" t="s">
        <v>6</v>
      </c>
      <c r="M207" t="s">
        <v>6</v>
      </c>
      <c r="N207">
        <v>0</v>
      </c>
      <c r="O207">
        <v>0.94</v>
      </c>
    </row>
    <row r="208" spans="1:15" x14ac:dyDescent="0.2">
      <c r="A208">
        <v>70</v>
      </c>
      <c r="B208">
        <v>1</v>
      </c>
      <c r="D208">
        <v>12</v>
      </c>
      <c r="E208" t="s">
        <v>324</v>
      </c>
      <c r="F208" t="s">
        <v>325</v>
      </c>
      <c r="G208">
        <v>1</v>
      </c>
      <c r="H208">
        <v>0</v>
      </c>
      <c r="I208" t="s">
        <v>285</v>
      </c>
      <c r="J208">
        <v>0</v>
      </c>
      <c r="K208">
        <v>0</v>
      </c>
      <c r="L208" t="s">
        <v>6</v>
      </c>
      <c r="M208" t="s">
        <v>6</v>
      </c>
      <c r="N208">
        <v>0</v>
      </c>
      <c r="O208">
        <v>0.9</v>
      </c>
    </row>
    <row r="209" spans="1:34" x14ac:dyDescent="0.2">
      <c r="A209">
        <v>70</v>
      </c>
      <c r="B209">
        <v>1</v>
      </c>
      <c r="D209">
        <v>13</v>
      </c>
      <c r="E209" t="s">
        <v>326</v>
      </c>
      <c r="F209" t="s">
        <v>327</v>
      </c>
      <c r="G209">
        <v>0.6</v>
      </c>
      <c r="H209">
        <v>0</v>
      </c>
      <c r="I209" t="s">
        <v>285</v>
      </c>
      <c r="J209">
        <v>0</v>
      </c>
      <c r="K209">
        <v>0</v>
      </c>
      <c r="L209" t="s">
        <v>6</v>
      </c>
      <c r="M209" t="s">
        <v>6</v>
      </c>
      <c r="N209">
        <v>0</v>
      </c>
      <c r="O209">
        <v>0.6</v>
      </c>
    </row>
    <row r="210" spans="1:34" x14ac:dyDescent="0.2">
      <c r="A210">
        <v>70</v>
      </c>
      <c r="B210">
        <v>1</v>
      </c>
      <c r="D210">
        <v>14</v>
      </c>
      <c r="E210" t="s">
        <v>328</v>
      </c>
      <c r="F210" t="s">
        <v>329</v>
      </c>
      <c r="G210">
        <v>1</v>
      </c>
      <c r="H210">
        <v>0</v>
      </c>
      <c r="I210" t="s">
        <v>285</v>
      </c>
      <c r="J210">
        <v>0</v>
      </c>
      <c r="K210">
        <v>0</v>
      </c>
      <c r="L210" t="s">
        <v>6</v>
      </c>
      <c r="M210" t="s">
        <v>6</v>
      </c>
      <c r="N210">
        <v>0</v>
      </c>
      <c r="O210">
        <v>1</v>
      </c>
    </row>
    <row r="211" spans="1:34" x14ac:dyDescent="0.2">
      <c r="A211">
        <v>70</v>
      </c>
      <c r="B211">
        <v>1</v>
      </c>
      <c r="D211">
        <v>15</v>
      </c>
      <c r="E211" t="s">
        <v>330</v>
      </c>
      <c r="F211" t="s">
        <v>331</v>
      </c>
      <c r="G211">
        <v>1.2</v>
      </c>
      <c r="H211">
        <v>0</v>
      </c>
      <c r="I211" t="s">
        <v>285</v>
      </c>
      <c r="J211">
        <v>0</v>
      </c>
      <c r="K211">
        <v>0</v>
      </c>
      <c r="L211" t="s">
        <v>6</v>
      </c>
      <c r="M211" t="s">
        <v>6</v>
      </c>
      <c r="N211">
        <v>0</v>
      </c>
      <c r="O211">
        <v>1.2</v>
      </c>
    </row>
    <row r="212" spans="1:34" x14ac:dyDescent="0.2">
      <c r="A212">
        <v>70</v>
      </c>
      <c r="B212">
        <v>1</v>
      </c>
      <c r="D212">
        <v>16</v>
      </c>
      <c r="E212" t="s">
        <v>332</v>
      </c>
      <c r="F212" t="s">
        <v>333</v>
      </c>
      <c r="G212">
        <v>1</v>
      </c>
      <c r="H212">
        <v>0</v>
      </c>
      <c r="I212" t="s">
        <v>285</v>
      </c>
      <c r="J212">
        <v>0</v>
      </c>
      <c r="K212">
        <v>0</v>
      </c>
      <c r="L212" t="s">
        <v>6</v>
      </c>
      <c r="M212" t="s">
        <v>6</v>
      </c>
      <c r="N212">
        <v>0</v>
      </c>
      <c r="O212">
        <v>1</v>
      </c>
    </row>
    <row r="213" spans="1:34" x14ac:dyDescent="0.2">
      <c r="A213">
        <v>70</v>
      </c>
      <c r="B213">
        <v>1</v>
      </c>
      <c r="D213">
        <v>17</v>
      </c>
      <c r="E213" t="s">
        <v>334</v>
      </c>
      <c r="F213" t="s">
        <v>335</v>
      </c>
      <c r="G213">
        <v>1</v>
      </c>
      <c r="H213">
        <v>0</v>
      </c>
      <c r="I213" t="s">
        <v>285</v>
      </c>
      <c r="J213">
        <v>0</v>
      </c>
      <c r="K213">
        <v>0</v>
      </c>
      <c r="L213" t="s">
        <v>6</v>
      </c>
      <c r="M213" t="s">
        <v>6</v>
      </c>
      <c r="N213">
        <v>0</v>
      </c>
      <c r="O213">
        <v>1</v>
      </c>
    </row>
    <row r="214" spans="1:34" x14ac:dyDescent="0.2">
      <c r="A214">
        <v>70</v>
      </c>
      <c r="B214">
        <v>1</v>
      </c>
      <c r="D214">
        <v>18</v>
      </c>
      <c r="E214" t="s">
        <v>336</v>
      </c>
      <c r="F214" t="s">
        <v>337</v>
      </c>
      <c r="G214">
        <v>1</v>
      </c>
      <c r="H214">
        <v>0</v>
      </c>
      <c r="I214" t="s">
        <v>285</v>
      </c>
      <c r="J214">
        <v>0</v>
      </c>
      <c r="K214">
        <v>0</v>
      </c>
      <c r="L214" t="s">
        <v>6</v>
      </c>
      <c r="M214" t="s">
        <v>6</v>
      </c>
      <c r="N214">
        <v>0</v>
      </c>
      <c r="O214">
        <v>1</v>
      </c>
    </row>
    <row r="215" spans="1:34" x14ac:dyDescent="0.2">
      <c r="A215">
        <v>70</v>
      </c>
      <c r="B215">
        <v>1</v>
      </c>
      <c r="D215">
        <v>19</v>
      </c>
      <c r="E215" t="s">
        <v>338</v>
      </c>
      <c r="F215" t="s">
        <v>335</v>
      </c>
      <c r="G215">
        <v>1</v>
      </c>
      <c r="H215">
        <v>0</v>
      </c>
      <c r="I215" t="s">
        <v>285</v>
      </c>
      <c r="J215">
        <v>0</v>
      </c>
      <c r="K215">
        <v>0</v>
      </c>
      <c r="L215" t="s">
        <v>6</v>
      </c>
      <c r="M215" t="s">
        <v>6</v>
      </c>
      <c r="N215">
        <v>0</v>
      </c>
      <c r="O215">
        <v>1</v>
      </c>
    </row>
    <row r="216" spans="1:34" x14ac:dyDescent="0.2">
      <c r="A216">
        <v>70</v>
      </c>
      <c r="B216">
        <v>1</v>
      </c>
      <c r="D216">
        <v>20</v>
      </c>
      <c r="E216" t="s">
        <v>339</v>
      </c>
      <c r="F216" t="s">
        <v>337</v>
      </c>
      <c r="G216">
        <v>1</v>
      </c>
      <c r="H216">
        <v>0</v>
      </c>
      <c r="I216" t="s">
        <v>285</v>
      </c>
      <c r="J216">
        <v>0</v>
      </c>
      <c r="K216">
        <v>0</v>
      </c>
      <c r="L216" t="s">
        <v>6</v>
      </c>
      <c r="M216" t="s">
        <v>6</v>
      </c>
      <c r="N216">
        <v>0</v>
      </c>
      <c r="O216">
        <v>1</v>
      </c>
    </row>
    <row r="217" spans="1:34" x14ac:dyDescent="0.2">
      <c r="A217">
        <v>70</v>
      </c>
      <c r="B217">
        <v>1</v>
      </c>
      <c r="D217">
        <v>21</v>
      </c>
      <c r="E217" t="s">
        <v>340</v>
      </c>
      <c r="F217" t="s">
        <v>341</v>
      </c>
      <c r="G217">
        <v>0</v>
      </c>
      <c r="H217">
        <v>0</v>
      </c>
      <c r="I217" t="s">
        <v>285</v>
      </c>
      <c r="J217">
        <v>0</v>
      </c>
      <c r="K217">
        <v>0</v>
      </c>
      <c r="L217" t="s">
        <v>6</v>
      </c>
      <c r="M217" t="s">
        <v>6</v>
      </c>
      <c r="N217">
        <v>0</v>
      </c>
      <c r="O217">
        <v>0</v>
      </c>
    </row>
    <row r="219" spans="1:34" x14ac:dyDescent="0.2">
      <c r="A219">
        <v>-1</v>
      </c>
    </row>
    <row r="221" spans="1:34" x14ac:dyDescent="0.2">
      <c r="A221" s="4">
        <v>75</v>
      </c>
      <c r="B221" s="4" t="s">
        <v>342</v>
      </c>
      <c r="C221" s="4">
        <v>2000</v>
      </c>
      <c r="D221" s="4">
        <v>0</v>
      </c>
      <c r="E221" s="4">
        <v>1</v>
      </c>
      <c r="F221" s="4">
        <v>0</v>
      </c>
      <c r="G221" s="4">
        <v>0</v>
      </c>
      <c r="H221" s="4">
        <v>1</v>
      </c>
      <c r="I221" s="4">
        <v>0</v>
      </c>
      <c r="J221" s="4">
        <v>4</v>
      </c>
      <c r="K221" s="4">
        <v>0</v>
      </c>
      <c r="L221" s="4">
        <v>0</v>
      </c>
      <c r="M221" s="4">
        <v>0</v>
      </c>
      <c r="N221" s="4">
        <v>34647562</v>
      </c>
      <c r="O221" s="4">
        <v>1</v>
      </c>
    </row>
    <row r="222" spans="1:34" x14ac:dyDescent="0.2">
      <c r="A222" s="4">
        <v>75</v>
      </c>
      <c r="B222" s="4" t="s">
        <v>343</v>
      </c>
      <c r="C222" s="4">
        <v>2018</v>
      </c>
      <c r="D222" s="4">
        <v>1</v>
      </c>
      <c r="E222" s="4">
        <v>0</v>
      </c>
      <c r="F222" s="4">
        <v>0</v>
      </c>
      <c r="G222" s="4">
        <v>0</v>
      </c>
      <c r="H222" s="4">
        <v>1</v>
      </c>
      <c r="I222" s="4">
        <v>0</v>
      </c>
      <c r="J222" s="4">
        <v>4</v>
      </c>
      <c r="K222" s="4">
        <v>0</v>
      </c>
      <c r="L222" s="4">
        <v>0</v>
      </c>
      <c r="M222" s="4">
        <v>1</v>
      </c>
      <c r="N222" s="4">
        <v>34647563</v>
      </c>
      <c r="O222" s="4">
        <v>2</v>
      </c>
    </row>
    <row r="223" spans="1:34" x14ac:dyDescent="0.2">
      <c r="A223" s="6">
        <v>3</v>
      </c>
      <c r="B223" s="6" t="s">
        <v>344</v>
      </c>
      <c r="C223" s="6">
        <v>12.5</v>
      </c>
      <c r="D223" s="6">
        <v>7.5</v>
      </c>
      <c r="E223" s="6">
        <v>12.5</v>
      </c>
      <c r="F223" s="6">
        <v>18.3</v>
      </c>
      <c r="G223" s="6">
        <v>18.3</v>
      </c>
      <c r="H223" s="6">
        <v>7.5</v>
      </c>
      <c r="I223" s="6">
        <v>18.3</v>
      </c>
      <c r="J223" s="6">
        <v>2</v>
      </c>
      <c r="K223" s="6">
        <v>18.3</v>
      </c>
      <c r="L223" s="6">
        <v>12.5</v>
      </c>
      <c r="M223" s="6">
        <v>12.5</v>
      </c>
      <c r="N223" s="6">
        <v>7.5</v>
      </c>
      <c r="O223" s="6">
        <v>7.5</v>
      </c>
      <c r="P223" s="6">
        <v>18.3</v>
      </c>
      <c r="Q223" s="6">
        <v>18.3</v>
      </c>
      <c r="R223" s="6">
        <v>12.5</v>
      </c>
      <c r="S223" s="6" t="s">
        <v>6</v>
      </c>
      <c r="T223" s="6" t="s">
        <v>6</v>
      </c>
      <c r="U223" s="6" t="s">
        <v>6</v>
      </c>
      <c r="V223" s="6" t="s">
        <v>6</v>
      </c>
      <c r="W223" s="6" t="s">
        <v>6</v>
      </c>
      <c r="X223" s="6" t="s">
        <v>6</v>
      </c>
      <c r="Y223" s="6" t="s">
        <v>6</v>
      </c>
      <c r="Z223" s="6" t="s">
        <v>6</v>
      </c>
      <c r="AA223" s="6" t="s">
        <v>6</v>
      </c>
      <c r="AB223" s="6" t="s">
        <v>6</v>
      </c>
      <c r="AC223" s="6" t="s">
        <v>6</v>
      </c>
      <c r="AD223" s="6" t="s">
        <v>6</v>
      </c>
      <c r="AE223" s="6" t="s">
        <v>6</v>
      </c>
      <c r="AF223" s="6" t="s">
        <v>6</v>
      </c>
      <c r="AG223" s="6" t="s">
        <v>6</v>
      </c>
      <c r="AH223" s="6" t="s">
        <v>6</v>
      </c>
    </row>
    <row r="227" spans="1:5" x14ac:dyDescent="0.2">
      <c r="A227">
        <v>65</v>
      </c>
      <c r="C227">
        <v>1</v>
      </c>
      <c r="D227">
        <v>0</v>
      </c>
      <c r="E22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345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34647562</v>
      </c>
      <c r="E14" s="1">
        <v>34647563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(Source!F146)/1000</f>
        <v>24.036000000000001</v>
      </c>
      <c r="F16" s="8">
        <f>(Source!F147)/1000</f>
        <v>1.954</v>
      </c>
      <c r="G16" s="8">
        <f>(Source!F138)/1000</f>
        <v>0</v>
      </c>
      <c r="H16" s="8">
        <f>(Source!F148)/1000+(Source!F149)/1000</f>
        <v>3.794</v>
      </c>
      <c r="I16" s="8">
        <f>E16+F16+G16+H16</f>
        <v>29.784000000000002</v>
      </c>
      <c r="J16" s="8">
        <f>(Source!F144)/1000</f>
        <v>2.5499999999999998</v>
      </c>
      <c r="T16" s="9">
        <f>(Source!P146)/1000</f>
        <v>180.29599999999999</v>
      </c>
      <c r="U16" s="9">
        <f>(Source!P147)/1000</f>
        <v>31.221</v>
      </c>
      <c r="V16" s="9">
        <f>(Source!P138)/1000</f>
        <v>0</v>
      </c>
      <c r="W16" s="9">
        <f>(Source!P148)/1000+(Source!P149)/1000</f>
        <v>63.353000000000002</v>
      </c>
      <c r="X16" s="9">
        <f>T16+U16+V16+W16</f>
        <v>274.87</v>
      </c>
      <c r="Y16" s="9">
        <f>(Source!P144)/1000</f>
        <v>46.676000000000002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26801</v>
      </c>
      <c r="AU16" s="8">
        <v>24029</v>
      </c>
      <c r="AV16" s="8">
        <v>0</v>
      </c>
      <c r="AW16" s="8">
        <v>0</v>
      </c>
      <c r="AX16" s="8">
        <v>0</v>
      </c>
      <c r="AY16" s="8">
        <v>222</v>
      </c>
      <c r="AZ16" s="8">
        <v>28</v>
      </c>
      <c r="BA16" s="8">
        <v>2550</v>
      </c>
      <c r="BB16" s="8">
        <v>24036</v>
      </c>
      <c r="BC16" s="8">
        <v>1954</v>
      </c>
      <c r="BD16" s="8">
        <v>3794</v>
      </c>
      <c r="BE16" s="8">
        <v>0</v>
      </c>
      <c r="BF16" s="8">
        <v>203.60345999999998</v>
      </c>
      <c r="BG16" s="8">
        <v>1.81</v>
      </c>
      <c r="BH16" s="8">
        <v>0</v>
      </c>
      <c r="BI16" s="8">
        <v>1801</v>
      </c>
      <c r="BJ16" s="8">
        <v>1182</v>
      </c>
      <c r="BK16" s="8">
        <v>29784</v>
      </c>
      <c r="BR16" s="9">
        <v>229645</v>
      </c>
      <c r="BS16" s="9">
        <v>180202</v>
      </c>
      <c r="BT16" s="9">
        <v>0</v>
      </c>
      <c r="BU16" s="9">
        <v>0</v>
      </c>
      <c r="BV16" s="9">
        <v>0</v>
      </c>
      <c r="BW16" s="9">
        <v>2767</v>
      </c>
      <c r="BX16" s="9">
        <v>508</v>
      </c>
      <c r="BY16" s="9">
        <v>46676</v>
      </c>
      <c r="BZ16" s="9">
        <v>180296</v>
      </c>
      <c r="CA16" s="9">
        <v>31221</v>
      </c>
      <c r="CB16" s="9">
        <v>63353</v>
      </c>
      <c r="CC16" s="9">
        <v>0</v>
      </c>
      <c r="CD16" s="9">
        <v>203.60345999999998</v>
      </c>
      <c r="CE16" s="9">
        <v>1.81</v>
      </c>
      <c r="CF16" s="9">
        <v>0</v>
      </c>
      <c r="CG16" s="9">
        <v>27926</v>
      </c>
      <c r="CH16" s="9">
        <v>17299</v>
      </c>
      <c r="CI16" s="9">
        <v>274870</v>
      </c>
    </row>
    <row r="18" spans="1:40" x14ac:dyDescent="0.2">
      <c r="A18">
        <v>51</v>
      </c>
      <c r="E18" s="10">
        <f>SUMIF(A16:A17,3,E16:E17)</f>
        <v>24.036000000000001</v>
      </c>
      <c r="F18" s="10">
        <f>SUMIF(A16:A17,3,F16:F17)</f>
        <v>1.954</v>
      </c>
      <c r="G18" s="10">
        <f>SUMIF(A16:A17,3,G16:G17)</f>
        <v>0</v>
      </c>
      <c r="H18" s="10">
        <f>SUMIF(A16:A17,3,H16:H17)</f>
        <v>3.794</v>
      </c>
      <c r="I18" s="10">
        <f>SUMIF(A16:A17,3,I16:I17)</f>
        <v>29.784000000000002</v>
      </c>
      <c r="J18" s="10">
        <f>SUMIF(A16:A17,3,J16:J17)</f>
        <v>2.5499999999999998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180.29599999999999</v>
      </c>
      <c r="U18" s="3">
        <f>SUMIF(A16:A17,3,U16:U17)</f>
        <v>31.221</v>
      </c>
      <c r="V18" s="3">
        <f>SUMIF(A16:A17,3,V16:V17)</f>
        <v>0</v>
      </c>
      <c r="W18" s="3">
        <f>SUMIF(A16:A17,3,W16:W17)</f>
        <v>63.353000000000002</v>
      </c>
      <c r="X18" s="3">
        <f>SUMIF(A16:A17,3,X16:X17)</f>
        <v>274.87</v>
      </c>
      <c r="Y18" s="3">
        <f>SUMIF(A16:A17,3,Y16:Y17)</f>
        <v>46.676000000000002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26801</v>
      </c>
      <c r="G20" s="5" t="s">
        <v>231</v>
      </c>
      <c r="H20" s="5" t="s">
        <v>232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229645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24029</v>
      </c>
      <c r="G21" s="5" t="s">
        <v>233</v>
      </c>
      <c r="H21" s="5" t="s">
        <v>234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180202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235</v>
      </c>
      <c r="H22" s="5" t="s">
        <v>236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24029</v>
      </c>
      <c r="G23" s="5" t="s">
        <v>237</v>
      </c>
      <c r="H23" s="5" t="s">
        <v>238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180202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24029</v>
      </c>
      <c r="G24" s="5" t="s">
        <v>239</v>
      </c>
      <c r="H24" s="5" t="s">
        <v>240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180202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241</v>
      </c>
      <c r="H25" s="5" t="s">
        <v>242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24029</v>
      </c>
      <c r="G26" s="5" t="s">
        <v>243</v>
      </c>
      <c r="H26" s="5" t="s">
        <v>244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180202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245</v>
      </c>
      <c r="H27" s="5" t="s">
        <v>246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247</v>
      </c>
      <c r="H28" s="5" t="s">
        <v>248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249</v>
      </c>
      <c r="H29" s="5" t="s">
        <v>250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222</v>
      </c>
      <c r="G30" s="5" t="s">
        <v>251</v>
      </c>
      <c r="H30" s="5" t="s">
        <v>252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2767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253</v>
      </c>
      <c r="H31" s="5" t="s">
        <v>254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28</v>
      </c>
      <c r="G32" s="5" t="s">
        <v>255</v>
      </c>
      <c r="H32" s="5" t="s">
        <v>256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508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2550</v>
      </c>
      <c r="G33" s="5" t="s">
        <v>257</v>
      </c>
      <c r="H33" s="5" t="s">
        <v>258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46676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259</v>
      </c>
      <c r="H34" s="5" t="s">
        <v>260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24036</v>
      </c>
      <c r="G35" s="5" t="s">
        <v>261</v>
      </c>
      <c r="H35" s="5" t="s">
        <v>262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180296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1954</v>
      </c>
      <c r="G36" s="5" t="s">
        <v>263</v>
      </c>
      <c r="H36" s="5" t="s">
        <v>264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31221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3794</v>
      </c>
      <c r="G37" s="5" t="s">
        <v>265</v>
      </c>
      <c r="H37" s="5" t="s">
        <v>266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63353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267</v>
      </c>
      <c r="H38" s="5" t="s">
        <v>268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269</v>
      </c>
      <c r="H39" s="5" t="s">
        <v>270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203.60345999999998</v>
      </c>
      <c r="G40" s="5" t="s">
        <v>271</v>
      </c>
      <c r="H40" s="5" t="s">
        <v>272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203.60345999999998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1.81</v>
      </c>
      <c r="G41" s="5" t="s">
        <v>273</v>
      </c>
      <c r="H41" s="5" t="s">
        <v>274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1.81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275</v>
      </c>
      <c r="H42" s="5" t="s">
        <v>276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1801</v>
      </c>
      <c r="G43" s="5" t="s">
        <v>277</v>
      </c>
      <c r="H43" s="5" t="s">
        <v>278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27926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1182</v>
      </c>
      <c r="G44" s="5" t="s">
        <v>279</v>
      </c>
      <c r="H44" s="5" t="s">
        <v>280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17299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29784</v>
      </c>
      <c r="G45" s="5" t="s">
        <v>281</v>
      </c>
      <c r="H45" s="5" t="s">
        <v>282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274870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342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34647562</v>
      </c>
      <c r="O50" s="4">
        <v>1</v>
      </c>
    </row>
    <row r="51" spans="1:34" x14ac:dyDescent="0.2">
      <c r="A51" s="4">
        <v>75</v>
      </c>
      <c r="B51" s="4" t="s">
        <v>343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34647563</v>
      </c>
      <c r="O51" s="4">
        <v>2</v>
      </c>
    </row>
    <row r="52" spans="1:34" x14ac:dyDescent="0.2">
      <c r="A52" s="6">
        <v>3</v>
      </c>
      <c r="B52" s="6" t="s">
        <v>344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34647562</v>
      </c>
      <c r="C1">
        <v>34647625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346</v>
      </c>
      <c r="J1" t="s">
        <v>6</v>
      </c>
      <c r="K1" t="s">
        <v>347</v>
      </c>
      <c r="L1">
        <v>1191</v>
      </c>
      <c r="N1">
        <v>1013</v>
      </c>
      <c r="O1" t="s">
        <v>348</v>
      </c>
      <c r="P1" t="s">
        <v>348</v>
      </c>
      <c r="Q1">
        <v>1</v>
      </c>
      <c r="W1">
        <v>0</v>
      </c>
      <c r="X1">
        <v>-400197608</v>
      </c>
      <c r="Y1">
        <v>7.4115000000000011</v>
      </c>
      <c r="AA1">
        <v>0</v>
      </c>
      <c r="AB1">
        <v>0</v>
      </c>
      <c r="AC1">
        <v>0</v>
      </c>
      <c r="AD1">
        <v>8.5299999999999994</v>
      </c>
      <c r="AE1">
        <v>0</v>
      </c>
      <c r="AF1">
        <v>0</v>
      </c>
      <c r="AG1">
        <v>0</v>
      </c>
      <c r="AH1">
        <v>8.5299999999999994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5.49</v>
      </c>
      <c r="AU1" t="s">
        <v>20</v>
      </c>
      <c r="AV1">
        <v>1</v>
      </c>
      <c r="AW1">
        <v>2</v>
      </c>
      <c r="AX1">
        <v>34647628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0.29646000000000006</v>
      </c>
      <c r="CY1">
        <f>AD1</f>
        <v>8.5299999999999994</v>
      </c>
      <c r="CZ1">
        <f>AH1</f>
        <v>8.5299999999999994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34647562</v>
      </c>
      <c r="C2">
        <v>34647625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28</v>
      </c>
      <c r="J2" t="s">
        <v>6</v>
      </c>
      <c r="K2" t="s">
        <v>29</v>
      </c>
      <c r="L2">
        <v>1348</v>
      </c>
      <c r="N2">
        <v>1009</v>
      </c>
      <c r="O2" t="s">
        <v>30</v>
      </c>
      <c r="P2" t="s">
        <v>30</v>
      </c>
      <c r="Q2">
        <v>1000</v>
      </c>
      <c r="W2">
        <v>0</v>
      </c>
      <c r="X2">
        <v>-179832266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S2" t="s">
        <v>6</v>
      </c>
      <c r="AT2">
        <v>0</v>
      </c>
      <c r="AU2" t="s">
        <v>6</v>
      </c>
      <c r="AV2">
        <v>0</v>
      </c>
      <c r="AW2">
        <v>2</v>
      </c>
      <c r="AX2">
        <v>34647629</v>
      </c>
      <c r="AY2">
        <v>1</v>
      </c>
      <c r="AZ2">
        <v>6144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</v>
      </c>
      <c r="CY2">
        <f>AA2</f>
        <v>0</v>
      </c>
      <c r="CZ2">
        <f>AE2</f>
        <v>0</v>
      </c>
      <c r="DA2">
        <f>AI2</f>
        <v>1</v>
      </c>
      <c r="DB2">
        <v>0</v>
      </c>
    </row>
    <row r="3" spans="1:106" x14ac:dyDescent="0.2">
      <c r="A3">
        <f>ROW(Source!A25)</f>
        <v>25</v>
      </c>
      <c r="B3">
        <v>34647563</v>
      </c>
      <c r="C3">
        <v>34647625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346</v>
      </c>
      <c r="J3" t="s">
        <v>6</v>
      </c>
      <c r="K3" t="s">
        <v>347</v>
      </c>
      <c r="L3">
        <v>1191</v>
      </c>
      <c r="N3">
        <v>1013</v>
      </c>
      <c r="O3" t="s">
        <v>348</v>
      </c>
      <c r="P3" t="s">
        <v>348</v>
      </c>
      <c r="Q3">
        <v>1</v>
      </c>
      <c r="W3">
        <v>0</v>
      </c>
      <c r="X3">
        <v>-400197608</v>
      </c>
      <c r="Y3">
        <v>7.4115000000000011</v>
      </c>
      <c r="AA3">
        <v>0</v>
      </c>
      <c r="AB3">
        <v>0</v>
      </c>
      <c r="AC3">
        <v>0</v>
      </c>
      <c r="AD3">
        <v>156.1</v>
      </c>
      <c r="AE3">
        <v>0</v>
      </c>
      <c r="AF3">
        <v>0</v>
      </c>
      <c r="AG3">
        <v>0</v>
      </c>
      <c r="AH3">
        <v>8.5299999999999994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5.49</v>
      </c>
      <c r="AU3" t="s">
        <v>20</v>
      </c>
      <c r="AV3">
        <v>1</v>
      </c>
      <c r="AW3">
        <v>2</v>
      </c>
      <c r="AX3">
        <v>34647628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0.29646000000000006</v>
      </c>
      <c r="CY3">
        <f>AD3</f>
        <v>156.1</v>
      </c>
      <c r="CZ3">
        <f>AH3</f>
        <v>8.5299999999999994</v>
      </c>
      <c r="DA3">
        <f>AL3</f>
        <v>18.3</v>
      </c>
      <c r="DB3">
        <v>0</v>
      </c>
    </row>
    <row r="4" spans="1:106" x14ac:dyDescent="0.2">
      <c r="A4">
        <f>ROW(Source!A25)</f>
        <v>25</v>
      </c>
      <c r="B4">
        <v>34647563</v>
      </c>
      <c r="C4">
        <v>34647625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28</v>
      </c>
      <c r="J4" t="s">
        <v>6</v>
      </c>
      <c r="K4" t="s">
        <v>29</v>
      </c>
      <c r="L4">
        <v>1348</v>
      </c>
      <c r="N4">
        <v>1009</v>
      </c>
      <c r="O4" t="s">
        <v>30</v>
      </c>
      <c r="P4" t="s">
        <v>30</v>
      </c>
      <c r="Q4">
        <v>1000</v>
      </c>
      <c r="W4">
        <v>0</v>
      </c>
      <c r="X4">
        <v>-179832266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7.5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S4" t="s">
        <v>6</v>
      </c>
      <c r="AT4">
        <v>0</v>
      </c>
      <c r="AU4" t="s">
        <v>6</v>
      </c>
      <c r="AV4">
        <v>0</v>
      </c>
      <c r="AW4">
        <v>2</v>
      </c>
      <c r="AX4">
        <v>34647629</v>
      </c>
      <c r="AY4">
        <v>1</v>
      </c>
      <c r="AZ4">
        <v>6144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</v>
      </c>
      <c r="CY4">
        <f>AA4</f>
        <v>0</v>
      </c>
      <c r="CZ4">
        <f>AE4</f>
        <v>0</v>
      </c>
      <c r="DA4">
        <f>AI4</f>
        <v>7.5</v>
      </c>
      <c r="DB4">
        <v>0</v>
      </c>
    </row>
    <row r="5" spans="1:106" x14ac:dyDescent="0.2">
      <c r="A5">
        <f>ROW(Source!A28)</f>
        <v>28</v>
      </c>
      <c r="B5">
        <v>34647562</v>
      </c>
      <c r="C5">
        <v>34647631</v>
      </c>
      <c r="D5">
        <v>31726837</v>
      </c>
      <c r="E5">
        <v>1</v>
      </c>
      <c r="F5">
        <v>1</v>
      </c>
      <c r="G5">
        <v>1</v>
      </c>
      <c r="H5">
        <v>1</v>
      </c>
      <c r="I5" t="s">
        <v>349</v>
      </c>
      <c r="J5" t="s">
        <v>6</v>
      </c>
      <c r="K5" t="s">
        <v>350</v>
      </c>
      <c r="L5">
        <v>1191</v>
      </c>
      <c r="N5">
        <v>1013</v>
      </c>
      <c r="O5" t="s">
        <v>348</v>
      </c>
      <c r="P5" t="s">
        <v>348</v>
      </c>
      <c r="Q5">
        <v>1</v>
      </c>
      <c r="W5">
        <v>0</v>
      </c>
      <c r="X5">
        <v>-2143564933</v>
      </c>
      <c r="Y5">
        <v>6.0615000000000006</v>
      </c>
      <c r="AA5">
        <v>0</v>
      </c>
      <c r="AB5">
        <v>0</v>
      </c>
      <c r="AC5">
        <v>0</v>
      </c>
      <c r="AD5">
        <v>9.76</v>
      </c>
      <c r="AE5">
        <v>0</v>
      </c>
      <c r="AF5">
        <v>0</v>
      </c>
      <c r="AG5">
        <v>0</v>
      </c>
      <c r="AH5">
        <v>9.76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4.49</v>
      </c>
      <c r="AU5" t="s">
        <v>20</v>
      </c>
      <c r="AV5">
        <v>1</v>
      </c>
      <c r="AW5">
        <v>2</v>
      </c>
      <c r="AX5">
        <v>34647639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18.1845</v>
      </c>
      <c r="CY5">
        <f>AD5</f>
        <v>9.76</v>
      </c>
      <c r="CZ5">
        <f>AH5</f>
        <v>9.76</v>
      </c>
      <c r="DA5">
        <f>AL5</f>
        <v>1</v>
      </c>
      <c r="DB5">
        <v>0</v>
      </c>
    </row>
    <row r="6" spans="1:106" x14ac:dyDescent="0.2">
      <c r="A6">
        <f>ROW(Source!A28)</f>
        <v>28</v>
      </c>
      <c r="B6">
        <v>34647562</v>
      </c>
      <c r="C6">
        <v>34647631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351</v>
      </c>
      <c r="J6" t="s">
        <v>6</v>
      </c>
      <c r="K6" t="s">
        <v>352</v>
      </c>
      <c r="L6">
        <v>1191</v>
      </c>
      <c r="N6">
        <v>1013</v>
      </c>
      <c r="O6" t="s">
        <v>348</v>
      </c>
      <c r="P6" t="s">
        <v>348</v>
      </c>
      <c r="Q6">
        <v>1</v>
      </c>
      <c r="W6">
        <v>0</v>
      </c>
      <c r="X6">
        <v>-1417349443</v>
      </c>
      <c r="Y6">
        <v>0.3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0.3</v>
      </c>
      <c r="AU6" t="s">
        <v>6</v>
      </c>
      <c r="AV6">
        <v>2</v>
      </c>
      <c r="AW6">
        <v>2</v>
      </c>
      <c r="AX6">
        <v>34647640</v>
      </c>
      <c r="AY6">
        <v>1</v>
      </c>
      <c r="AZ6">
        <v>2048</v>
      </c>
      <c r="BA6">
        <v>6</v>
      </c>
      <c r="BB6">
        <v>2</v>
      </c>
      <c r="BC6">
        <v>0</v>
      </c>
      <c r="BD6">
        <v>0</v>
      </c>
      <c r="BE6">
        <v>0</v>
      </c>
      <c r="BF6">
        <v>0</v>
      </c>
      <c r="BG6">
        <v>0</v>
      </c>
      <c r="BH6">
        <v>-0.10500000000000004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0.89999999999999991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ROW(Source!A28)</f>
        <v>28</v>
      </c>
      <c r="B7">
        <v>34647562</v>
      </c>
      <c r="C7">
        <v>34647631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353</v>
      </c>
      <c r="J7" t="s">
        <v>354</v>
      </c>
      <c r="K7" t="s">
        <v>355</v>
      </c>
      <c r="L7">
        <v>1368</v>
      </c>
      <c r="N7">
        <v>1011</v>
      </c>
      <c r="O7" t="s">
        <v>356</v>
      </c>
      <c r="P7" t="s">
        <v>356</v>
      </c>
      <c r="Q7">
        <v>1</v>
      </c>
      <c r="W7">
        <v>0</v>
      </c>
      <c r="X7">
        <v>-1718674368</v>
      </c>
      <c r="Y7">
        <v>0.20250000000000001</v>
      </c>
      <c r="AA7">
        <v>0</v>
      </c>
      <c r="AB7">
        <v>111.99</v>
      </c>
      <c r="AC7">
        <v>13.5</v>
      </c>
      <c r="AD7">
        <v>0</v>
      </c>
      <c r="AE7">
        <v>0</v>
      </c>
      <c r="AF7">
        <v>111.99</v>
      </c>
      <c r="AG7">
        <v>13.5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0.15</v>
      </c>
      <c r="AU7" t="s">
        <v>20</v>
      </c>
      <c r="AV7">
        <v>0</v>
      </c>
      <c r="AW7">
        <v>2</v>
      </c>
      <c r="AX7">
        <v>34647641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0.60750000000000004</v>
      </c>
      <c r="CY7">
        <f>AB7</f>
        <v>111.99</v>
      </c>
      <c r="CZ7">
        <f>AF7</f>
        <v>111.99</v>
      </c>
      <c r="DA7">
        <f>AJ7</f>
        <v>1</v>
      </c>
      <c r="DB7">
        <v>0</v>
      </c>
    </row>
    <row r="8" spans="1:106" x14ac:dyDescent="0.2">
      <c r="A8">
        <f>ROW(Source!A28)</f>
        <v>28</v>
      </c>
      <c r="B8">
        <v>34647562</v>
      </c>
      <c r="C8">
        <v>34647631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357</v>
      </c>
      <c r="J8" t="s">
        <v>358</v>
      </c>
      <c r="K8" t="s">
        <v>359</v>
      </c>
      <c r="L8">
        <v>1368</v>
      </c>
      <c r="N8">
        <v>1011</v>
      </c>
      <c r="O8" t="s">
        <v>356</v>
      </c>
      <c r="P8" t="s">
        <v>356</v>
      </c>
      <c r="Q8">
        <v>1</v>
      </c>
      <c r="W8">
        <v>0</v>
      </c>
      <c r="X8">
        <v>1372534845</v>
      </c>
      <c r="Y8">
        <v>0.20250000000000001</v>
      </c>
      <c r="AA8">
        <v>0</v>
      </c>
      <c r="AB8">
        <v>65.709999999999994</v>
      </c>
      <c r="AC8">
        <v>11.6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0.15</v>
      </c>
      <c r="AU8" t="s">
        <v>20</v>
      </c>
      <c r="AV8">
        <v>0</v>
      </c>
      <c r="AW8">
        <v>2</v>
      </c>
      <c r="AX8">
        <v>34647642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0.60750000000000004</v>
      </c>
      <c r="CY8">
        <f>AB8</f>
        <v>65.709999999999994</v>
      </c>
      <c r="CZ8">
        <f>AF8</f>
        <v>65.709999999999994</v>
      </c>
      <c r="DA8">
        <f>AJ8</f>
        <v>1</v>
      </c>
      <c r="DB8">
        <v>0</v>
      </c>
    </row>
    <row r="9" spans="1:106" x14ac:dyDescent="0.2">
      <c r="A9">
        <f>ROW(Source!A28)</f>
        <v>28</v>
      </c>
      <c r="B9">
        <v>34647562</v>
      </c>
      <c r="C9">
        <v>34647631</v>
      </c>
      <c r="D9">
        <v>31449042</v>
      </c>
      <c r="E9">
        <v>1</v>
      </c>
      <c r="F9">
        <v>1</v>
      </c>
      <c r="G9">
        <v>1</v>
      </c>
      <c r="H9">
        <v>3</v>
      </c>
      <c r="I9" t="s">
        <v>43</v>
      </c>
      <c r="J9" t="s">
        <v>46</v>
      </c>
      <c r="K9" t="s">
        <v>44</v>
      </c>
      <c r="L9">
        <v>1354</v>
      </c>
      <c r="N9">
        <v>1010</v>
      </c>
      <c r="O9" t="s">
        <v>45</v>
      </c>
      <c r="P9" t="s">
        <v>45</v>
      </c>
      <c r="Q9">
        <v>1</v>
      </c>
      <c r="W9">
        <v>0</v>
      </c>
      <c r="X9">
        <v>-307435920</v>
      </c>
      <c r="Y9">
        <v>0.33333299999999999</v>
      </c>
      <c r="AA9">
        <v>13812</v>
      </c>
      <c r="AB9">
        <v>0</v>
      </c>
      <c r="AC9">
        <v>0</v>
      </c>
      <c r="AD9">
        <v>0</v>
      </c>
      <c r="AE9">
        <v>13812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6</v>
      </c>
      <c r="AT9">
        <v>0.33333299999999999</v>
      </c>
      <c r="AU9" t="s">
        <v>6</v>
      </c>
      <c r="AV9">
        <v>0</v>
      </c>
      <c r="AW9">
        <v>2</v>
      </c>
      <c r="AX9">
        <v>34647643</v>
      </c>
      <c r="AY9">
        <v>2</v>
      </c>
      <c r="AZ9">
        <v>22528</v>
      </c>
      <c r="BA9">
        <v>9</v>
      </c>
      <c r="BB9">
        <v>3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0.99999899999999997</v>
      </c>
      <c r="CY9">
        <f>AA9</f>
        <v>13812</v>
      </c>
      <c r="CZ9">
        <f>AE9</f>
        <v>13812</v>
      </c>
      <c r="DA9">
        <f>AI9</f>
        <v>1</v>
      </c>
      <c r="DB9">
        <v>0</v>
      </c>
    </row>
    <row r="10" spans="1:106" x14ac:dyDescent="0.2">
      <c r="A10">
        <f>ROW(Source!A28)</f>
        <v>28</v>
      </c>
      <c r="B10">
        <v>34647562</v>
      </c>
      <c r="C10">
        <v>34647631</v>
      </c>
      <c r="D10">
        <v>31443669</v>
      </c>
      <c r="E10">
        <v>17</v>
      </c>
      <c r="F10">
        <v>1</v>
      </c>
      <c r="G10">
        <v>1</v>
      </c>
      <c r="H10">
        <v>3</v>
      </c>
      <c r="I10" t="s">
        <v>51</v>
      </c>
      <c r="J10" t="s">
        <v>6</v>
      </c>
      <c r="K10" t="s">
        <v>52</v>
      </c>
      <c r="L10">
        <v>1354</v>
      </c>
      <c r="N10">
        <v>1010</v>
      </c>
      <c r="O10" t="s">
        <v>45</v>
      </c>
      <c r="P10" t="s">
        <v>45</v>
      </c>
      <c r="Q10">
        <v>1</v>
      </c>
      <c r="W10">
        <v>0</v>
      </c>
      <c r="X10">
        <v>306003151</v>
      </c>
      <c r="Y10">
        <v>0.66666700000000001</v>
      </c>
      <c r="AA10">
        <v>1872.16</v>
      </c>
      <c r="AB10">
        <v>0</v>
      </c>
      <c r="AC10">
        <v>0</v>
      </c>
      <c r="AD10">
        <v>0</v>
      </c>
      <c r="AE10">
        <v>1872.16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6</v>
      </c>
      <c r="AT10">
        <v>0.66666700000000001</v>
      </c>
      <c r="AU10" t="s">
        <v>6</v>
      </c>
      <c r="AV10">
        <v>0</v>
      </c>
      <c r="AW10">
        <v>2</v>
      </c>
      <c r="AX10">
        <v>34647644</v>
      </c>
      <c r="AY10">
        <v>2</v>
      </c>
      <c r="AZ10">
        <v>22528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2.0000010000000001</v>
      </c>
      <c r="CY10">
        <f>AA10</f>
        <v>1872.16</v>
      </c>
      <c r="CZ10">
        <f>AE10</f>
        <v>1872.16</v>
      </c>
      <c r="DA10">
        <f>AI10</f>
        <v>1</v>
      </c>
      <c r="DB10">
        <v>0</v>
      </c>
    </row>
    <row r="11" spans="1:106" x14ac:dyDescent="0.2">
      <c r="A11">
        <f>ROW(Source!A28)</f>
        <v>28</v>
      </c>
      <c r="B11">
        <v>34647562</v>
      </c>
      <c r="C11">
        <v>34647631</v>
      </c>
      <c r="D11">
        <v>31443668</v>
      </c>
      <c r="E11">
        <v>17</v>
      </c>
      <c r="F11">
        <v>1</v>
      </c>
      <c r="G11">
        <v>1</v>
      </c>
      <c r="H11">
        <v>3</v>
      </c>
      <c r="I11" t="s">
        <v>55</v>
      </c>
      <c r="J11" t="s">
        <v>6</v>
      </c>
      <c r="K11" t="s">
        <v>56</v>
      </c>
      <c r="L11">
        <v>1374</v>
      </c>
      <c r="N11">
        <v>1013</v>
      </c>
      <c r="O11" t="s">
        <v>57</v>
      </c>
      <c r="P11" t="s">
        <v>57</v>
      </c>
      <c r="Q11">
        <v>1</v>
      </c>
      <c r="W11">
        <v>0</v>
      </c>
      <c r="X11">
        <v>-1731369543</v>
      </c>
      <c r="Y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</v>
      </c>
      <c r="AU11" t="s">
        <v>6</v>
      </c>
      <c r="AV11">
        <v>0</v>
      </c>
      <c r="AW11">
        <v>2</v>
      </c>
      <c r="AX11">
        <v>34647645</v>
      </c>
      <c r="AY11">
        <v>2</v>
      </c>
      <c r="AZ11">
        <v>22528</v>
      </c>
      <c r="BA11">
        <v>11</v>
      </c>
      <c r="BB11">
        <v>3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</v>
      </c>
      <c r="CY11">
        <f>AA11</f>
        <v>0</v>
      </c>
      <c r="CZ11">
        <f>AE11</f>
        <v>0</v>
      </c>
      <c r="DA11">
        <f>AI11</f>
        <v>1</v>
      </c>
      <c r="DB11">
        <v>0</v>
      </c>
    </row>
    <row r="12" spans="1:106" x14ac:dyDescent="0.2">
      <c r="A12">
        <f>ROW(Source!A29)</f>
        <v>29</v>
      </c>
      <c r="B12">
        <v>34647563</v>
      </c>
      <c r="C12">
        <v>34647631</v>
      </c>
      <c r="D12">
        <v>31726837</v>
      </c>
      <c r="E12">
        <v>1</v>
      </c>
      <c r="F12">
        <v>1</v>
      </c>
      <c r="G12">
        <v>1</v>
      </c>
      <c r="H12">
        <v>1</v>
      </c>
      <c r="I12" t="s">
        <v>349</v>
      </c>
      <c r="J12" t="s">
        <v>6</v>
      </c>
      <c r="K12" t="s">
        <v>350</v>
      </c>
      <c r="L12">
        <v>1191</v>
      </c>
      <c r="N12">
        <v>1013</v>
      </c>
      <c r="O12" t="s">
        <v>348</v>
      </c>
      <c r="P12" t="s">
        <v>348</v>
      </c>
      <c r="Q12">
        <v>1</v>
      </c>
      <c r="W12">
        <v>0</v>
      </c>
      <c r="X12">
        <v>-2143564933</v>
      </c>
      <c r="Y12">
        <v>6.0615000000000006</v>
      </c>
      <c r="AA12">
        <v>0</v>
      </c>
      <c r="AB12">
        <v>0</v>
      </c>
      <c r="AC12">
        <v>0</v>
      </c>
      <c r="AD12">
        <v>178.61</v>
      </c>
      <c r="AE12">
        <v>0</v>
      </c>
      <c r="AF12">
        <v>0</v>
      </c>
      <c r="AG12">
        <v>0</v>
      </c>
      <c r="AH12">
        <v>9.76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4.49</v>
      </c>
      <c r="AU12" t="s">
        <v>20</v>
      </c>
      <c r="AV12">
        <v>1</v>
      </c>
      <c r="AW12">
        <v>2</v>
      </c>
      <c r="AX12">
        <v>34647639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18.1845</v>
      </c>
      <c r="CY12">
        <f>AD12</f>
        <v>178.61</v>
      </c>
      <c r="CZ12">
        <f>AH12</f>
        <v>9.76</v>
      </c>
      <c r="DA12">
        <f>AL12</f>
        <v>18.3</v>
      </c>
      <c r="DB12">
        <v>0</v>
      </c>
    </row>
    <row r="13" spans="1:106" x14ac:dyDescent="0.2">
      <c r="A13">
        <f>ROW(Source!A29)</f>
        <v>29</v>
      </c>
      <c r="B13">
        <v>34647563</v>
      </c>
      <c r="C13">
        <v>34647631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351</v>
      </c>
      <c r="J13" t="s">
        <v>6</v>
      </c>
      <c r="K13" t="s">
        <v>352</v>
      </c>
      <c r="L13">
        <v>1191</v>
      </c>
      <c r="N13">
        <v>1013</v>
      </c>
      <c r="O13" t="s">
        <v>348</v>
      </c>
      <c r="P13" t="s">
        <v>348</v>
      </c>
      <c r="Q13">
        <v>1</v>
      </c>
      <c r="W13">
        <v>0</v>
      </c>
      <c r="X13">
        <v>-1417349443</v>
      </c>
      <c r="Y13">
        <v>0.3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18.3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0.3</v>
      </c>
      <c r="AU13" t="s">
        <v>6</v>
      </c>
      <c r="AV13">
        <v>2</v>
      </c>
      <c r="AW13">
        <v>2</v>
      </c>
      <c r="AX13">
        <v>34647640</v>
      </c>
      <c r="AY13">
        <v>1</v>
      </c>
      <c r="AZ13">
        <v>2048</v>
      </c>
      <c r="BA13">
        <v>13</v>
      </c>
      <c r="BB13">
        <v>2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-0.10500000000000004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0.89999999999999991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x14ac:dyDescent="0.2">
      <c r="A14">
        <f>ROW(Source!A29)</f>
        <v>29</v>
      </c>
      <c r="B14">
        <v>34647563</v>
      </c>
      <c r="C14">
        <v>34647631</v>
      </c>
      <c r="D14">
        <v>31526753</v>
      </c>
      <c r="E14">
        <v>1</v>
      </c>
      <c r="F14">
        <v>1</v>
      </c>
      <c r="G14">
        <v>1</v>
      </c>
      <c r="H14">
        <v>2</v>
      </c>
      <c r="I14" t="s">
        <v>353</v>
      </c>
      <c r="J14" t="s">
        <v>354</v>
      </c>
      <c r="K14" t="s">
        <v>355</v>
      </c>
      <c r="L14">
        <v>1368</v>
      </c>
      <c r="N14">
        <v>1011</v>
      </c>
      <c r="O14" t="s">
        <v>356</v>
      </c>
      <c r="P14" t="s">
        <v>356</v>
      </c>
      <c r="Q14">
        <v>1</v>
      </c>
      <c r="W14">
        <v>0</v>
      </c>
      <c r="X14">
        <v>-1718674368</v>
      </c>
      <c r="Y14">
        <v>0.20250000000000001</v>
      </c>
      <c r="AA14">
        <v>0</v>
      </c>
      <c r="AB14">
        <v>1399.88</v>
      </c>
      <c r="AC14">
        <v>247.05</v>
      </c>
      <c r="AD14">
        <v>0</v>
      </c>
      <c r="AE14">
        <v>0</v>
      </c>
      <c r="AF14">
        <v>111.99</v>
      </c>
      <c r="AG14">
        <v>13.5</v>
      </c>
      <c r="AH14">
        <v>0</v>
      </c>
      <c r="AI14">
        <v>1</v>
      </c>
      <c r="AJ14">
        <v>12.5</v>
      </c>
      <c r="AK14">
        <v>18.3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6</v>
      </c>
      <c r="AT14">
        <v>0.15</v>
      </c>
      <c r="AU14" t="s">
        <v>20</v>
      </c>
      <c r="AV14">
        <v>0</v>
      </c>
      <c r="AW14">
        <v>2</v>
      </c>
      <c r="AX14">
        <v>34647641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0.60750000000000004</v>
      </c>
      <c r="CY14">
        <f>AB14</f>
        <v>1399.88</v>
      </c>
      <c r="CZ14">
        <f>AF14</f>
        <v>111.99</v>
      </c>
      <c r="DA14">
        <f>AJ14</f>
        <v>12.5</v>
      </c>
      <c r="DB14">
        <v>0</v>
      </c>
    </row>
    <row r="15" spans="1:106" x14ac:dyDescent="0.2">
      <c r="A15">
        <f>ROW(Source!A29)</f>
        <v>29</v>
      </c>
      <c r="B15">
        <v>34647563</v>
      </c>
      <c r="C15">
        <v>34647631</v>
      </c>
      <c r="D15">
        <v>31528142</v>
      </c>
      <c r="E15">
        <v>1</v>
      </c>
      <c r="F15">
        <v>1</v>
      </c>
      <c r="G15">
        <v>1</v>
      </c>
      <c r="H15">
        <v>2</v>
      </c>
      <c r="I15" t="s">
        <v>357</v>
      </c>
      <c r="J15" t="s">
        <v>358</v>
      </c>
      <c r="K15" t="s">
        <v>359</v>
      </c>
      <c r="L15">
        <v>1368</v>
      </c>
      <c r="N15">
        <v>1011</v>
      </c>
      <c r="O15" t="s">
        <v>356</v>
      </c>
      <c r="P15" t="s">
        <v>356</v>
      </c>
      <c r="Q15">
        <v>1</v>
      </c>
      <c r="W15">
        <v>0</v>
      </c>
      <c r="X15">
        <v>1372534845</v>
      </c>
      <c r="Y15">
        <v>0.20250000000000001</v>
      </c>
      <c r="AA15">
        <v>0</v>
      </c>
      <c r="AB15">
        <v>821.38</v>
      </c>
      <c r="AC15">
        <v>212.28</v>
      </c>
      <c r="AD15">
        <v>0</v>
      </c>
      <c r="AE15">
        <v>0</v>
      </c>
      <c r="AF15">
        <v>65.709999999999994</v>
      </c>
      <c r="AG15">
        <v>11.6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0.15</v>
      </c>
      <c r="AU15" t="s">
        <v>20</v>
      </c>
      <c r="AV15">
        <v>0</v>
      </c>
      <c r="AW15">
        <v>2</v>
      </c>
      <c r="AX15">
        <v>34647642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0.60750000000000004</v>
      </c>
      <c r="CY15">
        <f>AB15</f>
        <v>821.38</v>
      </c>
      <c r="CZ15">
        <f>AF15</f>
        <v>65.709999999999994</v>
      </c>
      <c r="DA15">
        <f>AJ15</f>
        <v>12.5</v>
      </c>
      <c r="DB15">
        <v>0</v>
      </c>
    </row>
    <row r="16" spans="1:106" x14ac:dyDescent="0.2">
      <c r="A16">
        <f>ROW(Source!A29)</f>
        <v>29</v>
      </c>
      <c r="B16">
        <v>34647563</v>
      </c>
      <c r="C16">
        <v>34647631</v>
      </c>
      <c r="D16">
        <v>31449042</v>
      </c>
      <c r="E16">
        <v>1</v>
      </c>
      <c r="F16">
        <v>1</v>
      </c>
      <c r="G16">
        <v>1</v>
      </c>
      <c r="H16">
        <v>3</v>
      </c>
      <c r="I16" t="s">
        <v>43</v>
      </c>
      <c r="J16" t="s">
        <v>46</v>
      </c>
      <c r="K16" t="s">
        <v>44</v>
      </c>
      <c r="L16">
        <v>1354</v>
      </c>
      <c r="N16">
        <v>1010</v>
      </c>
      <c r="O16" t="s">
        <v>45</v>
      </c>
      <c r="P16" t="s">
        <v>45</v>
      </c>
      <c r="Q16">
        <v>1</v>
      </c>
      <c r="W16">
        <v>0</v>
      </c>
      <c r="X16">
        <v>-307435920</v>
      </c>
      <c r="Y16">
        <v>0.33333299999999999</v>
      </c>
      <c r="AA16">
        <v>103590</v>
      </c>
      <c r="AB16">
        <v>0</v>
      </c>
      <c r="AC16">
        <v>0</v>
      </c>
      <c r="AD16">
        <v>0</v>
      </c>
      <c r="AE16">
        <v>13812</v>
      </c>
      <c r="AF16">
        <v>0</v>
      </c>
      <c r="AG16">
        <v>0</v>
      </c>
      <c r="AH16">
        <v>0</v>
      </c>
      <c r="AI16">
        <v>7.5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0.33333299999999999</v>
      </c>
      <c r="AU16" t="s">
        <v>6</v>
      </c>
      <c r="AV16">
        <v>0</v>
      </c>
      <c r="AW16">
        <v>2</v>
      </c>
      <c r="AX16">
        <v>34647643</v>
      </c>
      <c r="AY16">
        <v>2</v>
      </c>
      <c r="AZ16">
        <v>22528</v>
      </c>
      <c r="BA16">
        <v>16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0.99999899999999997</v>
      </c>
      <c r="CY16">
        <f>AA16</f>
        <v>103590</v>
      </c>
      <c r="CZ16">
        <f>AE16</f>
        <v>13812</v>
      </c>
      <c r="DA16">
        <f>AI16</f>
        <v>7.5</v>
      </c>
      <c r="DB16">
        <v>0</v>
      </c>
    </row>
    <row r="17" spans="1:106" x14ac:dyDescent="0.2">
      <c r="A17">
        <f>ROW(Source!A29)</f>
        <v>29</v>
      </c>
      <c r="B17">
        <v>34647563</v>
      </c>
      <c r="C17">
        <v>34647631</v>
      </c>
      <c r="D17">
        <v>31443669</v>
      </c>
      <c r="E17">
        <v>17</v>
      </c>
      <c r="F17">
        <v>1</v>
      </c>
      <c r="G17">
        <v>1</v>
      </c>
      <c r="H17">
        <v>3</v>
      </c>
      <c r="I17" t="s">
        <v>51</v>
      </c>
      <c r="J17" t="s">
        <v>6</v>
      </c>
      <c r="K17" t="s">
        <v>52</v>
      </c>
      <c r="L17">
        <v>1354</v>
      </c>
      <c r="N17">
        <v>1010</v>
      </c>
      <c r="O17" t="s">
        <v>45</v>
      </c>
      <c r="P17" t="s">
        <v>45</v>
      </c>
      <c r="Q17">
        <v>1</v>
      </c>
      <c r="W17">
        <v>0</v>
      </c>
      <c r="X17">
        <v>306003151</v>
      </c>
      <c r="Y17">
        <v>0.66666700000000001</v>
      </c>
      <c r="AA17">
        <v>14041.22</v>
      </c>
      <c r="AB17">
        <v>0</v>
      </c>
      <c r="AC17">
        <v>0</v>
      </c>
      <c r="AD17">
        <v>0</v>
      </c>
      <c r="AE17">
        <v>1872.16</v>
      </c>
      <c r="AF17">
        <v>0</v>
      </c>
      <c r="AG17">
        <v>0</v>
      </c>
      <c r="AH17">
        <v>0</v>
      </c>
      <c r="AI17">
        <v>7.5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0.66666700000000001</v>
      </c>
      <c r="AU17" t="s">
        <v>6</v>
      </c>
      <c r="AV17">
        <v>0</v>
      </c>
      <c r="AW17">
        <v>2</v>
      </c>
      <c r="AX17">
        <v>34647644</v>
      </c>
      <c r="AY17">
        <v>2</v>
      </c>
      <c r="AZ17">
        <v>22528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2.0000010000000001</v>
      </c>
      <c r="CY17">
        <f>AA17</f>
        <v>14041.22</v>
      </c>
      <c r="CZ17">
        <f>AE17</f>
        <v>1872.16</v>
      </c>
      <c r="DA17">
        <f>AI17</f>
        <v>7.5</v>
      </c>
      <c r="DB17">
        <v>0</v>
      </c>
    </row>
    <row r="18" spans="1:106" x14ac:dyDescent="0.2">
      <c r="A18">
        <f>ROW(Source!A29)</f>
        <v>29</v>
      </c>
      <c r="B18">
        <v>34647563</v>
      </c>
      <c r="C18">
        <v>34647631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55</v>
      </c>
      <c r="J18" t="s">
        <v>6</v>
      </c>
      <c r="K18" t="s">
        <v>56</v>
      </c>
      <c r="L18">
        <v>1374</v>
      </c>
      <c r="N18">
        <v>1013</v>
      </c>
      <c r="O18" t="s">
        <v>57</v>
      </c>
      <c r="P18" t="s">
        <v>57</v>
      </c>
      <c r="Q18">
        <v>1</v>
      </c>
      <c r="W18">
        <v>0</v>
      </c>
      <c r="X18">
        <v>-1731369543</v>
      </c>
      <c r="Y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7.5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34647645</v>
      </c>
      <c r="AY18">
        <v>2</v>
      </c>
      <c r="AZ18">
        <v>22528</v>
      </c>
      <c r="BA18">
        <v>18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0</v>
      </c>
      <c r="CY18">
        <f>AA18</f>
        <v>0</v>
      </c>
      <c r="CZ18">
        <f>AE18</f>
        <v>0</v>
      </c>
      <c r="DA18">
        <f>AI18</f>
        <v>7.5</v>
      </c>
      <c r="DB18">
        <v>0</v>
      </c>
    </row>
    <row r="19" spans="1:106" x14ac:dyDescent="0.2">
      <c r="A19">
        <f>ROW(Source!A36)</f>
        <v>36</v>
      </c>
      <c r="B19">
        <v>34647562</v>
      </c>
      <c r="C19">
        <v>34647649</v>
      </c>
      <c r="D19">
        <v>31725395</v>
      </c>
      <c r="E19">
        <v>1</v>
      </c>
      <c r="F19">
        <v>1</v>
      </c>
      <c r="G19">
        <v>1</v>
      </c>
      <c r="H19">
        <v>1</v>
      </c>
      <c r="I19" t="s">
        <v>360</v>
      </c>
      <c r="J19" t="s">
        <v>6</v>
      </c>
      <c r="K19" t="s">
        <v>361</v>
      </c>
      <c r="L19">
        <v>1191</v>
      </c>
      <c r="N19">
        <v>1013</v>
      </c>
      <c r="O19" t="s">
        <v>348</v>
      </c>
      <c r="P19" t="s">
        <v>348</v>
      </c>
      <c r="Q19">
        <v>1</v>
      </c>
      <c r="W19">
        <v>0</v>
      </c>
      <c r="X19">
        <v>912892513</v>
      </c>
      <c r="Y19">
        <v>0.70200000000000007</v>
      </c>
      <c r="AA19">
        <v>0</v>
      </c>
      <c r="AB19">
        <v>0</v>
      </c>
      <c r="AC19">
        <v>0</v>
      </c>
      <c r="AD19">
        <v>9.92</v>
      </c>
      <c r="AE19">
        <v>0</v>
      </c>
      <c r="AF19">
        <v>0</v>
      </c>
      <c r="AG19">
        <v>0</v>
      </c>
      <c r="AH19">
        <v>9.92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6</v>
      </c>
      <c r="AT19">
        <v>0.52</v>
      </c>
      <c r="AU19" t="s">
        <v>20</v>
      </c>
      <c r="AV19">
        <v>1</v>
      </c>
      <c r="AW19">
        <v>2</v>
      </c>
      <c r="AX19">
        <v>34647658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Y19*Source!I36</f>
        <v>10.530000000000001</v>
      </c>
      <c r="CY19">
        <f>AD19</f>
        <v>9.92</v>
      </c>
      <c r="CZ19">
        <f>AH19</f>
        <v>9.92</v>
      </c>
      <c r="DA19">
        <f>AL19</f>
        <v>1</v>
      </c>
      <c r="DB19">
        <v>0</v>
      </c>
    </row>
    <row r="20" spans="1:106" x14ac:dyDescent="0.2">
      <c r="A20">
        <f>ROW(Source!A36)</f>
        <v>36</v>
      </c>
      <c r="B20">
        <v>34647562</v>
      </c>
      <c r="C20">
        <v>34647649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65</v>
      </c>
      <c r="J20" t="s">
        <v>82</v>
      </c>
      <c r="K20" t="s">
        <v>81</v>
      </c>
      <c r="L20">
        <v>1354</v>
      </c>
      <c r="N20">
        <v>1010</v>
      </c>
      <c r="O20" t="s">
        <v>45</v>
      </c>
      <c r="P20" t="s">
        <v>45</v>
      </c>
      <c r="Q20">
        <v>1</v>
      </c>
      <c r="W20">
        <v>0</v>
      </c>
      <c r="X20">
        <v>1044265505</v>
      </c>
      <c r="Y20">
        <v>6.6667000000000004E-2</v>
      </c>
      <c r="AA20">
        <v>69.150000000000006</v>
      </c>
      <c r="AB20">
        <v>0</v>
      </c>
      <c r="AC20">
        <v>0</v>
      </c>
      <c r="AD20">
        <v>0</v>
      </c>
      <c r="AE20">
        <v>69.150000000000006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6.6667000000000004E-2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Y20*Source!I36</f>
        <v>1.000005</v>
      </c>
      <c r="CY20">
        <f t="shared" ref="CY20:CY26" si="0">AA20</f>
        <v>69.150000000000006</v>
      </c>
      <c r="CZ20">
        <f t="shared" ref="CZ20:CZ26" si="1">AE20</f>
        <v>69.150000000000006</v>
      </c>
      <c r="DA20">
        <f t="shared" ref="DA20:DA26" si="2">AI20</f>
        <v>1</v>
      </c>
      <c r="DB20">
        <v>0</v>
      </c>
    </row>
    <row r="21" spans="1:106" x14ac:dyDescent="0.2">
      <c r="A21">
        <f>ROW(Source!A36)</f>
        <v>36</v>
      </c>
      <c r="B21">
        <v>34647562</v>
      </c>
      <c r="C21">
        <v>34647649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65</v>
      </c>
      <c r="J21" t="s">
        <v>6</v>
      </c>
      <c r="K21" t="s">
        <v>85</v>
      </c>
      <c r="L21">
        <v>1354</v>
      </c>
      <c r="N21">
        <v>1010</v>
      </c>
      <c r="O21" t="s">
        <v>45</v>
      </c>
      <c r="P21" t="s">
        <v>45</v>
      </c>
      <c r="Q21">
        <v>1</v>
      </c>
      <c r="W21">
        <v>0</v>
      </c>
      <c r="X21">
        <v>1988874228</v>
      </c>
      <c r="Y21">
        <v>6.6667000000000004E-2</v>
      </c>
      <c r="AA21">
        <v>30.51</v>
      </c>
      <c r="AB21">
        <v>0</v>
      </c>
      <c r="AC21">
        <v>0</v>
      </c>
      <c r="AD21">
        <v>0</v>
      </c>
      <c r="AE21">
        <v>30.51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6.6667000000000004E-2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1.000005</v>
      </c>
      <c r="CY21">
        <f t="shared" si="0"/>
        <v>30.51</v>
      </c>
      <c r="CZ21">
        <f t="shared" si="1"/>
        <v>30.51</v>
      </c>
      <c r="DA21">
        <f t="shared" si="2"/>
        <v>1</v>
      </c>
      <c r="DB21">
        <v>0</v>
      </c>
    </row>
    <row r="22" spans="1:106" x14ac:dyDescent="0.2">
      <c r="A22">
        <f>ROW(Source!A36)</f>
        <v>36</v>
      </c>
      <c r="B22">
        <v>34647562</v>
      </c>
      <c r="C22">
        <v>34647649</v>
      </c>
      <c r="D22">
        <v>0</v>
      </c>
      <c r="E22">
        <v>0</v>
      </c>
      <c r="F22">
        <v>1</v>
      </c>
      <c r="G22">
        <v>1</v>
      </c>
      <c r="H22">
        <v>3</v>
      </c>
      <c r="I22" t="s">
        <v>65</v>
      </c>
      <c r="J22" t="s">
        <v>6</v>
      </c>
      <c r="K22" t="s">
        <v>78</v>
      </c>
      <c r="L22">
        <v>1354</v>
      </c>
      <c r="N22">
        <v>1010</v>
      </c>
      <c r="O22" t="s">
        <v>45</v>
      </c>
      <c r="P22" t="s">
        <v>45</v>
      </c>
      <c r="Q22">
        <v>1</v>
      </c>
      <c r="W22">
        <v>0</v>
      </c>
      <c r="X22">
        <v>1767310606</v>
      </c>
      <c r="Y22">
        <v>6.6667000000000004E-2</v>
      </c>
      <c r="AA22">
        <v>393.22</v>
      </c>
      <c r="AB22">
        <v>0</v>
      </c>
      <c r="AC22">
        <v>0</v>
      </c>
      <c r="AD22">
        <v>0</v>
      </c>
      <c r="AE22">
        <v>393.22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6.6667000000000004E-2</v>
      </c>
      <c r="AU22" t="s">
        <v>6</v>
      </c>
      <c r="AV22">
        <v>0</v>
      </c>
      <c r="AW22">
        <v>1</v>
      </c>
      <c r="AX22">
        <v>-1</v>
      </c>
      <c r="AY22">
        <v>0</v>
      </c>
      <c r="AZ22">
        <v>0</v>
      </c>
      <c r="BA22" t="s">
        <v>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1.000005</v>
      </c>
      <c r="CY22">
        <f t="shared" si="0"/>
        <v>393.22</v>
      </c>
      <c r="CZ22">
        <f t="shared" si="1"/>
        <v>393.22</v>
      </c>
      <c r="DA22">
        <f t="shared" si="2"/>
        <v>1</v>
      </c>
      <c r="DB22">
        <v>0</v>
      </c>
    </row>
    <row r="23" spans="1:106" x14ac:dyDescent="0.2">
      <c r="A23">
        <f>ROW(Source!A36)</f>
        <v>36</v>
      </c>
      <c r="B23">
        <v>34647562</v>
      </c>
      <c r="C23">
        <v>34647649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65</v>
      </c>
      <c r="J23" t="s">
        <v>6</v>
      </c>
      <c r="K23" t="s">
        <v>75</v>
      </c>
      <c r="L23">
        <v>1354</v>
      </c>
      <c r="N23">
        <v>1010</v>
      </c>
      <c r="O23" t="s">
        <v>45</v>
      </c>
      <c r="P23" t="s">
        <v>45</v>
      </c>
      <c r="Q23">
        <v>1</v>
      </c>
      <c r="W23">
        <v>0</v>
      </c>
      <c r="X23">
        <v>-566205815</v>
      </c>
      <c r="Y23">
        <v>6.6667000000000004E-2</v>
      </c>
      <c r="AA23">
        <v>352.54</v>
      </c>
      <c r="AB23">
        <v>0</v>
      </c>
      <c r="AC23">
        <v>0</v>
      </c>
      <c r="AD23">
        <v>0</v>
      </c>
      <c r="AE23">
        <v>352.54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6.6667000000000004E-2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Y23*Source!I36</f>
        <v>1.000005</v>
      </c>
      <c r="CY23">
        <f t="shared" si="0"/>
        <v>352.54</v>
      </c>
      <c r="CZ23">
        <f t="shared" si="1"/>
        <v>352.54</v>
      </c>
      <c r="DA23">
        <f t="shared" si="2"/>
        <v>1</v>
      </c>
      <c r="DB23">
        <v>0</v>
      </c>
    </row>
    <row r="24" spans="1:106" x14ac:dyDescent="0.2">
      <c r="A24">
        <f>ROW(Source!A36)</f>
        <v>36</v>
      </c>
      <c r="B24">
        <v>34647562</v>
      </c>
      <c r="C24">
        <v>34647649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65</v>
      </c>
      <c r="J24" t="s">
        <v>6</v>
      </c>
      <c r="K24" t="s">
        <v>72</v>
      </c>
      <c r="L24">
        <v>1354</v>
      </c>
      <c r="N24">
        <v>1010</v>
      </c>
      <c r="O24" t="s">
        <v>45</v>
      </c>
      <c r="P24" t="s">
        <v>45</v>
      </c>
      <c r="Q24">
        <v>1</v>
      </c>
      <c r="W24">
        <v>0</v>
      </c>
      <c r="X24">
        <v>1641332169</v>
      </c>
      <c r="Y24">
        <v>6.6667000000000004E-2</v>
      </c>
      <c r="AA24">
        <v>326.67</v>
      </c>
      <c r="AB24">
        <v>0</v>
      </c>
      <c r="AC24">
        <v>0</v>
      </c>
      <c r="AD24">
        <v>0</v>
      </c>
      <c r="AE24">
        <v>326.67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6.6667000000000004E-2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Y24*Source!I36</f>
        <v>1.000005</v>
      </c>
      <c r="CY24">
        <f t="shared" si="0"/>
        <v>326.67</v>
      </c>
      <c r="CZ24">
        <f t="shared" si="1"/>
        <v>326.67</v>
      </c>
      <c r="DA24">
        <f t="shared" si="2"/>
        <v>1</v>
      </c>
      <c r="DB24">
        <v>0</v>
      </c>
    </row>
    <row r="25" spans="1:106" x14ac:dyDescent="0.2">
      <c r="A25">
        <f>ROW(Source!A36)</f>
        <v>36</v>
      </c>
      <c r="B25">
        <v>34647562</v>
      </c>
      <c r="C25">
        <v>34647649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65</v>
      </c>
      <c r="J25" t="s">
        <v>6</v>
      </c>
      <c r="K25" t="s">
        <v>69</v>
      </c>
      <c r="L25">
        <v>1354</v>
      </c>
      <c r="N25">
        <v>1010</v>
      </c>
      <c r="O25" t="s">
        <v>45</v>
      </c>
      <c r="P25" t="s">
        <v>45</v>
      </c>
      <c r="Q25">
        <v>1</v>
      </c>
      <c r="W25">
        <v>0</v>
      </c>
      <c r="X25">
        <v>-985004355</v>
      </c>
      <c r="Y25">
        <v>0.53333299999999995</v>
      </c>
      <c r="AA25">
        <v>247.34</v>
      </c>
      <c r="AB25">
        <v>0</v>
      </c>
      <c r="AC25">
        <v>0</v>
      </c>
      <c r="AD25">
        <v>0</v>
      </c>
      <c r="AE25">
        <v>247.34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0.53333299999999995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Y25*Source!I36</f>
        <v>7.9999949999999993</v>
      </c>
      <c r="CY25">
        <f t="shared" si="0"/>
        <v>247.34</v>
      </c>
      <c r="CZ25">
        <f t="shared" si="1"/>
        <v>247.34</v>
      </c>
      <c r="DA25">
        <f t="shared" si="2"/>
        <v>1</v>
      </c>
      <c r="DB25">
        <v>0</v>
      </c>
    </row>
    <row r="26" spans="1:106" x14ac:dyDescent="0.2">
      <c r="A26">
        <f>ROW(Source!A36)</f>
        <v>36</v>
      </c>
      <c r="B26">
        <v>34647562</v>
      </c>
      <c r="C26">
        <v>34647649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65</v>
      </c>
      <c r="J26" t="s">
        <v>6</v>
      </c>
      <c r="K26" t="s">
        <v>66</v>
      </c>
      <c r="L26">
        <v>1354</v>
      </c>
      <c r="N26">
        <v>1010</v>
      </c>
      <c r="O26" t="s">
        <v>45</v>
      </c>
      <c r="P26" t="s">
        <v>45</v>
      </c>
      <c r="Q26">
        <v>1</v>
      </c>
      <c r="W26">
        <v>0</v>
      </c>
      <c r="X26">
        <v>2116452615</v>
      </c>
      <c r="Y26">
        <v>0.13333300000000001</v>
      </c>
      <c r="AA26">
        <v>708.47</v>
      </c>
      <c r="AB26">
        <v>0</v>
      </c>
      <c r="AC26">
        <v>0</v>
      </c>
      <c r="AD26">
        <v>0</v>
      </c>
      <c r="AE26">
        <v>708.47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0.13333300000000001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Y26*Source!I36</f>
        <v>1.9999950000000002</v>
      </c>
      <c r="CY26">
        <f t="shared" si="0"/>
        <v>708.47</v>
      </c>
      <c r="CZ26">
        <f t="shared" si="1"/>
        <v>708.47</v>
      </c>
      <c r="DA26">
        <f t="shared" si="2"/>
        <v>1</v>
      </c>
      <c r="DB26">
        <v>0</v>
      </c>
    </row>
    <row r="27" spans="1:106" x14ac:dyDescent="0.2">
      <c r="A27">
        <f>ROW(Source!A37)</f>
        <v>37</v>
      </c>
      <c r="B27">
        <v>34647563</v>
      </c>
      <c r="C27">
        <v>34647649</v>
      </c>
      <c r="D27">
        <v>31725395</v>
      </c>
      <c r="E27">
        <v>1</v>
      </c>
      <c r="F27">
        <v>1</v>
      </c>
      <c r="G27">
        <v>1</v>
      </c>
      <c r="H27">
        <v>1</v>
      </c>
      <c r="I27" t="s">
        <v>360</v>
      </c>
      <c r="J27" t="s">
        <v>6</v>
      </c>
      <c r="K27" t="s">
        <v>361</v>
      </c>
      <c r="L27">
        <v>1191</v>
      </c>
      <c r="N27">
        <v>1013</v>
      </c>
      <c r="O27" t="s">
        <v>348</v>
      </c>
      <c r="P27" t="s">
        <v>348</v>
      </c>
      <c r="Q27">
        <v>1</v>
      </c>
      <c r="W27">
        <v>0</v>
      </c>
      <c r="X27">
        <v>912892513</v>
      </c>
      <c r="Y27">
        <v>0.70200000000000007</v>
      </c>
      <c r="AA27">
        <v>0</v>
      </c>
      <c r="AB27">
        <v>0</v>
      </c>
      <c r="AC27">
        <v>0</v>
      </c>
      <c r="AD27">
        <v>181.54</v>
      </c>
      <c r="AE27">
        <v>0</v>
      </c>
      <c r="AF27">
        <v>0</v>
      </c>
      <c r="AG27">
        <v>0</v>
      </c>
      <c r="AH27">
        <v>9.92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6</v>
      </c>
      <c r="AT27">
        <v>0.52</v>
      </c>
      <c r="AU27" t="s">
        <v>20</v>
      </c>
      <c r="AV27">
        <v>1</v>
      </c>
      <c r="AW27">
        <v>2</v>
      </c>
      <c r="AX27">
        <v>34647658</v>
      </c>
      <c r="AY27">
        <v>1</v>
      </c>
      <c r="AZ27">
        <v>0</v>
      </c>
      <c r="BA27">
        <v>22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10.530000000000001</v>
      </c>
      <c r="CY27">
        <f>AD27</f>
        <v>181.54</v>
      </c>
      <c r="CZ27">
        <f>AH27</f>
        <v>9.92</v>
      </c>
      <c r="DA27">
        <f>AL27</f>
        <v>18.3</v>
      </c>
      <c r="DB27">
        <v>0</v>
      </c>
    </row>
    <row r="28" spans="1:106" x14ac:dyDescent="0.2">
      <c r="A28">
        <f>ROW(Source!A37)</f>
        <v>37</v>
      </c>
      <c r="B28">
        <v>34647563</v>
      </c>
      <c r="C28">
        <v>34647649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65</v>
      </c>
      <c r="J28" t="s">
        <v>82</v>
      </c>
      <c r="K28" t="s">
        <v>81</v>
      </c>
      <c r="L28">
        <v>1354</v>
      </c>
      <c r="N28">
        <v>1010</v>
      </c>
      <c r="O28" t="s">
        <v>45</v>
      </c>
      <c r="P28" t="s">
        <v>45</v>
      </c>
      <c r="Q28">
        <v>1</v>
      </c>
      <c r="W28">
        <v>0</v>
      </c>
      <c r="X28">
        <v>1044265505</v>
      </c>
      <c r="Y28">
        <v>6.6667000000000004E-2</v>
      </c>
      <c r="AA28">
        <v>518.64</v>
      </c>
      <c r="AB28">
        <v>0</v>
      </c>
      <c r="AC28">
        <v>0</v>
      </c>
      <c r="AD28">
        <v>0</v>
      </c>
      <c r="AE28">
        <v>69.150000000000006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6.6667000000000004E-2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1.000005</v>
      </c>
      <c r="CY28">
        <f t="shared" ref="CY28:CY34" si="3">AA28</f>
        <v>518.64</v>
      </c>
      <c r="CZ28">
        <f t="shared" ref="CZ28:CZ34" si="4">AE28</f>
        <v>69.150000000000006</v>
      </c>
      <c r="DA28">
        <f t="shared" ref="DA28:DA34" si="5">AI28</f>
        <v>7.5</v>
      </c>
      <c r="DB28">
        <v>0</v>
      </c>
    </row>
    <row r="29" spans="1:106" x14ac:dyDescent="0.2">
      <c r="A29">
        <f>ROW(Source!A37)</f>
        <v>37</v>
      </c>
      <c r="B29">
        <v>34647563</v>
      </c>
      <c r="C29">
        <v>34647649</v>
      </c>
      <c r="D29">
        <v>0</v>
      </c>
      <c r="E29">
        <v>0</v>
      </c>
      <c r="F29">
        <v>1</v>
      </c>
      <c r="G29">
        <v>1</v>
      </c>
      <c r="H29">
        <v>3</v>
      </c>
      <c r="I29" t="s">
        <v>65</v>
      </c>
      <c r="J29" t="s">
        <v>6</v>
      </c>
      <c r="K29" t="s">
        <v>85</v>
      </c>
      <c r="L29">
        <v>1354</v>
      </c>
      <c r="N29">
        <v>1010</v>
      </c>
      <c r="O29" t="s">
        <v>45</v>
      </c>
      <c r="P29" t="s">
        <v>45</v>
      </c>
      <c r="Q29">
        <v>1</v>
      </c>
      <c r="W29">
        <v>0</v>
      </c>
      <c r="X29">
        <v>1988874228</v>
      </c>
      <c r="Y29">
        <v>6.6667000000000004E-2</v>
      </c>
      <c r="AA29">
        <v>228.81</v>
      </c>
      <c r="AB29">
        <v>0</v>
      </c>
      <c r="AC29">
        <v>0</v>
      </c>
      <c r="AD29">
        <v>0</v>
      </c>
      <c r="AE29">
        <v>30.51</v>
      </c>
      <c r="AF29">
        <v>0</v>
      </c>
      <c r="AG29">
        <v>0</v>
      </c>
      <c r="AH29">
        <v>0</v>
      </c>
      <c r="AI29">
        <v>7.5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6</v>
      </c>
      <c r="AT29">
        <v>6.6667000000000004E-2</v>
      </c>
      <c r="AU29" t="s">
        <v>6</v>
      </c>
      <c r="AV29">
        <v>0</v>
      </c>
      <c r="AW29">
        <v>1</v>
      </c>
      <c r="AX29">
        <v>-1</v>
      </c>
      <c r="AY29">
        <v>0</v>
      </c>
      <c r="AZ29">
        <v>0</v>
      </c>
      <c r="BA29" t="s">
        <v>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1.000005</v>
      </c>
      <c r="CY29">
        <f t="shared" si="3"/>
        <v>228.81</v>
      </c>
      <c r="CZ29">
        <f t="shared" si="4"/>
        <v>30.51</v>
      </c>
      <c r="DA29">
        <f t="shared" si="5"/>
        <v>7.5</v>
      </c>
      <c r="DB29">
        <v>0</v>
      </c>
    </row>
    <row r="30" spans="1:106" x14ac:dyDescent="0.2">
      <c r="A30">
        <f>ROW(Source!A37)</f>
        <v>37</v>
      </c>
      <c r="B30">
        <v>34647563</v>
      </c>
      <c r="C30">
        <v>34647649</v>
      </c>
      <c r="D30">
        <v>0</v>
      </c>
      <c r="E30">
        <v>0</v>
      </c>
      <c r="F30">
        <v>1</v>
      </c>
      <c r="G30">
        <v>1</v>
      </c>
      <c r="H30">
        <v>3</v>
      </c>
      <c r="I30" t="s">
        <v>65</v>
      </c>
      <c r="J30" t="s">
        <v>6</v>
      </c>
      <c r="K30" t="s">
        <v>78</v>
      </c>
      <c r="L30">
        <v>1354</v>
      </c>
      <c r="N30">
        <v>1010</v>
      </c>
      <c r="O30" t="s">
        <v>45</v>
      </c>
      <c r="P30" t="s">
        <v>45</v>
      </c>
      <c r="Q30">
        <v>1</v>
      </c>
      <c r="W30">
        <v>0</v>
      </c>
      <c r="X30">
        <v>1767310606</v>
      </c>
      <c r="Y30">
        <v>6.6667000000000004E-2</v>
      </c>
      <c r="AA30">
        <v>2949.15</v>
      </c>
      <c r="AB30">
        <v>0</v>
      </c>
      <c r="AC30">
        <v>0</v>
      </c>
      <c r="AD30">
        <v>0</v>
      </c>
      <c r="AE30">
        <v>393.22</v>
      </c>
      <c r="AF30">
        <v>0</v>
      </c>
      <c r="AG30">
        <v>0</v>
      </c>
      <c r="AH30">
        <v>0</v>
      </c>
      <c r="AI30">
        <v>7.5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6.6667000000000004E-2</v>
      </c>
      <c r="AU30" t="s">
        <v>6</v>
      </c>
      <c r="AV30">
        <v>0</v>
      </c>
      <c r="AW30">
        <v>1</v>
      </c>
      <c r="AX30">
        <v>-1</v>
      </c>
      <c r="AY30">
        <v>0</v>
      </c>
      <c r="AZ30">
        <v>0</v>
      </c>
      <c r="BA30" t="s">
        <v>6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Y30*Source!I37</f>
        <v>1.000005</v>
      </c>
      <c r="CY30">
        <f t="shared" si="3"/>
        <v>2949.15</v>
      </c>
      <c r="CZ30">
        <f t="shared" si="4"/>
        <v>393.22</v>
      </c>
      <c r="DA30">
        <f t="shared" si="5"/>
        <v>7.5</v>
      </c>
      <c r="DB30">
        <v>0</v>
      </c>
    </row>
    <row r="31" spans="1:106" x14ac:dyDescent="0.2">
      <c r="A31">
        <f>ROW(Source!A37)</f>
        <v>37</v>
      </c>
      <c r="B31">
        <v>34647563</v>
      </c>
      <c r="C31">
        <v>34647649</v>
      </c>
      <c r="D31">
        <v>0</v>
      </c>
      <c r="E31">
        <v>0</v>
      </c>
      <c r="F31">
        <v>1</v>
      </c>
      <c r="G31">
        <v>1</v>
      </c>
      <c r="H31">
        <v>3</v>
      </c>
      <c r="I31" t="s">
        <v>65</v>
      </c>
      <c r="J31" t="s">
        <v>6</v>
      </c>
      <c r="K31" t="s">
        <v>75</v>
      </c>
      <c r="L31">
        <v>1354</v>
      </c>
      <c r="N31">
        <v>1010</v>
      </c>
      <c r="O31" t="s">
        <v>45</v>
      </c>
      <c r="P31" t="s">
        <v>45</v>
      </c>
      <c r="Q31">
        <v>1</v>
      </c>
      <c r="W31">
        <v>0</v>
      </c>
      <c r="X31">
        <v>-566205815</v>
      </c>
      <c r="Y31">
        <v>6.6667000000000004E-2</v>
      </c>
      <c r="AA31">
        <v>2644.07</v>
      </c>
      <c r="AB31">
        <v>0</v>
      </c>
      <c r="AC31">
        <v>0</v>
      </c>
      <c r="AD31">
        <v>0</v>
      </c>
      <c r="AE31">
        <v>352.54</v>
      </c>
      <c r="AF31">
        <v>0</v>
      </c>
      <c r="AG31">
        <v>0</v>
      </c>
      <c r="AH31">
        <v>0</v>
      </c>
      <c r="AI31">
        <v>7.5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6.6667000000000004E-2</v>
      </c>
      <c r="AU31" t="s">
        <v>6</v>
      </c>
      <c r="AV31">
        <v>0</v>
      </c>
      <c r="AW31">
        <v>1</v>
      </c>
      <c r="AX31">
        <v>-1</v>
      </c>
      <c r="AY31">
        <v>0</v>
      </c>
      <c r="AZ31">
        <v>0</v>
      </c>
      <c r="BA31" t="s">
        <v>6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Y31*Source!I37</f>
        <v>1.000005</v>
      </c>
      <c r="CY31">
        <f t="shared" si="3"/>
        <v>2644.07</v>
      </c>
      <c r="CZ31">
        <f t="shared" si="4"/>
        <v>352.54</v>
      </c>
      <c r="DA31">
        <f t="shared" si="5"/>
        <v>7.5</v>
      </c>
      <c r="DB31">
        <v>0</v>
      </c>
    </row>
    <row r="32" spans="1:106" x14ac:dyDescent="0.2">
      <c r="A32">
        <f>ROW(Source!A37)</f>
        <v>37</v>
      </c>
      <c r="B32">
        <v>34647563</v>
      </c>
      <c r="C32">
        <v>34647649</v>
      </c>
      <c r="D32">
        <v>0</v>
      </c>
      <c r="E32">
        <v>0</v>
      </c>
      <c r="F32">
        <v>1</v>
      </c>
      <c r="G32">
        <v>1</v>
      </c>
      <c r="H32">
        <v>3</v>
      </c>
      <c r="I32" t="s">
        <v>65</v>
      </c>
      <c r="J32" t="s">
        <v>6</v>
      </c>
      <c r="K32" t="s">
        <v>72</v>
      </c>
      <c r="L32">
        <v>1354</v>
      </c>
      <c r="N32">
        <v>1010</v>
      </c>
      <c r="O32" t="s">
        <v>45</v>
      </c>
      <c r="P32" t="s">
        <v>45</v>
      </c>
      <c r="Q32">
        <v>1</v>
      </c>
      <c r="W32">
        <v>0</v>
      </c>
      <c r="X32">
        <v>1641332169</v>
      </c>
      <c r="Y32">
        <v>6.6667000000000004E-2</v>
      </c>
      <c r="AA32">
        <v>2450</v>
      </c>
      <c r="AB32">
        <v>0</v>
      </c>
      <c r="AC32">
        <v>0</v>
      </c>
      <c r="AD32">
        <v>0</v>
      </c>
      <c r="AE32">
        <v>326.67</v>
      </c>
      <c r="AF32">
        <v>0</v>
      </c>
      <c r="AG32">
        <v>0</v>
      </c>
      <c r="AH32">
        <v>0</v>
      </c>
      <c r="AI32">
        <v>7.5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6.6667000000000004E-2</v>
      </c>
      <c r="AU32" t="s">
        <v>6</v>
      </c>
      <c r="AV32">
        <v>0</v>
      </c>
      <c r="AW32">
        <v>1</v>
      </c>
      <c r="AX32">
        <v>-1</v>
      </c>
      <c r="AY32">
        <v>0</v>
      </c>
      <c r="AZ32">
        <v>0</v>
      </c>
      <c r="BA32" t="s">
        <v>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Y32*Source!I37</f>
        <v>1.000005</v>
      </c>
      <c r="CY32">
        <f t="shared" si="3"/>
        <v>2450</v>
      </c>
      <c r="CZ32">
        <f t="shared" si="4"/>
        <v>326.67</v>
      </c>
      <c r="DA32">
        <f t="shared" si="5"/>
        <v>7.5</v>
      </c>
      <c r="DB32">
        <v>0</v>
      </c>
    </row>
    <row r="33" spans="1:106" x14ac:dyDescent="0.2">
      <c r="A33">
        <f>ROW(Source!A37)</f>
        <v>37</v>
      </c>
      <c r="B33">
        <v>34647563</v>
      </c>
      <c r="C33">
        <v>34647649</v>
      </c>
      <c r="D33">
        <v>0</v>
      </c>
      <c r="E33">
        <v>0</v>
      </c>
      <c r="F33">
        <v>1</v>
      </c>
      <c r="G33">
        <v>1</v>
      </c>
      <c r="H33">
        <v>3</v>
      </c>
      <c r="I33" t="s">
        <v>65</v>
      </c>
      <c r="J33" t="s">
        <v>6</v>
      </c>
      <c r="K33" t="s">
        <v>69</v>
      </c>
      <c r="L33">
        <v>1354</v>
      </c>
      <c r="N33">
        <v>1010</v>
      </c>
      <c r="O33" t="s">
        <v>45</v>
      </c>
      <c r="P33" t="s">
        <v>45</v>
      </c>
      <c r="Q33">
        <v>1</v>
      </c>
      <c r="W33">
        <v>0</v>
      </c>
      <c r="X33">
        <v>-985004355</v>
      </c>
      <c r="Y33">
        <v>0.53333299999999995</v>
      </c>
      <c r="AA33">
        <v>1855.08</v>
      </c>
      <c r="AB33">
        <v>0</v>
      </c>
      <c r="AC33">
        <v>0</v>
      </c>
      <c r="AD33">
        <v>0</v>
      </c>
      <c r="AE33">
        <v>247.34</v>
      </c>
      <c r="AF33">
        <v>0</v>
      </c>
      <c r="AG33">
        <v>0</v>
      </c>
      <c r="AH33">
        <v>0</v>
      </c>
      <c r="AI33">
        <v>7.5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0.53333299999999995</v>
      </c>
      <c r="AU33" t="s">
        <v>6</v>
      </c>
      <c r="AV33">
        <v>0</v>
      </c>
      <c r="AW33">
        <v>1</v>
      </c>
      <c r="AX33">
        <v>-1</v>
      </c>
      <c r="AY33">
        <v>0</v>
      </c>
      <c r="AZ33">
        <v>0</v>
      </c>
      <c r="BA33" t="s">
        <v>6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Y33*Source!I37</f>
        <v>7.9999949999999993</v>
      </c>
      <c r="CY33">
        <f t="shared" si="3"/>
        <v>1855.08</v>
      </c>
      <c r="CZ33">
        <f t="shared" si="4"/>
        <v>247.34</v>
      </c>
      <c r="DA33">
        <f t="shared" si="5"/>
        <v>7.5</v>
      </c>
      <c r="DB33">
        <v>0</v>
      </c>
    </row>
    <row r="34" spans="1:106" x14ac:dyDescent="0.2">
      <c r="A34">
        <f>ROW(Source!A37)</f>
        <v>37</v>
      </c>
      <c r="B34">
        <v>34647563</v>
      </c>
      <c r="C34">
        <v>34647649</v>
      </c>
      <c r="D34">
        <v>0</v>
      </c>
      <c r="E34">
        <v>0</v>
      </c>
      <c r="F34">
        <v>1</v>
      </c>
      <c r="G34">
        <v>1</v>
      </c>
      <c r="H34">
        <v>3</v>
      </c>
      <c r="I34" t="s">
        <v>65</v>
      </c>
      <c r="J34" t="s">
        <v>6</v>
      </c>
      <c r="K34" t="s">
        <v>66</v>
      </c>
      <c r="L34">
        <v>1354</v>
      </c>
      <c r="N34">
        <v>1010</v>
      </c>
      <c r="O34" t="s">
        <v>45</v>
      </c>
      <c r="P34" t="s">
        <v>45</v>
      </c>
      <c r="Q34">
        <v>1</v>
      </c>
      <c r="W34">
        <v>0</v>
      </c>
      <c r="X34">
        <v>2116452615</v>
      </c>
      <c r="Y34">
        <v>0.13333300000000001</v>
      </c>
      <c r="AA34">
        <v>5313.56</v>
      </c>
      <c r="AB34">
        <v>0</v>
      </c>
      <c r="AC34">
        <v>0</v>
      </c>
      <c r="AD34">
        <v>0</v>
      </c>
      <c r="AE34">
        <v>708.47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0.13333300000000001</v>
      </c>
      <c r="AU34" t="s">
        <v>6</v>
      </c>
      <c r="AV34">
        <v>0</v>
      </c>
      <c r="AW34">
        <v>1</v>
      </c>
      <c r="AX34">
        <v>-1</v>
      </c>
      <c r="AY34">
        <v>0</v>
      </c>
      <c r="AZ34">
        <v>0</v>
      </c>
      <c r="BA34" t="s">
        <v>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Y34*Source!I37</f>
        <v>1.9999950000000002</v>
      </c>
      <c r="CY34">
        <f t="shared" si="3"/>
        <v>5313.56</v>
      </c>
      <c r="CZ34">
        <f t="shared" si="4"/>
        <v>708.47</v>
      </c>
      <c r="DA34">
        <f t="shared" si="5"/>
        <v>7.5</v>
      </c>
      <c r="DB34">
        <v>0</v>
      </c>
    </row>
    <row r="35" spans="1:106" x14ac:dyDescent="0.2">
      <c r="A35">
        <f>ROW(Source!A52)</f>
        <v>52</v>
      </c>
      <c r="B35">
        <v>34647562</v>
      </c>
      <c r="C35">
        <v>34647668</v>
      </c>
      <c r="D35">
        <v>31709544</v>
      </c>
      <c r="E35">
        <v>1</v>
      </c>
      <c r="F35">
        <v>1</v>
      </c>
      <c r="G35">
        <v>1</v>
      </c>
      <c r="H35">
        <v>1</v>
      </c>
      <c r="I35" t="s">
        <v>362</v>
      </c>
      <c r="J35" t="s">
        <v>6</v>
      </c>
      <c r="K35" t="s">
        <v>363</v>
      </c>
      <c r="L35">
        <v>1191</v>
      </c>
      <c r="N35">
        <v>1013</v>
      </c>
      <c r="O35" t="s">
        <v>348</v>
      </c>
      <c r="P35" t="s">
        <v>348</v>
      </c>
      <c r="Q35">
        <v>1</v>
      </c>
      <c r="W35">
        <v>0</v>
      </c>
      <c r="X35">
        <v>145020957</v>
      </c>
      <c r="Y35">
        <v>57.375000000000007</v>
      </c>
      <c r="AA35">
        <v>0</v>
      </c>
      <c r="AB35">
        <v>0</v>
      </c>
      <c r="AC35">
        <v>0</v>
      </c>
      <c r="AD35">
        <v>9.07</v>
      </c>
      <c r="AE35">
        <v>0</v>
      </c>
      <c r="AF35">
        <v>0</v>
      </c>
      <c r="AG35">
        <v>0</v>
      </c>
      <c r="AH35">
        <v>9.07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6</v>
      </c>
      <c r="AT35">
        <v>42.5</v>
      </c>
      <c r="AU35" t="s">
        <v>20</v>
      </c>
      <c r="AV35">
        <v>1</v>
      </c>
      <c r="AW35">
        <v>2</v>
      </c>
      <c r="AX35">
        <v>34647677</v>
      </c>
      <c r="AY35">
        <v>1</v>
      </c>
      <c r="AZ35">
        <v>0</v>
      </c>
      <c r="BA35">
        <v>25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Y35*Source!I52</f>
        <v>28.687500000000004</v>
      </c>
      <c r="CY35">
        <f>AD35</f>
        <v>9.07</v>
      </c>
      <c r="CZ35">
        <f>AH35</f>
        <v>9.07</v>
      </c>
      <c r="DA35">
        <f>AL35</f>
        <v>1</v>
      </c>
      <c r="DB35">
        <v>0</v>
      </c>
    </row>
    <row r="36" spans="1:106" x14ac:dyDescent="0.2">
      <c r="A36">
        <f>ROW(Source!A52)</f>
        <v>52</v>
      </c>
      <c r="B36">
        <v>34647562</v>
      </c>
      <c r="C36">
        <v>34647668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351</v>
      </c>
      <c r="J36" t="s">
        <v>6</v>
      </c>
      <c r="K36" t="s">
        <v>352</v>
      </c>
      <c r="L36">
        <v>1191</v>
      </c>
      <c r="N36">
        <v>1013</v>
      </c>
      <c r="O36" t="s">
        <v>348</v>
      </c>
      <c r="P36" t="s">
        <v>348</v>
      </c>
      <c r="Q36">
        <v>1</v>
      </c>
      <c r="W36">
        <v>0</v>
      </c>
      <c r="X36">
        <v>-1417349443</v>
      </c>
      <c r="Y36">
        <v>1.74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1.74</v>
      </c>
      <c r="AU36" t="s">
        <v>6</v>
      </c>
      <c r="AV36">
        <v>2</v>
      </c>
      <c r="AW36">
        <v>2</v>
      </c>
      <c r="AX36">
        <v>34647678</v>
      </c>
      <c r="AY36">
        <v>1</v>
      </c>
      <c r="AZ36">
        <v>2048</v>
      </c>
      <c r="BA36">
        <v>26</v>
      </c>
      <c r="BB36">
        <v>2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-0.60900000000000021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Y36*Source!I52</f>
        <v>0.87</v>
      </c>
      <c r="CY36">
        <f>AD36</f>
        <v>0</v>
      </c>
      <c r="CZ36">
        <f>AH36</f>
        <v>0</v>
      </c>
      <c r="DA36">
        <f>AL36</f>
        <v>1</v>
      </c>
      <c r="DB36">
        <v>0</v>
      </c>
    </row>
    <row r="37" spans="1:106" x14ac:dyDescent="0.2">
      <c r="A37">
        <f>ROW(Source!A52)</f>
        <v>52</v>
      </c>
      <c r="B37">
        <v>34647562</v>
      </c>
      <c r="C37">
        <v>34647668</v>
      </c>
      <c r="D37">
        <v>31526978</v>
      </c>
      <c r="E37">
        <v>1</v>
      </c>
      <c r="F37">
        <v>1</v>
      </c>
      <c r="G37">
        <v>1</v>
      </c>
      <c r="H37">
        <v>2</v>
      </c>
      <c r="I37" t="s">
        <v>364</v>
      </c>
      <c r="J37" t="s">
        <v>365</v>
      </c>
      <c r="K37" t="s">
        <v>366</v>
      </c>
      <c r="L37">
        <v>1368</v>
      </c>
      <c r="N37">
        <v>1011</v>
      </c>
      <c r="O37" t="s">
        <v>356</v>
      </c>
      <c r="P37" t="s">
        <v>356</v>
      </c>
      <c r="Q37">
        <v>1</v>
      </c>
      <c r="W37">
        <v>0</v>
      </c>
      <c r="X37">
        <v>1225731627</v>
      </c>
      <c r="Y37">
        <v>2.3490000000000002</v>
      </c>
      <c r="AA37">
        <v>0</v>
      </c>
      <c r="AB37">
        <v>89.99</v>
      </c>
      <c r="AC37">
        <v>10.06</v>
      </c>
      <c r="AD37">
        <v>0</v>
      </c>
      <c r="AE37">
        <v>0</v>
      </c>
      <c r="AF37">
        <v>89.99</v>
      </c>
      <c r="AG37">
        <v>10.06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6</v>
      </c>
      <c r="AT37">
        <v>1.74</v>
      </c>
      <c r="AU37" t="s">
        <v>20</v>
      </c>
      <c r="AV37">
        <v>0</v>
      </c>
      <c r="AW37">
        <v>2</v>
      </c>
      <c r="AX37">
        <v>34647679</v>
      </c>
      <c r="AY37">
        <v>1</v>
      </c>
      <c r="AZ37">
        <v>0</v>
      </c>
      <c r="BA37">
        <v>27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Y37*Source!I52</f>
        <v>1.1745000000000001</v>
      </c>
      <c r="CY37">
        <f>AB37</f>
        <v>89.99</v>
      </c>
      <c r="CZ37">
        <f>AF37</f>
        <v>89.99</v>
      </c>
      <c r="DA37">
        <f>AJ37</f>
        <v>1</v>
      </c>
      <c r="DB37">
        <v>0</v>
      </c>
    </row>
    <row r="38" spans="1:106" x14ac:dyDescent="0.2">
      <c r="A38">
        <f>ROW(Source!A52)</f>
        <v>52</v>
      </c>
      <c r="B38">
        <v>34647562</v>
      </c>
      <c r="C38">
        <v>34647668</v>
      </c>
      <c r="D38">
        <v>31451091</v>
      </c>
      <c r="E38">
        <v>1</v>
      </c>
      <c r="F38">
        <v>1</v>
      </c>
      <c r="G38">
        <v>1</v>
      </c>
      <c r="H38">
        <v>3</v>
      </c>
      <c r="I38" t="s">
        <v>100</v>
      </c>
      <c r="J38" t="s">
        <v>102</v>
      </c>
      <c r="K38" t="s">
        <v>101</v>
      </c>
      <c r="L38">
        <v>1348</v>
      </c>
      <c r="N38">
        <v>1009</v>
      </c>
      <c r="O38" t="s">
        <v>30</v>
      </c>
      <c r="P38" t="s">
        <v>30</v>
      </c>
      <c r="Q38">
        <v>1000</v>
      </c>
      <c r="W38">
        <v>0</v>
      </c>
      <c r="X38">
        <v>-1421715385</v>
      </c>
      <c r="Y38">
        <v>0</v>
      </c>
      <c r="AA38">
        <v>729.98</v>
      </c>
      <c r="AB38">
        <v>0</v>
      </c>
      <c r="AC38">
        <v>0</v>
      </c>
      <c r="AD38">
        <v>0</v>
      </c>
      <c r="AE38">
        <v>729.98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</v>
      </c>
      <c r="AU38" t="s">
        <v>6</v>
      </c>
      <c r="AV38">
        <v>0</v>
      </c>
      <c r="AW38">
        <v>2</v>
      </c>
      <c r="AX38">
        <v>34647681</v>
      </c>
      <c r="AY38">
        <v>1</v>
      </c>
      <c r="AZ38">
        <v>6144</v>
      </c>
      <c r="BA38">
        <v>29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Y38*Source!I52</f>
        <v>0</v>
      </c>
      <c r="CY38">
        <f>AA38</f>
        <v>729.98</v>
      </c>
      <c r="CZ38">
        <f>AE38</f>
        <v>729.98</v>
      </c>
      <c r="DA38">
        <f>AI38</f>
        <v>1</v>
      </c>
      <c r="DB38">
        <v>0</v>
      </c>
    </row>
    <row r="39" spans="1:106" x14ac:dyDescent="0.2">
      <c r="A39">
        <f>ROW(Source!A52)</f>
        <v>52</v>
      </c>
      <c r="B39">
        <v>34647562</v>
      </c>
      <c r="C39">
        <v>34647668</v>
      </c>
      <c r="D39">
        <v>31470212</v>
      </c>
      <c r="E39">
        <v>1</v>
      </c>
      <c r="F39">
        <v>1</v>
      </c>
      <c r="G39">
        <v>1</v>
      </c>
      <c r="H39">
        <v>3</v>
      </c>
      <c r="I39" t="s">
        <v>104</v>
      </c>
      <c r="J39" t="s">
        <v>106</v>
      </c>
      <c r="K39" t="s">
        <v>105</v>
      </c>
      <c r="L39">
        <v>1348</v>
      </c>
      <c r="N39">
        <v>1009</v>
      </c>
      <c r="O39" t="s">
        <v>30</v>
      </c>
      <c r="P39" t="s">
        <v>30</v>
      </c>
      <c r="Q39">
        <v>1000</v>
      </c>
      <c r="W39">
        <v>0</v>
      </c>
      <c r="X39">
        <v>-480376383</v>
      </c>
      <c r="Y39">
        <v>0</v>
      </c>
      <c r="AA39">
        <v>10200</v>
      </c>
      <c r="AB39">
        <v>0</v>
      </c>
      <c r="AC39">
        <v>0</v>
      </c>
      <c r="AD39">
        <v>0</v>
      </c>
      <c r="AE39">
        <v>10200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34647682</v>
      </c>
      <c r="AY39">
        <v>1</v>
      </c>
      <c r="AZ39">
        <v>6144</v>
      </c>
      <c r="BA39">
        <v>30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Y39*Source!I52</f>
        <v>0</v>
      </c>
      <c r="CY39">
        <f>AA39</f>
        <v>10200</v>
      </c>
      <c r="CZ39">
        <f>AE39</f>
        <v>10200</v>
      </c>
      <c r="DA39">
        <f>AI39</f>
        <v>1</v>
      </c>
      <c r="DB39">
        <v>0</v>
      </c>
    </row>
    <row r="40" spans="1:106" x14ac:dyDescent="0.2">
      <c r="A40">
        <f>ROW(Source!A52)</f>
        <v>52</v>
      </c>
      <c r="B40">
        <v>34647562</v>
      </c>
      <c r="C40">
        <v>34647668</v>
      </c>
      <c r="D40">
        <v>31505175</v>
      </c>
      <c r="E40">
        <v>1</v>
      </c>
      <c r="F40">
        <v>1</v>
      </c>
      <c r="G40">
        <v>1</v>
      </c>
      <c r="H40">
        <v>3</v>
      </c>
      <c r="I40" t="s">
        <v>108</v>
      </c>
      <c r="J40" t="s">
        <v>111</v>
      </c>
      <c r="K40" t="s">
        <v>109</v>
      </c>
      <c r="L40">
        <v>1355</v>
      </c>
      <c r="N40">
        <v>1010</v>
      </c>
      <c r="O40" t="s">
        <v>110</v>
      </c>
      <c r="P40" t="s">
        <v>110</v>
      </c>
      <c r="Q40">
        <v>100</v>
      </c>
      <c r="W40">
        <v>0</v>
      </c>
      <c r="X40">
        <v>-1886339978</v>
      </c>
      <c r="Y40">
        <v>0</v>
      </c>
      <c r="AA40">
        <v>155.74</v>
      </c>
      <c r="AB40">
        <v>0</v>
      </c>
      <c r="AC40">
        <v>0</v>
      </c>
      <c r="AD40">
        <v>0</v>
      </c>
      <c r="AE40">
        <v>155.74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34647683</v>
      </c>
      <c r="AY40">
        <v>1</v>
      </c>
      <c r="AZ40">
        <v>6144</v>
      </c>
      <c r="BA40">
        <v>31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Y40*Source!I52</f>
        <v>0</v>
      </c>
      <c r="CY40">
        <f>AA40</f>
        <v>155.74</v>
      </c>
      <c r="CZ40">
        <f>AE40</f>
        <v>155.74</v>
      </c>
      <c r="DA40">
        <f>AI40</f>
        <v>1</v>
      </c>
      <c r="DB40">
        <v>0</v>
      </c>
    </row>
    <row r="41" spans="1:106" x14ac:dyDescent="0.2">
      <c r="A41">
        <f>ROW(Source!A52)</f>
        <v>52</v>
      </c>
      <c r="B41">
        <v>34647562</v>
      </c>
      <c r="C41">
        <v>34647668</v>
      </c>
      <c r="D41">
        <v>31443668</v>
      </c>
      <c r="E41">
        <v>17</v>
      </c>
      <c r="F41">
        <v>1</v>
      </c>
      <c r="G41">
        <v>1</v>
      </c>
      <c r="H41">
        <v>3</v>
      </c>
      <c r="I41" t="s">
        <v>55</v>
      </c>
      <c r="J41" t="s">
        <v>6</v>
      </c>
      <c r="K41" t="s">
        <v>56</v>
      </c>
      <c r="L41">
        <v>1374</v>
      </c>
      <c r="N41">
        <v>1013</v>
      </c>
      <c r="O41" t="s">
        <v>57</v>
      </c>
      <c r="P41" t="s">
        <v>57</v>
      </c>
      <c r="Q41">
        <v>1</v>
      </c>
      <c r="W41">
        <v>0</v>
      </c>
      <c r="X41">
        <v>-1731369543</v>
      </c>
      <c r="Y41">
        <v>0</v>
      </c>
      <c r="AA41">
        <v>1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34647684</v>
      </c>
      <c r="AY41">
        <v>1</v>
      </c>
      <c r="AZ41">
        <v>6144</v>
      </c>
      <c r="BA41">
        <v>32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Y41*Source!I52</f>
        <v>0</v>
      </c>
      <c r="CY41">
        <f>AA41</f>
        <v>1</v>
      </c>
      <c r="CZ41">
        <f>AE41</f>
        <v>1</v>
      </c>
      <c r="DA41">
        <f>AI41</f>
        <v>1</v>
      </c>
      <c r="DB41">
        <v>0</v>
      </c>
    </row>
    <row r="42" spans="1:106" x14ac:dyDescent="0.2">
      <c r="A42">
        <f>ROW(Source!A52)</f>
        <v>52</v>
      </c>
      <c r="B42">
        <v>34647562</v>
      </c>
      <c r="C42">
        <v>34647668</v>
      </c>
      <c r="D42">
        <v>0</v>
      </c>
      <c r="E42">
        <v>0</v>
      </c>
      <c r="F42">
        <v>1</v>
      </c>
      <c r="G42">
        <v>1</v>
      </c>
      <c r="H42">
        <v>3</v>
      </c>
      <c r="I42" t="s">
        <v>65</v>
      </c>
      <c r="J42" t="s">
        <v>97</v>
      </c>
      <c r="K42" t="s">
        <v>95</v>
      </c>
      <c r="L42">
        <v>1301</v>
      </c>
      <c r="N42">
        <v>1003</v>
      </c>
      <c r="O42" t="s">
        <v>96</v>
      </c>
      <c r="P42" t="s">
        <v>96</v>
      </c>
      <c r="Q42">
        <v>1</v>
      </c>
      <c r="W42">
        <v>0</v>
      </c>
      <c r="X42">
        <v>-2107371162</v>
      </c>
      <c r="Y42">
        <v>100</v>
      </c>
      <c r="AA42">
        <v>2</v>
      </c>
      <c r="AB42">
        <v>0</v>
      </c>
      <c r="AC42">
        <v>0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100</v>
      </c>
      <c r="AU42" t="s">
        <v>6</v>
      </c>
      <c r="AV42">
        <v>0</v>
      </c>
      <c r="AW42">
        <v>1</v>
      </c>
      <c r="AX42">
        <v>-1</v>
      </c>
      <c r="AY42">
        <v>0</v>
      </c>
      <c r="AZ42">
        <v>0</v>
      </c>
      <c r="BA42" t="s">
        <v>6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Y42*Source!I52</f>
        <v>50</v>
      </c>
      <c r="CY42">
        <f>AA42</f>
        <v>2</v>
      </c>
      <c r="CZ42">
        <f>AE42</f>
        <v>2</v>
      </c>
      <c r="DA42">
        <f>AI42</f>
        <v>1</v>
      </c>
      <c r="DB42">
        <v>0</v>
      </c>
    </row>
    <row r="43" spans="1:106" x14ac:dyDescent="0.2">
      <c r="A43">
        <f>ROW(Source!A53)</f>
        <v>53</v>
      </c>
      <c r="B43">
        <v>34647563</v>
      </c>
      <c r="C43">
        <v>34647668</v>
      </c>
      <c r="D43">
        <v>31709544</v>
      </c>
      <c r="E43">
        <v>1</v>
      </c>
      <c r="F43">
        <v>1</v>
      </c>
      <c r="G43">
        <v>1</v>
      </c>
      <c r="H43">
        <v>1</v>
      </c>
      <c r="I43" t="s">
        <v>362</v>
      </c>
      <c r="J43" t="s">
        <v>6</v>
      </c>
      <c r="K43" t="s">
        <v>363</v>
      </c>
      <c r="L43">
        <v>1191</v>
      </c>
      <c r="N43">
        <v>1013</v>
      </c>
      <c r="O43" t="s">
        <v>348</v>
      </c>
      <c r="P43" t="s">
        <v>348</v>
      </c>
      <c r="Q43">
        <v>1</v>
      </c>
      <c r="W43">
        <v>0</v>
      </c>
      <c r="X43">
        <v>145020957</v>
      </c>
      <c r="Y43">
        <v>57.375000000000007</v>
      </c>
      <c r="AA43">
        <v>0</v>
      </c>
      <c r="AB43">
        <v>0</v>
      </c>
      <c r="AC43">
        <v>0</v>
      </c>
      <c r="AD43">
        <v>165.98</v>
      </c>
      <c r="AE43">
        <v>0</v>
      </c>
      <c r="AF43">
        <v>0</v>
      </c>
      <c r="AG43">
        <v>0</v>
      </c>
      <c r="AH43">
        <v>9.07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6</v>
      </c>
      <c r="AT43">
        <v>42.5</v>
      </c>
      <c r="AU43" t="s">
        <v>20</v>
      </c>
      <c r="AV43">
        <v>1</v>
      </c>
      <c r="AW43">
        <v>2</v>
      </c>
      <c r="AX43">
        <v>34647677</v>
      </c>
      <c r="AY43">
        <v>1</v>
      </c>
      <c r="AZ43">
        <v>0</v>
      </c>
      <c r="BA43">
        <v>33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Y43*Source!I53</f>
        <v>28.687500000000004</v>
      </c>
      <c r="CY43">
        <f>AD43</f>
        <v>165.98</v>
      </c>
      <c r="CZ43">
        <f>AH43</f>
        <v>9.07</v>
      </c>
      <c r="DA43">
        <f>AL43</f>
        <v>18.3</v>
      </c>
      <c r="DB43">
        <v>0</v>
      </c>
    </row>
    <row r="44" spans="1:106" x14ac:dyDescent="0.2">
      <c r="A44">
        <f>ROW(Source!A53)</f>
        <v>53</v>
      </c>
      <c r="B44">
        <v>34647563</v>
      </c>
      <c r="C44">
        <v>34647668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351</v>
      </c>
      <c r="J44" t="s">
        <v>6</v>
      </c>
      <c r="K44" t="s">
        <v>352</v>
      </c>
      <c r="L44">
        <v>1191</v>
      </c>
      <c r="N44">
        <v>1013</v>
      </c>
      <c r="O44" t="s">
        <v>348</v>
      </c>
      <c r="P44" t="s">
        <v>348</v>
      </c>
      <c r="Q44">
        <v>1</v>
      </c>
      <c r="W44">
        <v>0</v>
      </c>
      <c r="X44">
        <v>-1417349443</v>
      </c>
      <c r="Y44">
        <v>1.74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6</v>
      </c>
      <c r="AT44">
        <v>1.74</v>
      </c>
      <c r="AU44" t="s">
        <v>6</v>
      </c>
      <c r="AV44">
        <v>2</v>
      </c>
      <c r="AW44">
        <v>2</v>
      </c>
      <c r="AX44">
        <v>34647678</v>
      </c>
      <c r="AY44">
        <v>1</v>
      </c>
      <c r="AZ44">
        <v>2048</v>
      </c>
      <c r="BA44">
        <v>34</v>
      </c>
      <c r="BB44">
        <v>2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-0.60900000000000021</v>
      </c>
      <c r="BI44">
        <v>1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Y44*Source!I53</f>
        <v>0.87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ROW(Source!A53)</f>
        <v>53</v>
      </c>
      <c r="B45">
        <v>34647563</v>
      </c>
      <c r="C45">
        <v>34647668</v>
      </c>
      <c r="D45">
        <v>31526978</v>
      </c>
      <c r="E45">
        <v>1</v>
      </c>
      <c r="F45">
        <v>1</v>
      </c>
      <c r="G45">
        <v>1</v>
      </c>
      <c r="H45">
        <v>2</v>
      </c>
      <c r="I45" t="s">
        <v>364</v>
      </c>
      <c r="J45" t="s">
        <v>365</v>
      </c>
      <c r="K45" t="s">
        <v>366</v>
      </c>
      <c r="L45">
        <v>1368</v>
      </c>
      <c r="N45">
        <v>1011</v>
      </c>
      <c r="O45" t="s">
        <v>356</v>
      </c>
      <c r="P45" t="s">
        <v>356</v>
      </c>
      <c r="Q45">
        <v>1</v>
      </c>
      <c r="W45">
        <v>0</v>
      </c>
      <c r="X45">
        <v>1225731627</v>
      </c>
      <c r="Y45">
        <v>2.3490000000000002</v>
      </c>
      <c r="AA45">
        <v>0</v>
      </c>
      <c r="AB45">
        <v>1124.8800000000001</v>
      </c>
      <c r="AC45">
        <v>184.1</v>
      </c>
      <c r="AD45">
        <v>0</v>
      </c>
      <c r="AE45">
        <v>0</v>
      </c>
      <c r="AF45">
        <v>89.99</v>
      </c>
      <c r="AG45">
        <v>10.06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6</v>
      </c>
      <c r="AT45">
        <v>1.74</v>
      </c>
      <c r="AU45" t="s">
        <v>20</v>
      </c>
      <c r="AV45">
        <v>0</v>
      </c>
      <c r="AW45">
        <v>2</v>
      </c>
      <c r="AX45">
        <v>34647679</v>
      </c>
      <c r="AY45">
        <v>1</v>
      </c>
      <c r="AZ45">
        <v>0</v>
      </c>
      <c r="BA45">
        <v>35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Y45*Source!I53</f>
        <v>1.1745000000000001</v>
      </c>
      <c r="CY45">
        <f>AB45</f>
        <v>1124.8800000000001</v>
      </c>
      <c r="CZ45">
        <f>AF45</f>
        <v>89.99</v>
      </c>
      <c r="DA45">
        <f>AJ45</f>
        <v>12.5</v>
      </c>
      <c r="DB45">
        <v>0</v>
      </c>
    </row>
    <row r="46" spans="1:106" x14ac:dyDescent="0.2">
      <c r="A46">
        <f>ROW(Source!A53)</f>
        <v>53</v>
      </c>
      <c r="B46">
        <v>34647563</v>
      </c>
      <c r="C46">
        <v>34647668</v>
      </c>
      <c r="D46">
        <v>31451091</v>
      </c>
      <c r="E46">
        <v>1</v>
      </c>
      <c r="F46">
        <v>1</v>
      </c>
      <c r="G46">
        <v>1</v>
      </c>
      <c r="H46">
        <v>3</v>
      </c>
      <c r="I46" t="s">
        <v>100</v>
      </c>
      <c r="J46" t="s">
        <v>102</v>
      </c>
      <c r="K46" t="s">
        <v>101</v>
      </c>
      <c r="L46">
        <v>1348</v>
      </c>
      <c r="N46">
        <v>1009</v>
      </c>
      <c r="O46" t="s">
        <v>30</v>
      </c>
      <c r="P46" t="s">
        <v>30</v>
      </c>
      <c r="Q46">
        <v>1000</v>
      </c>
      <c r="W46">
        <v>0</v>
      </c>
      <c r="X46">
        <v>-1421715385</v>
      </c>
      <c r="Y46">
        <v>0</v>
      </c>
      <c r="AA46">
        <v>5474.85</v>
      </c>
      <c r="AB46">
        <v>0</v>
      </c>
      <c r="AC46">
        <v>0</v>
      </c>
      <c r="AD46">
        <v>0</v>
      </c>
      <c r="AE46">
        <v>729.98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34647681</v>
      </c>
      <c r="AY46">
        <v>1</v>
      </c>
      <c r="AZ46">
        <v>6144</v>
      </c>
      <c r="BA46">
        <v>37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Y46*Source!I53</f>
        <v>0</v>
      </c>
      <c r="CY46">
        <f>AA46</f>
        <v>5474.85</v>
      </c>
      <c r="CZ46">
        <f>AE46</f>
        <v>729.98</v>
      </c>
      <c r="DA46">
        <f>AI46</f>
        <v>7.5</v>
      </c>
      <c r="DB46">
        <v>0</v>
      </c>
    </row>
    <row r="47" spans="1:106" x14ac:dyDescent="0.2">
      <c r="A47">
        <f>ROW(Source!A53)</f>
        <v>53</v>
      </c>
      <c r="B47">
        <v>34647563</v>
      </c>
      <c r="C47">
        <v>34647668</v>
      </c>
      <c r="D47">
        <v>31470212</v>
      </c>
      <c r="E47">
        <v>1</v>
      </c>
      <c r="F47">
        <v>1</v>
      </c>
      <c r="G47">
        <v>1</v>
      </c>
      <c r="H47">
        <v>3</v>
      </c>
      <c r="I47" t="s">
        <v>104</v>
      </c>
      <c r="J47" t="s">
        <v>106</v>
      </c>
      <c r="K47" t="s">
        <v>105</v>
      </c>
      <c r="L47">
        <v>1348</v>
      </c>
      <c r="N47">
        <v>1009</v>
      </c>
      <c r="O47" t="s">
        <v>30</v>
      </c>
      <c r="P47" t="s">
        <v>30</v>
      </c>
      <c r="Q47">
        <v>1000</v>
      </c>
      <c r="W47">
        <v>0</v>
      </c>
      <c r="X47">
        <v>-480376383</v>
      </c>
      <c r="Y47">
        <v>0</v>
      </c>
      <c r="AA47">
        <v>76500</v>
      </c>
      <c r="AB47">
        <v>0</v>
      </c>
      <c r="AC47">
        <v>0</v>
      </c>
      <c r="AD47">
        <v>0</v>
      </c>
      <c r="AE47">
        <v>10200</v>
      </c>
      <c r="AF47">
        <v>0</v>
      </c>
      <c r="AG47">
        <v>0</v>
      </c>
      <c r="AH47">
        <v>0</v>
      </c>
      <c r="AI47">
        <v>7.5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0</v>
      </c>
      <c r="AU47" t="s">
        <v>6</v>
      </c>
      <c r="AV47">
        <v>0</v>
      </c>
      <c r="AW47">
        <v>2</v>
      </c>
      <c r="AX47">
        <v>34647682</v>
      </c>
      <c r="AY47">
        <v>1</v>
      </c>
      <c r="AZ47">
        <v>6144</v>
      </c>
      <c r="BA47">
        <v>38</v>
      </c>
      <c r="BB47">
        <v>3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Y47*Source!I53</f>
        <v>0</v>
      </c>
      <c r="CY47">
        <f>AA47</f>
        <v>76500</v>
      </c>
      <c r="CZ47">
        <f>AE47</f>
        <v>10200</v>
      </c>
      <c r="DA47">
        <f>AI47</f>
        <v>7.5</v>
      </c>
      <c r="DB47">
        <v>0</v>
      </c>
    </row>
    <row r="48" spans="1:106" x14ac:dyDescent="0.2">
      <c r="A48">
        <f>ROW(Source!A53)</f>
        <v>53</v>
      </c>
      <c r="B48">
        <v>34647563</v>
      </c>
      <c r="C48">
        <v>34647668</v>
      </c>
      <c r="D48">
        <v>31505175</v>
      </c>
      <c r="E48">
        <v>1</v>
      </c>
      <c r="F48">
        <v>1</v>
      </c>
      <c r="G48">
        <v>1</v>
      </c>
      <c r="H48">
        <v>3</v>
      </c>
      <c r="I48" t="s">
        <v>108</v>
      </c>
      <c r="J48" t="s">
        <v>111</v>
      </c>
      <c r="K48" t="s">
        <v>109</v>
      </c>
      <c r="L48">
        <v>1355</v>
      </c>
      <c r="N48">
        <v>1010</v>
      </c>
      <c r="O48" t="s">
        <v>110</v>
      </c>
      <c r="P48" t="s">
        <v>110</v>
      </c>
      <c r="Q48">
        <v>100</v>
      </c>
      <c r="W48">
        <v>0</v>
      </c>
      <c r="X48">
        <v>-1886339978</v>
      </c>
      <c r="Y48">
        <v>0</v>
      </c>
      <c r="AA48">
        <v>1168.05</v>
      </c>
      <c r="AB48">
        <v>0</v>
      </c>
      <c r="AC48">
        <v>0</v>
      </c>
      <c r="AD48">
        <v>0</v>
      </c>
      <c r="AE48">
        <v>155.74</v>
      </c>
      <c r="AF48">
        <v>0</v>
      </c>
      <c r="AG48">
        <v>0</v>
      </c>
      <c r="AH48">
        <v>0</v>
      </c>
      <c r="AI48">
        <v>7.5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34647683</v>
      </c>
      <c r="AY48">
        <v>1</v>
      </c>
      <c r="AZ48">
        <v>6144</v>
      </c>
      <c r="BA48">
        <v>39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Y48*Source!I53</f>
        <v>0</v>
      </c>
      <c r="CY48">
        <f>AA48</f>
        <v>1168.05</v>
      </c>
      <c r="CZ48">
        <f>AE48</f>
        <v>155.74</v>
      </c>
      <c r="DA48">
        <f>AI48</f>
        <v>7.5</v>
      </c>
      <c r="DB48">
        <v>0</v>
      </c>
    </row>
    <row r="49" spans="1:106" x14ac:dyDescent="0.2">
      <c r="A49">
        <f>ROW(Source!A53)</f>
        <v>53</v>
      </c>
      <c r="B49">
        <v>34647563</v>
      </c>
      <c r="C49">
        <v>34647668</v>
      </c>
      <c r="D49">
        <v>31443668</v>
      </c>
      <c r="E49">
        <v>17</v>
      </c>
      <c r="F49">
        <v>1</v>
      </c>
      <c r="G49">
        <v>1</v>
      </c>
      <c r="H49">
        <v>3</v>
      </c>
      <c r="I49" t="s">
        <v>55</v>
      </c>
      <c r="J49" t="s">
        <v>6</v>
      </c>
      <c r="K49" t="s">
        <v>56</v>
      </c>
      <c r="L49">
        <v>1374</v>
      </c>
      <c r="N49">
        <v>1013</v>
      </c>
      <c r="O49" t="s">
        <v>57</v>
      </c>
      <c r="P49" t="s">
        <v>57</v>
      </c>
      <c r="Q49">
        <v>1</v>
      </c>
      <c r="W49">
        <v>0</v>
      </c>
      <c r="X49">
        <v>-1731369543</v>
      </c>
      <c r="Y49">
        <v>0</v>
      </c>
      <c r="AA49">
        <v>7.5</v>
      </c>
      <c r="AB49">
        <v>0</v>
      </c>
      <c r="AC49">
        <v>0</v>
      </c>
      <c r="AD49">
        <v>0</v>
      </c>
      <c r="AE49">
        <v>1</v>
      </c>
      <c r="AF49">
        <v>0</v>
      </c>
      <c r="AG49">
        <v>0</v>
      </c>
      <c r="AH49">
        <v>0</v>
      </c>
      <c r="AI49">
        <v>7.5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0</v>
      </c>
      <c r="AU49" t="s">
        <v>6</v>
      </c>
      <c r="AV49">
        <v>0</v>
      </c>
      <c r="AW49">
        <v>2</v>
      </c>
      <c r="AX49">
        <v>34647684</v>
      </c>
      <c r="AY49">
        <v>1</v>
      </c>
      <c r="AZ49">
        <v>6144</v>
      </c>
      <c r="BA49">
        <v>40</v>
      </c>
      <c r="BB49">
        <v>3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Y49*Source!I53</f>
        <v>0</v>
      </c>
      <c r="CY49">
        <f>AA49</f>
        <v>7.5</v>
      </c>
      <c r="CZ49">
        <f>AE49</f>
        <v>1</v>
      </c>
      <c r="DA49">
        <f>AI49</f>
        <v>7.5</v>
      </c>
      <c r="DB49">
        <v>0</v>
      </c>
    </row>
    <row r="50" spans="1:106" x14ac:dyDescent="0.2">
      <c r="A50">
        <f>ROW(Source!A53)</f>
        <v>53</v>
      </c>
      <c r="B50">
        <v>34647563</v>
      </c>
      <c r="C50">
        <v>34647668</v>
      </c>
      <c r="D50">
        <v>0</v>
      </c>
      <c r="E50">
        <v>0</v>
      </c>
      <c r="F50">
        <v>1</v>
      </c>
      <c r="G50">
        <v>1</v>
      </c>
      <c r="H50">
        <v>3</v>
      </c>
      <c r="I50" t="s">
        <v>65</v>
      </c>
      <c r="J50" t="s">
        <v>97</v>
      </c>
      <c r="K50" t="s">
        <v>95</v>
      </c>
      <c r="L50">
        <v>1301</v>
      </c>
      <c r="N50">
        <v>1003</v>
      </c>
      <c r="O50" t="s">
        <v>96</v>
      </c>
      <c r="P50" t="s">
        <v>96</v>
      </c>
      <c r="Q50">
        <v>1</v>
      </c>
      <c r="W50">
        <v>0</v>
      </c>
      <c r="X50">
        <v>-2107371162</v>
      </c>
      <c r="Y50">
        <v>100</v>
      </c>
      <c r="AA50">
        <v>15</v>
      </c>
      <c r="AB50">
        <v>0</v>
      </c>
      <c r="AC50">
        <v>0</v>
      </c>
      <c r="AD50">
        <v>0</v>
      </c>
      <c r="AE50">
        <v>2</v>
      </c>
      <c r="AF50">
        <v>0</v>
      </c>
      <c r="AG50">
        <v>0</v>
      </c>
      <c r="AH50">
        <v>0</v>
      </c>
      <c r="AI50">
        <v>7.5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100</v>
      </c>
      <c r="AU50" t="s">
        <v>6</v>
      </c>
      <c r="AV50">
        <v>0</v>
      </c>
      <c r="AW50">
        <v>1</v>
      </c>
      <c r="AX50">
        <v>-1</v>
      </c>
      <c r="AY50">
        <v>0</v>
      </c>
      <c r="AZ50">
        <v>0</v>
      </c>
      <c r="BA50" t="s">
        <v>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Y50*Source!I53</f>
        <v>50</v>
      </c>
      <c r="CY50">
        <f>AA50</f>
        <v>15</v>
      </c>
      <c r="CZ50">
        <f>AE50</f>
        <v>2</v>
      </c>
      <c r="DA50">
        <f>AI50</f>
        <v>7.5</v>
      </c>
      <c r="DB50">
        <v>0</v>
      </c>
    </row>
    <row r="51" spans="1:106" x14ac:dyDescent="0.2">
      <c r="A51">
        <f>ROW(Source!A64)</f>
        <v>64</v>
      </c>
      <c r="B51">
        <v>34647562</v>
      </c>
      <c r="C51">
        <v>34647690</v>
      </c>
      <c r="D51">
        <v>31709494</v>
      </c>
      <c r="E51">
        <v>1</v>
      </c>
      <c r="F51">
        <v>1</v>
      </c>
      <c r="G51">
        <v>1</v>
      </c>
      <c r="H51">
        <v>1</v>
      </c>
      <c r="I51" t="s">
        <v>367</v>
      </c>
      <c r="J51" t="s">
        <v>6</v>
      </c>
      <c r="K51" t="s">
        <v>368</v>
      </c>
      <c r="L51">
        <v>1191</v>
      </c>
      <c r="N51">
        <v>1013</v>
      </c>
      <c r="O51" t="s">
        <v>348</v>
      </c>
      <c r="P51" t="s">
        <v>348</v>
      </c>
      <c r="Q51">
        <v>1</v>
      </c>
      <c r="W51">
        <v>0</v>
      </c>
      <c r="X51">
        <v>-1081351934</v>
      </c>
      <c r="Y51">
        <v>41.28</v>
      </c>
      <c r="AA51">
        <v>0</v>
      </c>
      <c r="AB51">
        <v>0</v>
      </c>
      <c r="AC51">
        <v>0</v>
      </c>
      <c r="AD51">
        <v>9.4</v>
      </c>
      <c r="AE51">
        <v>0</v>
      </c>
      <c r="AF51">
        <v>0</v>
      </c>
      <c r="AG51">
        <v>0</v>
      </c>
      <c r="AH51">
        <v>9.4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6</v>
      </c>
      <c r="AT51">
        <v>41.28</v>
      </c>
      <c r="AU51" t="s">
        <v>6</v>
      </c>
      <c r="AV51">
        <v>1</v>
      </c>
      <c r="AW51">
        <v>2</v>
      </c>
      <c r="AX51">
        <v>34647703</v>
      </c>
      <c r="AY51">
        <v>1</v>
      </c>
      <c r="AZ51">
        <v>0</v>
      </c>
      <c r="BA51">
        <v>41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Y51*Source!I64</f>
        <v>0</v>
      </c>
      <c r="CY51">
        <f>AD51</f>
        <v>9.4</v>
      </c>
      <c r="CZ51">
        <f>AH51</f>
        <v>9.4</v>
      </c>
      <c r="DA51">
        <f>AL51</f>
        <v>1</v>
      </c>
      <c r="DB51">
        <v>0</v>
      </c>
    </row>
    <row r="52" spans="1:106" x14ac:dyDescent="0.2">
      <c r="A52">
        <f>ROW(Source!A64)</f>
        <v>64</v>
      </c>
      <c r="B52">
        <v>34647562</v>
      </c>
      <c r="C52">
        <v>34647690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351</v>
      </c>
      <c r="J52" t="s">
        <v>6</v>
      </c>
      <c r="K52" t="s">
        <v>352</v>
      </c>
      <c r="L52">
        <v>1191</v>
      </c>
      <c r="N52">
        <v>1013</v>
      </c>
      <c r="O52" t="s">
        <v>348</v>
      </c>
      <c r="P52" t="s">
        <v>348</v>
      </c>
      <c r="Q52">
        <v>1</v>
      </c>
      <c r="W52">
        <v>0</v>
      </c>
      <c r="X52">
        <v>-1417349443</v>
      </c>
      <c r="Y52">
        <v>0.4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0.4</v>
      </c>
      <c r="AU52" t="s">
        <v>6</v>
      </c>
      <c r="AV52">
        <v>2</v>
      </c>
      <c r="AW52">
        <v>2</v>
      </c>
      <c r="AX52">
        <v>34647704</v>
      </c>
      <c r="AY52">
        <v>1</v>
      </c>
      <c r="AZ52">
        <v>0</v>
      </c>
      <c r="BA52">
        <v>42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Y52*Source!I64</f>
        <v>0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ROW(Source!A64)</f>
        <v>64</v>
      </c>
      <c r="B53">
        <v>34647562</v>
      </c>
      <c r="C53">
        <v>34647690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353</v>
      </c>
      <c r="J53" t="s">
        <v>354</v>
      </c>
      <c r="K53" t="s">
        <v>355</v>
      </c>
      <c r="L53">
        <v>1368</v>
      </c>
      <c r="N53">
        <v>1011</v>
      </c>
      <c r="O53" t="s">
        <v>356</v>
      </c>
      <c r="P53" t="s">
        <v>356</v>
      </c>
      <c r="Q53">
        <v>1</v>
      </c>
      <c r="W53">
        <v>0</v>
      </c>
      <c r="X53">
        <v>-1718674368</v>
      </c>
      <c r="Y53">
        <v>0.2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6</v>
      </c>
      <c r="AT53">
        <v>0.2</v>
      </c>
      <c r="AU53" t="s">
        <v>6</v>
      </c>
      <c r="AV53">
        <v>0</v>
      </c>
      <c r="AW53">
        <v>2</v>
      </c>
      <c r="AX53">
        <v>34647705</v>
      </c>
      <c r="AY53">
        <v>1</v>
      </c>
      <c r="AZ53">
        <v>0</v>
      </c>
      <c r="BA53">
        <v>43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Y53*Source!I64</f>
        <v>0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ROW(Source!A64)</f>
        <v>64</v>
      </c>
      <c r="B54">
        <v>34647562</v>
      </c>
      <c r="C54">
        <v>34647690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357</v>
      </c>
      <c r="J54" t="s">
        <v>358</v>
      </c>
      <c r="K54" t="s">
        <v>359</v>
      </c>
      <c r="L54">
        <v>1368</v>
      </c>
      <c r="N54">
        <v>1011</v>
      </c>
      <c r="O54" t="s">
        <v>356</v>
      </c>
      <c r="P54" t="s">
        <v>356</v>
      </c>
      <c r="Q54">
        <v>1</v>
      </c>
      <c r="W54">
        <v>0</v>
      </c>
      <c r="X54">
        <v>1372534845</v>
      </c>
      <c r="Y54">
        <v>0.2</v>
      </c>
      <c r="AA54">
        <v>0</v>
      </c>
      <c r="AB54">
        <v>65.709999999999994</v>
      </c>
      <c r="AC54">
        <v>11.6</v>
      </c>
      <c r="AD54">
        <v>0</v>
      </c>
      <c r="AE54">
        <v>0</v>
      </c>
      <c r="AF54">
        <v>65.709999999999994</v>
      </c>
      <c r="AG54">
        <v>11.6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6</v>
      </c>
      <c r="AT54">
        <v>0.2</v>
      </c>
      <c r="AU54" t="s">
        <v>6</v>
      </c>
      <c r="AV54">
        <v>0</v>
      </c>
      <c r="AW54">
        <v>2</v>
      </c>
      <c r="AX54">
        <v>34647706</v>
      </c>
      <c r="AY54">
        <v>1</v>
      </c>
      <c r="AZ54">
        <v>0</v>
      </c>
      <c r="BA54">
        <v>44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Y54*Source!I64</f>
        <v>0</v>
      </c>
      <c r="CY54">
        <f>AB54</f>
        <v>65.709999999999994</v>
      </c>
      <c r="CZ54">
        <f>AF54</f>
        <v>65.709999999999994</v>
      </c>
      <c r="DA54">
        <f>AJ54</f>
        <v>1</v>
      </c>
      <c r="DB54">
        <v>0</v>
      </c>
    </row>
    <row r="55" spans="1:106" x14ac:dyDescent="0.2">
      <c r="A55">
        <f>ROW(Source!A64)</f>
        <v>64</v>
      </c>
      <c r="B55">
        <v>34647562</v>
      </c>
      <c r="C55">
        <v>34647690</v>
      </c>
      <c r="D55">
        <v>31528446</v>
      </c>
      <c r="E55">
        <v>1</v>
      </c>
      <c r="F55">
        <v>1</v>
      </c>
      <c r="G55">
        <v>1</v>
      </c>
      <c r="H55">
        <v>2</v>
      </c>
      <c r="I55" t="s">
        <v>369</v>
      </c>
      <c r="J55" t="s">
        <v>370</v>
      </c>
      <c r="K55" t="s">
        <v>371</v>
      </c>
      <c r="L55">
        <v>1368</v>
      </c>
      <c r="N55">
        <v>1011</v>
      </c>
      <c r="O55" t="s">
        <v>356</v>
      </c>
      <c r="P55" t="s">
        <v>356</v>
      </c>
      <c r="Q55">
        <v>1</v>
      </c>
      <c r="W55">
        <v>0</v>
      </c>
      <c r="X55">
        <v>-353815937</v>
      </c>
      <c r="Y55">
        <v>1.98</v>
      </c>
      <c r="AA55">
        <v>0</v>
      </c>
      <c r="AB55">
        <v>8.1</v>
      </c>
      <c r="AC55">
        <v>0</v>
      </c>
      <c r="AD55">
        <v>0</v>
      </c>
      <c r="AE55">
        <v>0</v>
      </c>
      <c r="AF55">
        <v>8.1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6</v>
      </c>
      <c r="AT55">
        <v>1.98</v>
      </c>
      <c r="AU55" t="s">
        <v>6</v>
      </c>
      <c r="AV55">
        <v>0</v>
      </c>
      <c r="AW55">
        <v>2</v>
      </c>
      <c r="AX55">
        <v>34647707</v>
      </c>
      <c r="AY55">
        <v>1</v>
      </c>
      <c r="AZ55">
        <v>0</v>
      </c>
      <c r="BA55">
        <v>45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Y55*Source!I64</f>
        <v>0</v>
      </c>
      <c r="CY55">
        <f>AB55</f>
        <v>8.1</v>
      </c>
      <c r="CZ55">
        <f>AF55</f>
        <v>8.1</v>
      </c>
      <c r="DA55">
        <f>AJ55</f>
        <v>1</v>
      </c>
      <c r="DB55">
        <v>0</v>
      </c>
    </row>
    <row r="56" spans="1:106" x14ac:dyDescent="0.2">
      <c r="A56">
        <f>ROW(Source!A64)</f>
        <v>64</v>
      </c>
      <c r="B56">
        <v>34647562</v>
      </c>
      <c r="C56">
        <v>34647690</v>
      </c>
      <c r="D56">
        <v>31449183</v>
      </c>
      <c r="E56">
        <v>1</v>
      </c>
      <c r="F56">
        <v>1</v>
      </c>
      <c r="G56">
        <v>1</v>
      </c>
      <c r="H56">
        <v>3</v>
      </c>
      <c r="I56" t="s">
        <v>131</v>
      </c>
      <c r="J56" t="s">
        <v>133</v>
      </c>
      <c r="K56" t="s">
        <v>132</v>
      </c>
      <c r="L56">
        <v>1355</v>
      </c>
      <c r="N56">
        <v>1010</v>
      </c>
      <c r="O56" t="s">
        <v>110</v>
      </c>
      <c r="P56" t="s">
        <v>110</v>
      </c>
      <c r="Q56">
        <v>100</v>
      </c>
      <c r="W56">
        <v>0</v>
      </c>
      <c r="X56">
        <v>1794244060</v>
      </c>
      <c r="Y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34647710</v>
      </c>
      <c r="AY56">
        <v>2</v>
      </c>
      <c r="AZ56">
        <v>22528</v>
      </c>
      <c r="BA56">
        <v>48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Y56*Source!I64</f>
        <v>0</v>
      </c>
      <c r="CY56">
        <f t="shared" ref="CY56:CY62" si="6">AA56</f>
        <v>0</v>
      </c>
      <c r="CZ56">
        <f t="shared" ref="CZ56:CZ62" si="7">AE56</f>
        <v>0</v>
      </c>
      <c r="DA56">
        <f t="shared" ref="DA56:DA62" si="8">AI56</f>
        <v>1</v>
      </c>
      <c r="DB56">
        <v>0</v>
      </c>
    </row>
    <row r="57" spans="1:106" x14ac:dyDescent="0.2">
      <c r="A57">
        <f>ROW(Source!A64)</f>
        <v>64</v>
      </c>
      <c r="B57">
        <v>34647562</v>
      </c>
      <c r="C57">
        <v>34647690</v>
      </c>
      <c r="D57">
        <v>31449317</v>
      </c>
      <c r="E57">
        <v>1</v>
      </c>
      <c r="F57">
        <v>1</v>
      </c>
      <c r="G57">
        <v>1</v>
      </c>
      <c r="H57">
        <v>3</v>
      </c>
      <c r="I57" t="s">
        <v>135</v>
      </c>
      <c r="J57" t="s">
        <v>138</v>
      </c>
      <c r="K57" t="s">
        <v>136</v>
      </c>
      <c r="L57">
        <v>1358</v>
      </c>
      <c r="N57">
        <v>1010</v>
      </c>
      <c r="O57" t="s">
        <v>137</v>
      </c>
      <c r="P57" t="s">
        <v>137</v>
      </c>
      <c r="Q57">
        <v>10</v>
      </c>
      <c r="W57">
        <v>0</v>
      </c>
      <c r="X57">
        <v>1598978551</v>
      </c>
      <c r="Y57">
        <v>0</v>
      </c>
      <c r="AA57">
        <v>11.89</v>
      </c>
      <c r="AB57">
        <v>0</v>
      </c>
      <c r="AC57">
        <v>0</v>
      </c>
      <c r="AD57">
        <v>0</v>
      </c>
      <c r="AE57">
        <v>11.89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S57" t="s">
        <v>6</v>
      </c>
      <c r="AT57">
        <v>0</v>
      </c>
      <c r="AU57" t="s">
        <v>6</v>
      </c>
      <c r="AV57">
        <v>0</v>
      </c>
      <c r="AW57">
        <v>2</v>
      </c>
      <c r="AX57">
        <v>34647711</v>
      </c>
      <c r="AY57">
        <v>1</v>
      </c>
      <c r="AZ57">
        <v>6144</v>
      </c>
      <c r="BA57">
        <v>49</v>
      </c>
      <c r="BB57">
        <v>3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Y57*Source!I64</f>
        <v>0</v>
      </c>
      <c r="CY57">
        <f t="shared" si="6"/>
        <v>11.89</v>
      </c>
      <c r="CZ57">
        <f t="shared" si="7"/>
        <v>11.89</v>
      </c>
      <c r="DA57">
        <f t="shared" si="8"/>
        <v>1</v>
      </c>
      <c r="DB57">
        <v>0</v>
      </c>
    </row>
    <row r="58" spans="1:106" x14ac:dyDescent="0.2">
      <c r="A58">
        <f>ROW(Source!A64)</f>
        <v>64</v>
      </c>
      <c r="B58">
        <v>34647562</v>
      </c>
      <c r="C58">
        <v>34647690</v>
      </c>
      <c r="D58">
        <v>31449547</v>
      </c>
      <c r="E58">
        <v>1</v>
      </c>
      <c r="F58">
        <v>1</v>
      </c>
      <c r="G58">
        <v>1</v>
      </c>
      <c r="H58">
        <v>3</v>
      </c>
      <c r="I58" t="s">
        <v>140</v>
      </c>
      <c r="J58" t="s">
        <v>142</v>
      </c>
      <c r="K58" t="s">
        <v>141</v>
      </c>
      <c r="L58">
        <v>1348</v>
      </c>
      <c r="N58">
        <v>1009</v>
      </c>
      <c r="O58" t="s">
        <v>30</v>
      </c>
      <c r="P58" t="s">
        <v>30</v>
      </c>
      <c r="Q58">
        <v>1000</v>
      </c>
      <c r="W58">
        <v>0</v>
      </c>
      <c r="X58">
        <v>-1755229539</v>
      </c>
      <c r="Y58">
        <v>0</v>
      </c>
      <c r="AA58">
        <v>12430</v>
      </c>
      <c r="AB58">
        <v>0</v>
      </c>
      <c r="AC58">
        <v>0</v>
      </c>
      <c r="AD58">
        <v>0</v>
      </c>
      <c r="AE58">
        <v>12430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0</v>
      </c>
      <c r="AU58" t="s">
        <v>6</v>
      </c>
      <c r="AV58">
        <v>0</v>
      </c>
      <c r="AW58">
        <v>2</v>
      </c>
      <c r="AX58">
        <v>34647712</v>
      </c>
      <c r="AY58">
        <v>1</v>
      </c>
      <c r="AZ58">
        <v>6144</v>
      </c>
      <c r="BA58">
        <v>50</v>
      </c>
      <c r="BB58">
        <v>3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Y58*Source!I64</f>
        <v>0</v>
      </c>
      <c r="CY58">
        <f t="shared" si="6"/>
        <v>12430</v>
      </c>
      <c r="CZ58">
        <f t="shared" si="7"/>
        <v>12430</v>
      </c>
      <c r="DA58">
        <f t="shared" si="8"/>
        <v>1</v>
      </c>
      <c r="DB58">
        <v>0</v>
      </c>
    </row>
    <row r="59" spans="1:106" x14ac:dyDescent="0.2">
      <c r="A59">
        <f>ROW(Source!A64)</f>
        <v>64</v>
      </c>
      <c r="B59">
        <v>34647562</v>
      </c>
      <c r="C59">
        <v>34647690</v>
      </c>
      <c r="D59">
        <v>31482923</v>
      </c>
      <c r="E59">
        <v>1</v>
      </c>
      <c r="F59">
        <v>1</v>
      </c>
      <c r="G59">
        <v>1</v>
      </c>
      <c r="H59">
        <v>3</v>
      </c>
      <c r="I59" t="s">
        <v>144</v>
      </c>
      <c r="J59" t="s">
        <v>147</v>
      </c>
      <c r="K59" t="s">
        <v>145</v>
      </c>
      <c r="L59">
        <v>1346</v>
      </c>
      <c r="N59">
        <v>1009</v>
      </c>
      <c r="O59" t="s">
        <v>146</v>
      </c>
      <c r="P59" t="s">
        <v>146</v>
      </c>
      <c r="Q59">
        <v>1</v>
      </c>
      <c r="W59">
        <v>0</v>
      </c>
      <c r="X59">
        <v>210558753</v>
      </c>
      <c r="Y59">
        <v>0</v>
      </c>
      <c r="AA59">
        <v>28.6</v>
      </c>
      <c r="AB59">
        <v>0</v>
      </c>
      <c r="AC59">
        <v>0</v>
      </c>
      <c r="AD59">
        <v>0</v>
      </c>
      <c r="AE59">
        <v>28.6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0</v>
      </c>
      <c r="AU59" t="s">
        <v>6</v>
      </c>
      <c r="AV59">
        <v>0</v>
      </c>
      <c r="AW59">
        <v>2</v>
      </c>
      <c r="AX59">
        <v>34647713</v>
      </c>
      <c r="AY59">
        <v>1</v>
      </c>
      <c r="AZ59">
        <v>6144</v>
      </c>
      <c r="BA59">
        <v>51</v>
      </c>
      <c r="BB59">
        <v>3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Y59*Source!I64</f>
        <v>0</v>
      </c>
      <c r="CY59">
        <f t="shared" si="6"/>
        <v>28.6</v>
      </c>
      <c r="CZ59">
        <f t="shared" si="7"/>
        <v>28.6</v>
      </c>
      <c r="DA59">
        <f t="shared" si="8"/>
        <v>1</v>
      </c>
      <c r="DB59">
        <v>0</v>
      </c>
    </row>
    <row r="60" spans="1:106" x14ac:dyDescent="0.2">
      <c r="A60">
        <f>ROW(Source!A64)</f>
        <v>64</v>
      </c>
      <c r="B60">
        <v>34647562</v>
      </c>
      <c r="C60">
        <v>34647690</v>
      </c>
      <c r="D60">
        <v>31443668</v>
      </c>
      <c r="E60">
        <v>17</v>
      </c>
      <c r="F60">
        <v>1</v>
      </c>
      <c r="G60">
        <v>1</v>
      </c>
      <c r="H60">
        <v>3</v>
      </c>
      <c r="I60" t="s">
        <v>55</v>
      </c>
      <c r="J60" t="s">
        <v>6</v>
      </c>
      <c r="K60" t="s">
        <v>56</v>
      </c>
      <c r="L60">
        <v>1374</v>
      </c>
      <c r="N60">
        <v>1013</v>
      </c>
      <c r="O60" t="s">
        <v>57</v>
      </c>
      <c r="P60" t="s">
        <v>57</v>
      </c>
      <c r="Q60">
        <v>1</v>
      </c>
      <c r="W60">
        <v>0</v>
      </c>
      <c r="X60">
        <v>-1731369543</v>
      </c>
      <c r="Y60">
        <v>0</v>
      </c>
      <c r="AA60">
        <v>1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34647714</v>
      </c>
      <c r="AY60">
        <v>1</v>
      </c>
      <c r="AZ60">
        <v>6144</v>
      </c>
      <c r="BA60">
        <v>52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Y60*Source!I64</f>
        <v>0</v>
      </c>
      <c r="CY60">
        <f t="shared" si="6"/>
        <v>1</v>
      </c>
      <c r="CZ60">
        <f t="shared" si="7"/>
        <v>1</v>
      </c>
      <c r="DA60">
        <f t="shared" si="8"/>
        <v>1</v>
      </c>
      <c r="DB60">
        <v>0</v>
      </c>
    </row>
    <row r="61" spans="1:106" x14ac:dyDescent="0.2">
      <c r="A61">
        <f>ROW(Source!A64)</f>
        <v>64</v>
      </c>
      <c r="B61">
        <v>34647562</v>
      </c>
      <c r="C61">
        <v>34647690</v>
      </c>
      <c r="D61">
        <v>0</v>
      </c>
      <c r="E61">
        <v>0</v>
      </c>
      <c r="F61">
        <v>1</v>
      </c>
      <c r="G61">
        <v>1</v>
      </c>
      <c r="H61">
        <v>3</v>
      </c>
      <c r="I61" t="s">
        <v>65</v>
      </c>
      <c r="J61" t="s">
        <v>124</v>
      </c>
      <c r="K61" t="s">
        <v>123</v>
      </c>
      <c r="L61">
        <v>1301</v>
      </c>
      <c r="N61">
        <v>1003</v>
      </c>
      <c r="O61" t="s">
        <v>96</v>
      </c>
      <c r="P61" t="s">
        <v>96</v>
      </c>
      <c r="Q61">
        <v>1</v>
      </c>
      <c r="W61">
        <v>0</v>
      </c>
      <c r="X61">
        <v>-762184095</v>
      </c>
      <c r="Y61">
        <v>100</v>
      </c>
      <c r="AA61">
        <v>7.54</v>
      </c>
      <c r="AB61">
        <v>0</v>
      </c>
      <c r="AC61">
        <v>0</v>
      </c>
      <c r="AD61">
        <v>0</v>
      </c>
      <c r="AE61">
        <v>7.54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100</v>
      </c>
      <c r="AU61" t="s">
        <v>6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6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Y61*Source!I64</f>
        <v>0</v>
      </c>
      <c r="CY61">
        <f t="shared" si="6"/>
        <v>7.54</v>
      </c>
      <c r="CZ61">
        <f t="shared" si="7"/>
        <v>7.54</v>
      </c>
      <c r="DA61">
        <f t="shared" si="8"/>
        <v>1</v>
      </c>
      <c r="DB61">
        <v>0</v>
      </c>
    </row>
    <row r="62" spans="1:106" x14ac:dyDescent="0.2">
      <c r="A62">
        <f>ROW(Source!A64)</f>
        <v>64</v>
      </c>
      <c r="B62">
        <v>34647562</v>
      </c>
      <c r="C62">
        <v>34647690</v>
      </c>
      <c r="D62">
        <v>0</v>
      </c>
      <c r="E62">
        <v>0</v>
      </c>
      <c r="F62">
        <v>1</v>
      </c>
      <c r="G62">
        <v>1</v>
      </c>
      <c r="H62">
        <v>3</v>
      </c>
      <c r="I62" t="s">
        <v>65</v>
      </c>
      <c r="J62" t="s">
        <v>128</v>
      </c>
      <c r="K62" t="s">
        <v>127</v>
      </c>
      <c r="L62">
        <v>1354</v>
      </c>
      <c r="N62">
        <v>1010</v>
      </c>
      <c r="O62" t="s">
        <v>45</v>
      </c>
      <c r="P62" t="s">
        <v>45</v>
      </c>
      <c r="Q62">
        <v>1</v>
      </c>
      <c r="W62">
        <v>0</v>
      </c>
      <c r="X62">
        <v>-63918785</v>
      </c>
      <c r="Y62">
        <v>5</v>
      </c>
      <c r="AA62">
        <v>5.77</v>
      </c>
      <c r="AB62">
        <v>0</v>
      </c>
      <c r="AC62">
        <v>0</v>
      </c>
      <c r="AD62">
        <v>0</v>
      </c>
      <c r="AE62">
        <v>5.77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5</v>
      </c>
      <c r="AU62" t="s">
        <v>6</v>
      </c>
      <c r="AV62">
        <v>0</v>
      </c>
      <c r="AW62">
        <v>1</v>
      </c>
      <c r="AX62">
        <v>-1</v>
      </c>
      <c r="AY62">
        <v>0</v>
      </c>
      <c r="AZ62">
        <v>0</v>
      </c>
      <c r="BA62" t="s">
        <v>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Y62*Source!I64</f>
        <v>0</v>
      </c>
      <c r="CY62">
        <f t="shared" si="6"/>
        <v>5.77</v>
      </c>
      <c r="CZ62">
        <f t="shared" si="7"/>
        <v>5.77</v>
      </c>
      <c r="DA62">
        <f t="shared" si="8"/>
        <v>1</v>
      </c>
      <c r="DB62">
        <v>0</v>
      </c>
    </row>
    <row r="63" spans="1:106" x14ac:dyDescent="0.2">
      <c r="A63">
        <f>ROW(Source!A65)</f>
        <v>65</v>
      </c>
      <c r="B63">
        <v>34647563</v>
      </c>
      <c r="C63">
        <v>34647690</v>
      </c>
      <c r="D63">
        <v>31709494</v>
      </c>
      <c r="E63">
        <v>1</v>
      </c>
      <c r="F63">
        <v>1</v>
      </c>
      <c r="G63">
        <v>1</v>
      </c>
      <c r="H63">
        <v>1</v>
      </c>
      <c r="I63" t="s">
        <v>367</v>
      </c>
      <c r="J63" t="s">
        <v>6</v>
      </c>
      <c r="K63" t="s">
        <v>368</v>
      </c>
      <c r="L63">
        <v>1191</v>
      </c>
      <c r="N63">
        <v>1013</v>
      </c>
      <c r="O63" t="s">
        <v>348</v>
      </c>
      <c r="P63" t="s">
        <v>348</v>
      </c>
      <c r="Q63">
        <v>1</v>
      </c>
      <c r="W63">
        <v>0</v>
      </c>
      <c r="X63">
        <v>-1081351934</v>
      </c>
      <c r="Y63">
        <v>41.28</v>
      </c>
      <c r="AA63">
        <v>0</v>
      </c>
      <c r="AB63">
        <v>0</v>
      </c>
      <c r="AC63">
        <v>0</v>
      </c>
      <c r="AD63">
        <v>172.02</v>
      </c>
      <c r="AE63">
        <v>0</v>
      </c>
      <c r="AF63">
        <v>0</v>
      </c>
      <c r="AG63">
        <v>0</v>
      </c>
      <c r="AH63">
        <v>9.4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6</v>
      </c>
      <c r="AT63">
        <v>41.28</v>
      </c>
      <c r="AU63" t="s">
        <v>6</v>
      </c>
      <c r="AV63">
        <v>1</v>
      </c>
      <c r="AW63">
        <v>2</v>
      </c>
      <c r="AX63">
        <v>34647703</v>
      </c>
      <c r="AY63">
        <v>1</v>
      </c>
      <c r="AZ63">
        <v>0</v>
      </c>
      <c r="BA63">
        <v>53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Y63*Source!I65</f>
        <v>0</v>
      </c>
      <c r="CY63">
        <f>AD63</f>
        <v>172.02</v>
      </c>
      <c r="CZ63">
        <f>AH63</f>
        <v>9.4</v>
      </c>
      <c r="DA63">
        <f>AL63</f>
        <v>18.3</v>
      </c>
      <c r="DB63">
        <v>0</v>
      </c>
    </row>
    <row r="64" spans="1:106" x14ac:dyDescent="0.2">
      <c r="A64">
        <f>ROW(Source!A65)</f>
        <v>65</v>
      </c>
      <c r="B64">
        <v>34647563</v>
      </c>
      <c r="C64">
        <v>34647690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351</v>
      </c>
      <c r="J64" t="s">
        <v>6</v>
      </c>
      <c r="K64" t="s">
        <v>352</v>
      </c>
      <c r="L64">
        <v>1191</v>
      </c>
      <c r="N64">
        <v>1013</v>
      </c>
      <c r="O64" t="s">
        <v>348</v>
      </c>
      <c r="P64" t="s">
        <v>348</v>
      </c>
      <c r="Q64">
        <v>1</v>
      </c>
      <c r="W64">
        <v>0</v>
      </c>
      <c r="X64">
        <v>-1417349443</v>
      </c>
      <c r="Y64">
        <v>0.4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18.3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6</v>
      </c>
      <c r="AT64">
        <v>0.4</v>
      </c>
      <c r="AU64" t="s">
        <v>6</v>
      </c>
      <c r="AV64">
        <v>2</v>
      </c>
      <c r="AW64">
        <v>2</v>
      </c>
      <c r="AX64">
        <v>34647704</v>
      </c>
      <c r="AY64">
        <v>1</v>
      </c>
      <c r="AZ64">
        <v>0</v>
      </c>
      <c r="BA64">
        <v>54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Y64*Source!I65</f>
        <v>0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x14ac:dyDescent="0.2">
      <c r="A65">
        <f>ROW(Source!A65)</f>
        <v>65</v>
      </c>
      <c r="B65">
        <v>34647563</v>
      </c>
      <c r="C65">
        <v>34647690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353</v>
      </c>
      <c r="J65" t="s">
        <v>354</v>
      </c>
      <c r="K65" t="s">
        <v>355</v>
      </c>
      <c r="L65">
        <v>1368</v>
      </c>
      <c r="N65">
        <v>1011</v>
      </c>
      <c r="O65" t="s">
        <v>356</v>
      </c>
      <c r="P65" t="s">
        <v>356</v>
      </c>
      <c r="Q65">
        <v>1</v>
      </c>
      <c r="W65">
        <v>0</v>
      </c>
      <c r="X65">
        <v>-1718674368</v>
      </c>
      <c r="Y65">
        <v>0.2</v>
      </c>
      <c r="AA65">
        <v>0</v>
      </c>
      <c r="AB65">
        <v>1399.88</v>
      </c>
      <c r="AC65">
        <v>247.05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12.5</v>
      </c>
      <c r="AK65">
        <v>18.3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6</v>
      </c>
      <c r="AT65">
        <v>0.2</v>
      </c>
      <c r="AU65" t="s">
        <v>6</v>
      </c>
      <c r="AV65">
        <v>0</v>
      </c>
      <c r="AW65">
        <v>2</v>
      </c>
      <c r="AX65">
        <v>34647705</v>
      </c>
      <c r="AY65">
        <v>1</v>
      </c>
      <c r="AZ65">
        <v>0</v>
      </c>
      <c r="BA65">
        <v>55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Y65*Source!I65</f>
        <v>0</v>
      </c>
      <c r="CY65">
        <f>AB65</f>
        <v>1399.88</v>
      </c>
      <c r="CZ65">
        <f>AF65</f>
        <v>111.99</v>
      </c>
      <c r="DA65">
        <f>AJ65</f>
        <v>12.5</v>
      </c>
      <c r="DB65">
        <v>0</v>
      </c>
    </row>
    <row r="66" spans="1:106" x14ac:dyDescent="0.2">
      <c r="A66">
        <f>ROW(Source!A65)</f>
        <v>65</v>
      </c>
      <c r="B66">
        <v>34647563</v>
      </c>
      <c r="C66">
        <v>34647690</v>
      </c>
      <c r="D66">
        <v>31528142</v>
      </c>
      <c r="E66">
        <v>1</v>
      </c>
      <c r="F66">
        <v>1</v>
      </c>
      <c r="G66">
        <v>1</v>
      </c>
      <c r="H66">
        <v>2</v>
      </c>
      <c r="I66" t="s">
        <v>357</v>
      </c>
      <c r="J66" t="s">
        <v>358</v>
      </c>
      <c r="K66" t="s">
        <v>359</v>
      </c>
      <c r="L66">
        <v>1368</v>
      </c>
      <c r="N66">
        <v>1011</v>
      </c>
      <c r="O66" t="s">
        <v>356</v>
      </c>
      <c r="P66" t="s">
        <v>356</v>
      </c>
      <c r="Q66">
        <v>1</v>
      </c>
      <c r="W66">
        <v>0</v>
      </c>
      <c r="X66">
        <v>1372534845</v>
      </c>
      <c r="Y66">
        <v>0.2</v>
      </c>
      <c r="AA66">
        <v>0</v>
      </c>
      <c r="AB66">
        <v>821.38</v>
      </c>
      <c r="AC66">
        <v>212.28</v>
      </c>
      <c r="AD66">
        <v>0</v>
      </c>
      <c r="AE66">
        <v>0</v>
      </c>
      <c r="AF66">
        <v>65.709999999999994</v>
      </c>
      <c r="AG66">
        <v>11.6</v>
      </c>
      <c r="AH66">
        <v>0</v>
      </c>
      <c r="AI66">
        <v>1</v>
      </c>
      <c r="AJ66">
        <v>12.5</v>
      </c>
      <c r="AK66">
        <v>18.3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6</v>
      </c>
      <c r="AT66">
        <v>0.2</v>
      </c>
      <c r="AU66" t="s">
        <v>6</v>
      </c>
      <c r="AV66">
        <v>0</v>
      </c>
      <c r="AW66">
        <v>2</v>
      </c>
      <c r="AX66">
        <v>34647706</v>
      </c>
      <c r="AY66">
        <v>1</v>
      </c>
      <c r="AZ66">
        <v>0</v>
      </c>
      <c r="BA66">
        <v>56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Y66*Source!I65</f>
        <v>0</v>
      </c>
      <c r="CY66">
        <f>AB66</f>
        <v>821.38</v>
      </c>
      <c r="CZ66">
        <f>AF66</f>
        <v>65.709999999999994</v>
      </c>
      <c r="DA66">
        <f>AJ66</f>
        <v>12.5</v>
      </c>
      <c r="DB66">
        <v>0</v>
      </c>
    </row>
    <row r="67" spans="1:106" x14ac:dyDescent="0.2">
      <c r="A67">
        <f>ROW(Source!A65)</f>
        <v>65</v>
      </c>
      <c r="B67">
        <v>34647563</v>
      </c>
      <c r="C67">
        <v>34647690</v>
      </c>
      <c r="D67">
        <v>31528446</v>
      </c>
      <c r="E67">
        <v>1</v>
      </c>
      <c r="F67">
        <v>1</v>
      </c>
      <c r="G67">
        <v>1</v>
      </c>
      <c r="H67">
        <v>2</v>
      </c>
      <c r="I67" t="s">
        <v>369</v>
      </c>
      <c r="J67" t="s">
        <v>370</v>
      </c>
      <c r="K67" t="s">
        <v>371</v>
      </c>
      <c r="L67">
        <v>1368</v>
      </c>
      <c r="N67">
        <v>1011</v>
      </c>
      <c r="O67" t="s">
        <v>356</v>
      </c>
      <c r="P67" t="s">
        <v>356</v>
      </c>
      <c r="Q67">
        <v>1</v>
      </c>
      <c r="W67">
        <v>0</v>
      </c>
      <c r="X67">
        <v>-353815937</v>
      </c>
      <c r="Y67">
        <v>1.98</v>
      </c>
      <c r="AA67">
        <v>0</v>
      </c>
      <c r="AB67">
        <v>101.25</v>
      </c>
      <c r="AC67">
        <v>0</v>
      </c>
      <c r="AD67">
        <v>0</v>
      </c>
      <c r="AE67">
        <v>0</v>
      </c>
      <c r="AF67">
        <v>8.1</v>
      </c>
      <c r="AG67">
        <v>0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6</v>
      </c>
      <c r="AT67">
        <v>1.98</v>
      </c>
      <c r="AU67" t="s">
        <v>6</v>
      </c>
      <c r="AV67">
        <v>0</v>
      </c>
      <c r="AW67">
        <v>2</v>
      </c>
      <c r="AX67">
        <v>34647707</v>
      </c>
      <c r="AY67">
        <v>1</v>
      </c>
      <c r="AZ67">
        <v>0</v>
      </c>
      <c r="BA67">
        <v>57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Y67*Source!I65</f>
        <v>0</v>
      </c>
      <c r="CY67">
        <f>AB67</f>
        <v>101.25</v>
      </c>
      <c r="CZ67">
        <f>AF67</f>
        <v>8.1</v>
      </c>
      <c r="DA67">
        <f>AJ67</f>
        <v>12.5</v>
      </c>
      <c r="DB67">
        <v>0</v>
      </c>
    </row>
    <row r="68" spans="1:106" x14ac:dyDescent="0.2">
      <c r="A68">
        <f>ROW(Source!A65)</f>
        <v>65</v>
      </c>
      <c r="B68">
        <v>34647563</v>
      </c>
      <c r="C68">
        <v>34647690</v>
      </c>
      <c r="D68">
        <v>31449183</v>
      </c>
      <c r="E68">
        <v>1</v>
      </c>
      <c r="F68">
        <v>1</v>
      </c>
      <c r="G68">
        <v>1</v>
      </c>
      <c r="H68">
        <v>3</v>
      </c>
      <c r="I68" t="s">
        <v>131</v>
      </c>
      <c r="J68" t="s">
        <v>133</v>
      </c>
      <c r="K68" t="s">
        <v>132</v>
      </c>
      <c r="L68">
        <v>1355</v>
      </c>
      <c r="N68">
        <v>1010</v>
      </c>
      <c r="O68" t="s">
        <v>110</v>
      </c>
      <c r="P68" t="s">
        <v>110</v>
      </c>
      <c r="Q68">
        <v>100</v>
      </c>
      <c r="W68">
        <v>0</v>
      </c>
      <c r="X68">
        <v>1794244060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7.5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34647710</v>
      </c>
      <c r="AY68">
        <v>2</v>
      </c>
      <c r="AZ68">
        <v>22528</v>
      </c>
      <c r="BA68">
        <v>60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Y68*Source!I65</f>
        <v>0</v>
      </c>
      <c r="CY68">
        <f t="shared" ref="CY68:CY74" si="9">AA68</f>
        <v>0</v>
      </c>
      <c r="CZ68">
        <f t="shared" ref="CZ68:CZ74" si="10">AE68</f>
        <v>0</v>
      </c>
      <c r="DA68">
        <f t="shared" ref="DA68:DA74" si="11">AI68</f>
        <v>7.5</v>
      </c>
      <c r="DB68">
        <v>0</v>
      </c>
    </row>
    <row r="69" spans="1:106" x14ac:dyDescent="0.2">
      <c r="A69">
        <f>ROW(Source!A65)</f>
        <v>65</v>
      </c>
      <c r="B69">
        <v>34647563</v>
      </c>
      <c r="C69">
        <v>34647690</v>
      </c>
      <c r="D69">
        <v>31449317</v>
      </c>
      <c r="E69">
        <v>1</v>
      </c>
      <c r="F69">
        <v>1</v>
      </c>
      <c r="G69">
        <v>1</v>
      </c>
      <c r="H69">
        <v>3</v>
      </c>
      <c r="I69" t="s">
        <v>135</v>
      </c>
      <c r="J69" t="s">
        <v>138</v>
      </c>
      <c r="K69" t="s">
        <v>136</v>
      </c>
      <c r="L69">
        <v>1358</v>
      </c>
      <c r="N69">
        <v>1010</v>
      </c>
      <c r="O69" t="s">
        <v>137</v>
      </c>
      <c r="P69" t="s">
        <v>137</v>
      </c>
      <c r="Q69">
        <v>10</v>
      </c>
      <c r="W69">
        <v>0</v>
      </c>
      <c r="X69">
        <v>1598978551</v>
      </c>
      <c r="Y69">
        <v>0</v>
      </c>
      <c r="AA69">
        <v>89.18</v>
      </c>
      <c r="AB69">
        <v>0</v>
      </c>
      <c r="AC69">
        <v>0</v>
      </c>
      <c r="AD69">
        <v>0</v>
      </c>
      <c r="AE69">
        <v>11.89</v>
      </c>
      <c r="AF69">
        <v>0</v>
      </c>
      <c r="AG69">
        <v>0</v>
      </c>
      <c r="AH69">
        <v>0</v>
      </c>
      <c r="AI69">
        <v>7.5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34647711</v>
      </c>
      <c r="AY69">
        <v>1</v>
      </c>
      <c r="AZ69">
        <v>6144</v>
      </c>
      <c r="BA69">
        <v>61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Y69*Source!I65</f>
        <v>0</v>
      </c>
      <c r="CY69">
        <f t="shared" si="9"/>
        <v>89.18</v>
      </c>
      <c r="CZ69">
        <f t="shared" si="10"/>
        <v>11.89</v>
      </c>
      <c r="DA69">
        <f t="shared" si="11"/>
        <v>7.5</v>
      </c>
      <c r="DB69">
        <v>0</v>
      </c>
    </row>
    <row r="70" spans="1:106" x14ac:dyDescent="0.2">
      <c r="A70">
        <f>ROW(Source!A65)</f>
        <v>65</v>
      </c>
      <c r="B70">
        <v>34647563</v>
      </c>
      <c r="C70">
        <v>34647690</v>
      </c>
      <c r="D70">
        <v>31449547</v>
      </c>
      <c r="E70">
        <v>1</v>
      </c>
      <c r="F70">
        <v>1</v>
      </c>
      <c r="G70">
        <v>1</v>
      </c>
      <c r="H70">
        <v>3</v>
      </c>
      <c r="I70" t="s">
        <v>140</v>
      </c>
      <c r="J70" t="s">
        <v>142</v>
      </c>
      <c r="K70" t="s">
        <v>141</v>
      </c>
      <c r="L70">
        <v>1348</v>
      </c>
      <c r="N70">
        <v>1009</v>
      </c>
      <c r="O70" t="s">
        <v>30</v>
      </c>
      <c r="P70" t="s">
        <v>30</v>
      </c>
      <c r="Q70">
        <v>1000</v>
      </c>
      <c r="W70">
        <v>0</v>
      </c>
      <c r="X70">
        <v>-1755229539</v>
      </c>
      <c r="Y70">
        <v>0</v>
      </c>
      <c r="AA70">
        <v>93225</v>
      </c>
      <c r="AB70">
        <v>0</v>
      </c>
      <c r="AC70">
        <v>0</v>
      </c>
      <c r="AD70">
        <v>0</v>
      </c>
      <c r="AE70">
        <v>12430</v>
      </c>
      <c r="AF70">
        <v>0</v>
      </c>
      <c r="AG70">
        <v>0</v>
      </c>
      <c r="AH70">
        <v>0</v>
      </c>
      <c r="AI70">
        <v>7.5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34647712</v>
      </c>
      <c r="AY70">
        <v>1</v>
      </c>
      <c r="AZ70">
        <v>6144</v>
      </c>
      <c r="BA70">
        <v>62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Y70*Source!I65</f>
        <v>0</v>
      </c>
      <c r="CY70">
        <f t="shared" si="9"/>
        <v>93225</v>
      </c>
      <c r="CZ70">
        <f t="shared" si="10"/>
        <v>12430</v>
      </c>
      <c r="DA70">
        <f t="shared" si="11"/>
        <v>7.5</v>
      </c>
      <c r="DB70">
        <v>0</v>
      </c>
    </row>
    <row r="71" spans="1:106" x14ac:dyDescent="0.2">
      <c r="A71">
        <f>ROW(Source!A65)</f>
        <v>65</v>
      </c>
      <c r="B71">
        <v>34647563</v>
      </c>
      <c r="C71">
        <v>34647690</v>
      </c>
      <c r="D71">
        <v>31482923</v>
      </c>
      <c r="E71">
        <v>1</v>
      </c>
      <c r="F71">
        <v>1</v>
      </c>
      <c r="G71">
        <v>1</v>
      </c>
      <c r="H71">
        <v>3</v>
      </c>
      <c r="I71" t="s">
        <v>144</v>
      </c>
      <c r="J71" t="s">
        <v>147</v>
      </c>
      <c r="K71" t="s">
        <v>145</v>
      </c>
      <c r="L71">
        <v>1346</v>
      </c>
      <c r="N71">
        <v>1009</v>
      </c>
      <c r="O71" t="s">
        <v>146</v>
      </c>
      <c r="P71" t="s">
        <v>146</v>
      </c>
      <c r="Q71">
        <v>1</v>
      </c>
      <c r="W71">
        <v>0</v>
      </c>
      <c r="X71">
        <v>210558753</v>
      </c>
      <c r="Y71">
        <v>0</v>
      </c>
      <c r="AA71">
        <v>214.5</v>
      </c>
      <c r="AB71">
        <v>0</v>
      </c>
      <c r="AC71">
        <v>0</v>
      </c>
      <c r="AD71">
        <v>0</v>
      </c>
      <c r="AE71">
        <v>28.6</v>
      </c>
      <c r="AF71">
        <v>0</v>
      </c>
      <c r="AG71">
        <v>0</v>
      </c>
      <c r="AH71">
        <v>0</v>
      </c>
      <c r="AI71">
        <v>7.5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34647713</v>
      </c>
      <c r="AY71">
        <v>1</v>
      </c>
      <c r="AZ71">
        <v>6144</v>
      </c>
      <c r="BA71">
        <v>63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Y71*Source!I65</f>
        <v>0</v>
      </c>
      <c r="CY71">
        <f t="shared" si="9"/>
        <v>214.5</v>
      </c>
      <c r="CZ71">
        <f t="shared" si="10"/>
        <v>28.6</v>
      </c>
      <c r="DA71">
        <f t="shared" si="11"/>
        <v>7.5</v>
      </c>
      <c r="DB71">
        <v>0</v>
      </c>
    </row>
    <row r="72" spans="1:106" x14ac:dyDescent="0.2">
      <c r="A72">
        <f>ROW(Source!A65)</f>
        <v>65</v>
      </c>
      <c r="B72">
        <v>34647563</v>
      </c>
      <c r="C72">
        <v>34647690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55</v>
      </c>
      <c r="J72" t="s">
        <v>6</v>
      </c>
      <c r="K72" t="s">
        <v>56</v>
      </c>
      <c r="L72">
        <v>1374</v>
      </c>
      <c r="N72">
        <v>1013</v>
      </c>
      <c r="O72" t="s">
        <v>57</v>
      </c>
      <c r="P72" t="s">
        <v>57</v>
      </c>
      <c r="Q72">
        <v>1</v>
      </c>
      <c r="W72">
        <v>0</v>
      </c>
      <c r="X72">
        <v>-1731369543</v>
      </c>
      <c r="Y72">
        <v>0</v>
      </c>
      <c r="AA72">
        <v>7.5</v>
      </c>
      <c r="AB72">
        <v>0</v>
      </c>
      <c r="AC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7.5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34647714</v>
      </c>
      <c r="AY72">
        <v>1</v>
      </c>
      <c r="AZ72">
        <v>6144</v>
      </c>
      <c r="BA72">
        <v>64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Y72*Source!I65</f>
        <v>0</v>
      </c>
      <c r="CY72">
        <f t="shared" si="9"/>
        <v>7.5</v>
      </c>
      <c r="CZ72">
        <f t="shared" si="10"/>
        <v>1</v>
      </c>
      <c r="DA72">
        <f t="shared" si="11"/>
        <v>7.5</v>
      </c>
      <c r="DB72">
        <v>0</v>
      </c>
    </row>
    <row r="73" spans="1:106" x14ac:dyDescent="0.2">
      <c r="A73">
        <f>ROW(Source!A65)</f>
        <v>65</v>
      </c>
      <c r="B73">
        <v>34647563</v>
      </c>
      <c r="C73">
        <v>34647690</v>
      </c>
      <c r="D73">
        <v>0</v>
      </c>
      <c r="E73">
        <v>0</v>
      </c>
      <c r="F73">
        <v>1</v>
      </c>
      <c r="G73">
        <v>1</v>
      </c>
      <c r="H73">
        <v>3</v>
      </c>
      <c r="I73" t="s">
        <v>65</v>
      </c>
      <c r="J73" t="s">
        <v>124</v>
      </c>
      <c r="K73" t="s">
        <v>123</v>
      </c>
      <c r="L73">
        <v>1301</v>
      </c>
      <c r="N73">
        <v>1003</v>
      </c>
      <c r="O73" t="s">
        <v>96</v>
      </c>
      <c r="P73" t="s">
        <v>96</v>
      </c>
      <c r="Q73">
        <v>1</v>
      </c>
      <c r="W73">
        <v>0</v>
      </c>
      <c r="X73">
        <v>-762184095</v>
      </c>
      <c r="Y73">
        <v>100</v>
      </c>
      <c r="AA73">
        <v>56.53</v>
      </c>
      <c r="AB73">
        <v>0</v>
      </c>
      <c r="AC73">
        <v>0</v>
      </c>
      <c r="AD73">
        <v>0</v>
      </c>
      <c r="AE73">
        <v>7.54</v>
      </c>
      <c r="AF73">
        <v>0</v>
      </c>
      <c r="AG73">
        <v>0</v>
      </c>
      <c r="AH73">
        <v>0</v>
      </c>
      <c r="AI73">
        <v>7.5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100</v>
      </c>
      <c r="AU73" t="s">
        <v>6</v>
      </c>
      <c r="AV73">
        <v>0</v>
      </c>
      <c r="AW73">
        <v>1</v>
      </c>
      <c r="AX73">
        <v>-1</v>
      </c>
      <c r="AY73">
        <v>0</v>
      </c>
      <c r="AZ73">
        <v>0</v>
      </c>
      <c r="BA73" t="s">
        <v>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Y73*Source!I65</f>
        <v>0</v>
      </c>
      <c r="CY73">
        <f t="shared" si="9"/>
        <v>56.53</v>
      </c>
      <c r="CZ73">
        <f t="shared" si="10"/>
        <v>7.54</v>
      </c>
      <c r="DA73">
        <f t="shared" si="11"/>
        <v>7.5</v>
      </c>
      <c r="DB73">
        <v>0</v>
      </c>
    </row>
    <row r="74" spans="1:106" x14ac:dyDescent="0.2">
      <c r="A74">
        <f>ROW(Source!A65)</f>
        <v>65</v>
      </c>
      <c r="B74">
        <v>34647563</v>
      </c>
      <c r="C74">
        <v>34647690</v>
      </c>
      <c r="D74">
        <v>0</v>
      </c>
      <c r="E74">
        <v>0</v>
      </c>
      <c r="F74">
        <v>1</v>
      </c>
      <c r="G74">
        <v>1</v>
      </c>
      <c r="H74">
        <v>3</v>
      </c>
      <c r="I74" t="s">
        <v>65</v>
      </c>
      <c r="J74" t="s">
        <v>128</v>
      </c>
      <c r="K74" t="s">
        <v>127</v>
      </c>
      <c r="L74">
        <v>1354</v>
      </c>
      <c r="N74">
        <v>1010</v>
      </c>
      <c r="O74" t="s">
        <v>45</v>
      </c>
      <c r="P74" t="s">
        <v>45</v>
      </c>
      <c r="Q74">
        <v>1</v>
      </c>
      <c r="W74">
        <v>0</v>
      </c>
      <c r="X74">
        <v>-63918785</v>
      </c>
      <c r="Y74">
        <v>5</v>
      </c>
      <c r="AA74">
        <v>43.31</v>
      </c>
      <c r="AB74">
        <v>0</v>
      </c>
      <c r="AC74">
        <v>0</v>
      </c>
      <c r="AD74">
        <v>0</v>
      </c>
      <c r="AE74">
        <v>5.77</v>
      </c>
      <c r="AF74">
        <v>0</v>
      </c>
      <c r="AG74">
        <v>0</v>
      </c>
      <c r="AH74">
        <v>0</v>
      </c>
      <c r="AI74">
        <v>7.5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5</v>
      </c>
      <c r="AU74" t="s">
        <v>6</v>
      </c>
      <c r="AV74">
        <v>0</v>
      </c>
      <c r="AW74">
        <v>1</v>
      </c>
      <c r="AX74">
        <v>-1</v>
      </c>
      <c r="AY74">
        <v>0</v>
      </c>
      <c r="AZ74">
        <v>0</v>
      </c>
      <c r="BA74" t="s">
        <v>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Y74*Source!I65</f>
        <v>0</v>
      </c>
      <c r="CY74">
        <f t="shared" si="9"/>
        <v>43.31</v>
      </c>
      <c r="CZ74">
        <f t="shared" si="10"/>
        <v>5.77</v>
      </c>
      <c r="DA74">
        <f t="shared" si="11"/>
        <v>7.5</v>
      </c>
      <c r="DB74">
        <v>0</v>
      </c>
    </row>
    <row r="75" spans="1:106" x14ac:dyDescent="0.2">
      <c r="A75">
        <f>ROW(Source!A80)</f>
        <v>80</v>
      </c>
      <c r="B75">
        <v>34647562</v>
      </c>
      <c r="C75">
        <v>34647722</v>
      </c>
      <c r="D75">
        <v>31757860</v>
      </c>
      <c r="E75">
        <v>1</v>
      </c>
      <c r="F75">
        <v>1</v>
      </c>
      <c r="G75">
        <v>1</v>
      </c>
      <c r="H75">
        <v>1</v>
      </c>
      <c r="I75" t="s">
        <v>372</v>
      </c>
      <c r="J75" t="s">
        <v>6</v>
      </c>
      <c r="K75" t="s">
        <v>373</v>
      </c>
      <c r="L75">
        <v>1191</v>
      </c>
      <c r="N75">
        <v>1013</v>
      </c>
      <c r="O75" t="s">
        <v>348</v>
      </c>
      <c r="P75" t="s">
        <v>348</v>
      </c>
      <c r="Q75">
        <v>1</v>
      </c>
      <c r="W75">
        <v>0</v>
      </c>
      <c r="X75">
        <v>1446053411</v>
      </c>
      <c r="Y75">
        <v>9.27</v>
      </c>
      <c r="AA75">
        <v>0</v>
      </c>
      <c r="AB75">
        <v>0</v>
      </c>
      <c r="AC75">
        <v>0</v>
      </c>
      <c r="AD75">
        <v>11.09</v>
      </c>
      <c r="AE75">
        <v>0</v>
      </c>
      <c r="AF75">
        <v>0</v>
      </c>
      <c r="AG75">
        <v>0</v>
      </c>
      <c r="AH75">
        <v>11.09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6</v>
      </c>
      <c r="AT75">
        <v>9.27</v>
      </c>
      <c r="AU75" t="s">
        <v>6</v>
      </c>
      <c r="AV75">
        <v>1</v>
      </c>
      <c r="AW75">
        <v>2</v>
      </c>
      <c r="AX75">
        <v>34647727</v>
      </c>
      <c r="AY75">
        <v>1</v>
      </c>
      <c r="AZ75">
        <v>0</v>
      </c>
      <c r="BA75">
        <v>65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Y75*Source!I80</f>
        <v>4.6349999999999998</v>
      </c>
      <c r="CY75">
        <f>AD75</f>
        <v>11.09</v>
      </c>
      <c r="CZ75">
        <f>AH75</f>
        <v>11.09</v>
      </c>
      <c r="DA75">
        <f>AL75</f>
        <v>1</v>
      </c>
      <c r="DB75">
        <v>0</v>
      </c>
    </row>
    <row r="76" spans="1:106" x14ac:dyDescent="0.2">
      <c r="A76">
        <f>ROW(Source!A80)</f>
        <v>80</v>
      </c>
      <c r="B76">
        <v>34647562</v>
      </c>
      <c r="C76">
        <v>34647722</v>
      </c>
      <c r="D76">
        <v>31515411</v>
      </c>
      <c r="E76">
        <v>1</v>
      </c>
      <c r="F76">
        <v>1</v>
      </c>
      <c r="G76">
        <v>1</v>
      </c>
      <c r="H76">
        <v>3</v>
      </c>
      <c r="I76" t="s">
        <v>158</v>
      </c>
      <c r="J76" t="s">
        <v>160</v>
      </c>
      <c r="K76" t="s">
        <v>159</v>
      </c>
      <c r="L76">
        <v>1355</v>
      </c>
      <c r="N76">
        <v>1010</v>
      </c>
      <c r="O76" t="s">
        <v>110</v>
      </c>
      <c r="P76" t="s">
        <v>110</v>
      </c>
      <c r="Q76">
        <v>100</v>
      </c>
      <c r="W76">
        <v>0</v>
      </c>
      <c r="X76">
        <v>1924823676</v>
      </c>
      <c r="Y76">
        <v>0</v>
      </c>
      <c r="AA76">
        <v>30.74</v>
      </c>
      <c r="AB76">
        <v>0</v>
      </c>
      <c r="AC76">
        <v>0</v>
      </c>
      <c r="AD76">
        <v>0</v>
      </c>
      <c r="AE76">
        <v>30.74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34647729</v>
      </c>
      <c r="AY76">
        <v>1</v>
      </c>
      <c r="AZ76">
        <v>6144</v>
      </c>
      <c r="BA76">
        <v>67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Y76*Source!I80</f>
        <v>0</v>
      </c>
      <c r="CY76">
        <f>AA76</f>
        <v>30.74</v>
      </c>
      <c r="CZ76">
        <f>AE76</f>
        <v>30.74</v>
      </c>
      <c r="DA76">
        <f>AI76</f>
        <v>1</v>
      </c>
      <c r="DB76">
        <v>0</v>
      </c>
    </row>
    <row r="77" spans="1:106" x14ac:dyDescent="0.2">
      <c r="A77">
        <f>ROW(Source!A80)</f>
        <v>80</v>
      </c>
      <c r="B77">
        <v>34647562</v>
      </c>
      <c r="C77">
        <v>34647722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55</v>
      </c>
      <c r="J77" t="s">
        <v>6</v>
      </c>
      <c r="K77" t="s">
        <v>56</v>
      </c>
      <c r="L77">
        <v>1374</v>
      </c>
      <c r="N77">
        <v>1013</v>
      </c>
      <c r="O77" t="s">
        <v>57</v>
      </c>
      <c r="P77" t="s">
        <v>57</v>
      </c>
      <c r="Q77">
        <v>1</v>
      </c>
      <c r="W77">
        <v>0</v>
      </c>
      <c r="X77">
        <v>-1731369543</v>
      </c>
      <c r="Y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34647730</v>
      </c>
      <c r="AY77">
        <v>1</v>
      </c>
      <c r="AZ77">
        <v>6144</v>
      </c>
      <c r="BA77">
        <v>68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Y77*Source!I80</f>
        <v>0</v>
      </c>
      <c r="CY77">
        <f>AA77</f>
        <v>1</v>
      </c>
      <c r="CZ77">
        <f>AE77</f>
        <v>1</v>
      </c>
      <c r="DA77">
        <f>AI77</f>
        <v>1</v>
      </c>
      <c r="DB77">
        <v>0</v>
      </c>
    </row>
    <row r="78" spans="1:106" x14ac:dyDescent="0.2">
      <c r="A78">
        <f>ROW(Source!A80)</f>
        <v>80</v>
      </c>
      <c r="B78">
        <v>34647562</v>
      </c>
      <c r="C78">
        <v>34647722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65</v>
      </c>
      <c r="J78" t="s">
        <v>155</v>
      </c>
      <c r="K78" t="s">
        <v>154</v>
      </c>
      <c r="L78">
        <v>1301</v>
      </c>
      <c r="N78">
        <v>1003</v>
      </c>
      <c r="O78" t="s">
        <v>96</v>
      </c>
      <c r="P78" t="s">
        <v>96</v>
      </c>
      <c r="Q78">
        <v>1</v>
      </c>
      <c r="W78">
        <v>0</v>
      </c>
      <c r="X78">
        <v>-662720692</v>
      </c>
      <c r="Y78">
        <v>100</v>
      </c>
      <c r="AA78">
        <v>2.27</v>
      </c>
      <c r="AB78">
        <v>0</v>
      </c>
      <c r="AC78">
        <v>0</v>
      </c>
      <c r="AD78">
        <v>0</v>
      </c>
      <c r="AE78">
        <v>2.27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100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Y78*Source!I80</f>
        <v>50</v>
      </c>
      <c r="CY78">
        <f>AA78</f>
        <v>2.27</v>
      </c>
      <c r="CZ78">
        <f>AE78</f>
        <v>2.27</v>
      </c>
      <c r="DA78">
        <f>AI78</f>
        <v>1</v>
      </c>
      <c r="DB78">
        <v>0</v>
      </c>
    </row>
    <row r="79" spans="1:106" x14ac:dyDescent="0.2">
      <c r="A79">
        <f>ROW(Source!A81)</f>
        <v>81</v>
      </c>
      <c r="B79">
        <v>34647563</v>
      </c>
      <c r="C79">
        <v>34647722</v>
      </c>
      <c r="D79">
        <v>31757860</v>
      </c>
      <c r="E79">
        <v>1</v>
      </c>
      <c r="F79">
        <v>1</v>
      </c>
      <c r="G79">
        <v>1</v>
      </c>
      <c r="H79">
        <v>1</v>
      </c>
      <c r="I79" t="s">
        <v>372</v>
      </c>
      <c r="J79" t="s">
        <v>6</v>
      </c>
      <c r="K79" t="s">
        <v>373</v>
      </c>
      <c r="L79">
        <v>1191</v>
      </c>
      <c r="N79">
        <v>1013</v>
      </c>
      <c r="O79" t="s">
        <v>348</v>
      </c>
      <c r="P79" t="s">
        <v>348</v>
      </c>
      <c r="Q79">
        <v>1</v>
      </c>
      <c r="W79">
        <v>0</v>
      </c>
      <c r="X79">
        <v>1446053411</v>
      </c>
      <c r="Y79">
        <v>9.27</v>
      </c>
      <c r="AA79">
        <v>0</v>
      </c>
      <c r="AB79">
        <v>0</v>
      </c>
      <c r="AC79">
        <v>0</v>
      </c>
      <c r="AD79">
        <v>202.95</v>
      </c>
      <c r="AE79">
        <v>0</v>
      </c>
      <c r="AF79">
        <v>0</v>
      </c>
      <c r="AG79">
        <v>0</v>
      </c>
      <c r="AH79">
        <v>11.09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1</v>
      </c>
      <c r="AQ79">
        <v>0</v>
      </c>
      <c r="AR79">
        <v>0</v>
      </c>
      <c r="AS79" t="s">
        <v>6</v>
      </c>
      <c r="AT79">
        <v>9.27</v>
      </c>
      <c r="AU79" t="s">
        <v>6</v>
      </c>
      <c r="AV79">
        <v>1</v>
      </c>
      <c r="AW79">
        <v>2</v>
      </c>
      <c r="AX79">
        <v>34647727</v>
      </c>
      <c r="AY79">
        <v>1</v>
      </c>
      <c r="AZ79">
        <v>0</v>
      </c>
      <c r="BA79">
        <v>69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Y79*Source!I81</f>
        <v>4.6349999999999998</v>
      </c>
      <c r="CY79">
        <f>AD79</f>
        <v>202.95</v>
      </c>
      <c r="CZ79">
        <f>AH79</f>
        <v>11.09</v>
      </c>
      <c r="DA79">
        <f>AL79</f>
        <v>18.3</v>
      </c>
      <c r="DB79">
        <v>0</v>
      </c>
    </row>
    <row r="80" spans="1:106" x14ac:dyDescent="0.2">
      <c r="A80">
        <f>ROW(Source!A81)</f>
        <v>81</v>
      </c>
      <c r="B80">
        <v>34647563</v>
      </c>
      <c r="C80">
        <v>34647722</v>
      </c>
      <c r="D80">
        <v>31515411</v>
      </c>
      <c r="E80">
        <v>1</v>
      </c>
      <c r="F80">
        <v>1</v>
      </c>
      <c r="G80">
        <v>1</v>
      </c>
      <c r="H80">
        <v>3</v>
      </c>
      <c r="I80" t="s">
        <v>158</v>
      </c>
      <c r="J80" t="s">
        <v>160</v>
      </c>
      <c r="K80" t="s">
        <v>159</v>
      </c>
      <c r="L80">
        <v>1355</v>
      </c>
      <c r="N80">
        <v>1010</v>
      </c>
      <c r="O80" t="s">
        <v>110</v>
      </c>
      <c r="P80" t="s">
        <v>110</v>
      </c>
      <c r="Q80">
        <v>100</v>
      </c>
      <c r="W80">
        <v>0</v>
      </c>
      <c r="X80">
        <v>1924823676</v>
      </c>
      <c r="Y80">
        <v>0</v>
      </c>
      <c r="AA80">
        <v>230.55</v>
      </c>
      <c r="AB80">
        <v>0</v>
      </c>
      <c r="AC80">
        <v>0</v>
      </c>
      <c r="AD80">
        <v>0</v>
      </c>
      <c r="AE80">
        <v>30.74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34647729</v>
      </c>
      <c r="AY80">
        <v>1</v>
      </c>
      <c r="AZ80">
        <v>6144</v>
      </c>
      <c r="BA80">
        <v>71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Y80*Source!I81</f>
        <v>0</v>
      </c>
      <c r="CY80">
        <f>AA80</f>
        <v>230.55</v>
      </c>
      <c r="CZ80">
        <f>AE80</f>
        <v>30.74</v>
      </c>
      <c r="DA80">
        <f>AI80</f>
        <v>7.5</v>
      </c>
      <c r="DB80">
        <v>0</v>
      </c>
    </row>
    <row r="81" spans="1:106" x14ac:dyDescent="0.2">
      <c r="A81">
        <f>ROW(Source!A81)</f>
        <v>81</v>
      </c>
      <c r="B81">
        <v>34647563</v>
      </c>
      <c r="C81">
        <v>34647722</v>
      </c>
      <c r="D81">
        <v>31443668</v>
      </c>
      <c r="E81">
        <v>17</v>
      </c>
      <c r="F81">
        <v>1</v>
      </c>
      <c r="G81">
        <v>1</v>
      </c>
      <c r="H81">
        <v>3</v>
      </c>
      <c r="I81" t="s">
        <v>55</v>
      </c>
      <c r="J81" t="s">
        <v>6</v>
      </c>
      <c r="K81" t="s">
        <v>56</v>
      </c>
      <c r="L81">
        <v>1374</v>
      </c>
      <c r="N81">
        <v>1013</v>
      </c>
      <c r="O81" t="s">
        <v>57</v>
      </c>
      <c r="P81" t="s">
        <v>57</v>
      </c>
      <c r="Q81">
        <v>1</v>
      </c>
      <c r="W81">
        <v>0</v>
      </c>
      <c r="X81">
        <v>-1731369543</v>
      </c>
      <c r="Y81">
        <v>0</v>
      </c>
      <c r="AA81">
        <v>7.5</v>
      </c>
      <c r="AB81">
        <v>0</v>
      </c>
      <c r="AC81">
        <v>0</v>
      </c>
      <c r="AD81">
        <v>0</v>
      </c>
      <c r="AE81">
        <v>1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34647730</v>
      </c>
      <c r="AY81">
        <v>1</v>
      </c>
      <c r="AZ81">
        <v>6144</v>
      </c>
      <c r="BA81">
        <v>72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Y81*Source!I81</f>
        <v>0</v>
      </c>
      <c r="CY81">
        <f>AA81</f>
        <v>7.5</v>
      </c>
      <c r="CZ81">
        <f>AE81</f>
        <v>1</v>
      </c>
      <c r="DA81">
        <f>AI81</f>
        <v>7.5</v>
      </c>
      <c r="DB81">
        <v>0</v>
      </c>
    </row>
    <row r="82" spans="1:106" x14ac:dyDescent="0.2">
      <c r="A82">
        <f>ROW(Source!A81)</f>
        <v>81</v>
      </c>
      <c r="B82">
        <v>34647563</v>
      </c>
      <c r="C82">
        <v>34647722</v>
      </c>
      <c r="D82">
        <v>0</v>
      </c>
      <c r="E82">
        <v>0</v>
      </c>
      <c r="F82">
        <v>1</v>
      </c>
      <c r="G82">
        <v>1</v>
      </c>
      <c r="H82">
        <v>3</v>
      </c>
      <c r="I82" t="s">
        <v>65</v>
      </c>
      <c r="J82" t="s">
        <v>155</v>
      </c>
      <c r="K82" t="s">
        <v>154</v>
      </c>
      <c r="L82">
        <v>1301</v>
      </c>
      <c r="N82">
        <v>1003</v>
      </c>
      <c r="O82" t="s">
        <v>96</v>
      </c>
      <c r="P82" t="s">
        <v>96</v>
      </c>
      <c r="Q82">
        <v>1</v>
      </c>
      <c r="W82">
        <v>0</v>
      </c>
      <c r="X82">
        <v>-662720692</v>
      </c>
      <c r="Y82">
        <v>100</v>
      </c>
      <c r="AA82">
        <v>17</v>
      </c>
      <c r="AB82">
        <v>0</v>
      </c>
      <c r="AC82">
        <v>0</v>
      </c>
      <c r="AD82">
        <v>0</v>
      </c>
      <c r="AE82">
        <v>2.27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100</v>
      </c>
      <c r="AU82" t="s">
        <v>6</v>
      </c>
      <c r="AV82">
        <v>0</v>
      </c>
      <c r="AW82">
        <v>1</v>
      </c>
      <c r="AX82">
        <v>-1</v>
      </c>
      <c r="AY82">
        <v>0</v>
      </c>
      <c r="AZ82">
        <v>0</v>
      </c>
      <c r="BA82" t="s">
        <v>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Y82*Source!I81</f>
        <v>50</v>
      </c>
      <c r="CY82">
        <f>AA82</f>
        <v>17</v>
      </c>
      <c r="CZ82">
        <f>AE82</f>
        <v>2.27</v>
      </c>
      <c r="DA82">
        <f>AI82</f>
        <v>7.5</v>
      </c>
      <c r="DB82">
        <v>0</v>
      </c>
    </row>
    <row r="83" spans="1:106" x14ac:dyDescent="0.2">
      <c r="A83">
        <f>ROW(Source!A88)</f>
        <v>88</v>
      </c>
      <c r="B83">
        <v>34647562</v>
      </c>
      <c r="C83">
        <v>34647734</v>
      </c>
      <c r="D83">
        <v>31714816</v>
      </c>
      <c r="E83">
        <v>1</v>
      </c>
      <c r="F83">
        <v>1</v>
      </c>
      <c r="G83">
        <v>1</v>
      </c>
      <c r="H83">
        <v>1</v>
      </c>
      <c r="I83" t="s">
        <v>374</v>
      </c>
      <c r="J83" t="s">
        <v>6</v>
      </c>
      <c r="K83" t="s">
        <v>375</v>
      </c>
      <c r="L83">
        <v>1191</v>
      </c>
      <c r="N83">
        <v>1013</v>
      </c>
      <c r="O83" t="s">
        <v>348</v>
      </c>
      <c r="P83" t="s">
        <v>348</v>
      </c>
      <c r="Q83">
        <v>1</v>
      </c>
      <c r="W83">
        <v>0</v>
      </c>
      <c r="X83">
        <v>1983201532</v>
      </c>
      <c r="Y83">
        <v>2.1060000000000003</v>
      </c>
      <c r="AA83">
        <v>0</v>
      </c>
      <c r="AB83">
        <v>0</v>
      </c>
      <c r="AC83">
        <v>0</v>
      </c>
      <c r="AD83">
        <v>9.51</v>
      </c>
      <c r="AE83">
        <v>0</v>
      </c>
      <c r="AF83">
        <v>0</v>
      </c>
      <c r="AG83">
        <v>0</v>
      </c>
      <c r="AH83">
        <v>9.51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6</v>
      </c>
      <c r="AT83">
        <v>1.56</v>
      </c>
      <c r="AU83" t="s">
        <v>20</v>
      </c>
      <c r="AV83">
        <v>1</v>
      </c>
      <c r="AW83">
        <v>2</v>
      </c>
      <c r="AX83">
        <v>34647749</v>
      </c>
      <c r="AY83">
        <v>1</v>
      </c>
      <c r="AZ83">
        <v>0</v>
      </c>
      <c r="BA83">
        <v>73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Y83*Source!I88</f>
        <v>4.2120000000000006</v>
      </c>
      <c r="CY83">
        <f>AD83</f>
        <v>9.51</v>
      </c>
      <c r="CZ83">
        <f>AH83</f>
        <v>9.51</v>
      </c>
      <c r="DA83">
        <f>AL83</f>
        <v>1</v>
      </c>
      <c r="DB83">
        <v>0</v>
      </c>
    </row>
    <row r="84" spans="1:106" x14ac:dyDescent="0.2">
      <c r="A84">
        <f>ROW(Source!A88)</f>
        <v>88</v>
      </c>
      <c r="B84">
        <v>34647562</v>
      </c>
      <c r="C84">
        <v>34647734</v>
      </c>
      <c r="D84">
        <v>31528446</v>
      </c>
      <c r="E84">
        <v>1</v>
      </c>
      <c r="F84">
        <v>1</v>
      </c>
      <c r="G84">
        <v>1</v>
      </c>
      <c r="H84">
        <v>2</v>
      </c>
      <c r="I84" t="s">
        <v>369</v>
      </c>
      <c r="J84" t="s">
        <v>370</v>
      </c>
      <c r="K84" t="s">
        <v>371</v>
      </c>
      <c r="L84">
        <v>1368</v>
      </c>
      <c r="N84">
        <v>1011</v>
      </c>
      <c r="O84" t="s">
        <v>356</v>
      </c>
      <c r="P84" t="s">
        <v>356</v>
      </c>
      <c r="Q84">
        <v>1</v>
      </c>
      <c r="W84">
        <v>0</v>
      </c>
      <c r="X84">
        <v>-353815937</v>
      </c>
      <c r="Y84">
        <v>0.17550000000000002</v>
      </c>
      <c r="AA84">
        <v>0</v>
      </c>
      <c r="AB84">
        <v>8.1</v>
      </c>
      <c r="AC84">
        <v>0</v>
      </c>
      <c r="AD84">
        <v>0</v>
      </c>
      <c r="AE84">
        <v>0</v>
      </c>
      <c r="AF84">
        <v>8.1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6</v>
      </c>
      <c r="AT84">
        <v>0.13</v>
      </c>
      <c r="AU84" t="s">
        <v>20</v>
      </c>
      <c r="AV84">
        <v>0</v>
      </c>
      <c r="AW84">
        <v>2</v>
      </c>
      <c r="AX84">
        <v>34647750</v>
      </c>
      <c r="AY84">
        <v>1</v>
      </c>
      <c r="AZ84">
        <v>0</v>
      </c>
      <c r="BA84">
        <v>74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Y84*Source!I88</f>
        <v>0.35100000000000003</v>
      </c>
      <c r="CY84">
        <f>AB84</f>
        <v>8.1</v>
      </c>
      <c r="CZ84">
        <f>AF84</f>
        <v>8.1</v>
      </c>
      <c r="DA84">
        <f>AJ84</f>
        <v>1</v>
      </c>
      <c r="DB84">
        <v>0</v>
      </c>
    </row>
    <row r="85" spans="1:106" x14ac:dyDescent="0.2">
      <c r="A85">
        <f>ROW(Source!A88)</f>
        <v>88</v>
      </c>
      <c r="B85">
        <v>34647562</v>
      </c>
      <c r="C85">
        <v>34647734</v>
      </c>
      <c r="D85">
        <v>31446378</v>
      </c>
      <c r="E85">
        <v>1</v>
      </c>
      <c r="F85">
        <v>1</v>
      </c>
      <c r="G85">
        <v>1</v>
      </c>
      <c r="H85">
        <v>3</v>
      </c>
      <c r="I85" t="s">
        <v>171</v>
      </c>
      <c r="J85" t="s">
        <v>173</v>
      </c>
      <c r="K85" t="s">
        <v>172</v>
      </c>
      <c r="L85">
        <v>1354</v>
      </c>
      <c r="N85">
        <v>1010</v>
      </c>
      <c r="O85" t="s">
        <v>45</v>
      </c>
      <c r="P85" t="s">
        <v>45</v>
      </c>
      <c r="Q85">
        <v>1</v>
      </c>
      <c r="W85">
        <v>0</v>
      </c>
      <c r="X85">
        <v>-748248009</v>
      </c>
      <c r="Y85">
        <v>0</v>
      </c>
      <c r="AA85">
        <v>39.21</v>
      </c>
      <c r="AB85">
        <v>0</v>
      </c>
      <c r="AC85">
        <v>0</v>
      </c>
      <c r="AD85">
        <v>0</v>
      </c>
      <c r="AE85">
        <v>39.21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34647752</v>
      </c>
      <c r="AY85">
        <v>2</v>
      </c>
      <c r="AZ85">
        <v>22528</v>
      </c>
      <c r="BA85">
        <v>76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Y85*Source!I88</f>
        <v>0</v>
      </c>
      <c r="CY85">
        <f t="shared" ref="CY85:CY96" si="12">AA85</f>
        <v>39.21</v>
      </c>
      <c r="CZ85">
        <f t="shared" ref="CZ85:CZ96" si="13">AE85</f>
        <v>39.21</v>
      </c>
      <c r="DA85">
        <f t="shared" ref="DA85:DA96" si="14">AI85</f>
        <v>1</v>
      </c>
      <c r="DB85">
        <v>0</v>
      </c>
    </row>
    <row r="86" spans="1:106" x14ac:dyDescent="0.2">
      <c r="A86">
        <f>ROW(Source!A88)</f>
        <v>88</v>
      </c>
      <c r="B86">
        <v>34647562</v>
      </c>
      <c r="C86">
        <v>34647734</v>
      </c>
      <c r="D86">
        <v>31446697</v>
      </c>
      <c r="E86">
        <v>1</v>
      </c>
      <c r="F86">
        <v>1</v>
      </c>
      <c r="G86">
        <v>1</v>
      </c>
      <c r="H86">
        <v>3</v>
      </c>
      <c r="I86" t="s">
        <v>176</v>
      </c>
      <c r="J86" t="s">
        <v>178</v>
      </c>
      <c r="K86" t="s">
        <v>177</v>
      </c>
      <c r="L86">
        <v>1346</v>
      </c>
      <c r="N86">
        <v>1009</v>
      </c>
      <c r="O86" t="s">
        <v>146</v>
      </c>
      <c r="P86" t="s">
        <v>146</v>
      </c>
      <c r="Q86">
        <v>1</v>
      </c>
      <c r="W86">
        <v>0</v>
      </c>
      <c r="X86">
        <v>-1088866022</v>
      </c>
      <c r="Y86">
        <v>0</v>
      </c>
      <c r="AA86">
        <v>30.4</v>
      </c>
      <c r="AB86">
        <v>0</v>
      </c>
      <c r="AC86">
        <v>0</v>
      </c>
      <c r="AD86">
        <v>0</v>
      </c>
      <c r="AE86">
        <v>30.4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34647753</v>
      </c>
      <c r="AY86">
        <v>1</v>
      </c>
      <c r="AZ86">
        <v>6144</v>
      </c>
      <c r="BA86">
        <v>77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Y86*Source!I88</f>
        <v>0</v>
      </c>
      <c r="CY86">
        <f t="shared" si="12"/>
        <v>30.4</v>
      </c>
      <c r="CZ86">
        <f t="shared" si="13"/>
        <v>30.4</v>
      </c>
      <c r="DA86">
        <f t="shared" si="14"/>
        <v>1</v>
      </c>
      <c r="DB86">
        <v>0</v>
      </c>
    </row>
    <row r="87" spans="1:106" x14ac:dyDescent="0.2">
      <c r="A87">
        <f>ROW(Source!A88)</f>
        <v>88</v>
      </c>
      <c r="B87">
        <v>34647562</v>
      </c>
      <c r="C87">
        <v>34647734</v>
      </c>
      <c r="D87">
        <v>31447861</v>
      </c>
      <c r="E87">
        <v>1</v>
      </c>
      <c r="F87">
        <v>1</v>
      </c>
      <c r="G87">
        <v>1</v>
      </c>
      <c r="H87">
        <v>3</v>
      </c>
      <c r="I87" t="s">
        <v>180</v>
      </c>
      <c r="J87" t="s">
        <v>128</v>
      </c>
      <c r="K87" t="s">
        <v>181</v>
      </c>
      <c r="L87">
        <v>1346</v>
      </c>
      <c r="N87">
        <v>1009</v>
      </c>
      <c r="O87" t="s">
        <v>146</v>
      </c>
      <c r="P87" t="s">
        <v>146</v>
      </c>
      <c r="Q87">
        <v>1</v>
      </c>
      <c r="W87">
        <v>0</v>
      </c>
      <c r="X87">
        <v>586013393</v>
      </c>
      <c r="Y87">
        <v>0</v>
      </c>
      <c r="AA87">
        <v>10.57</v>
      </c>
      <c r="AB87">
        <v>0</v>
      </c>
      <c r="AC87">
        <v>0</v>
      </c>
      <c r="AD87">
        <v>0</v>
      </c>
      <c r="AE87">
        <v>10.57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34647754</v>
      </c>
      <c r="AY87">
        <v>1</v>
      </c>
      <c r="AZ87">
        <v>6144</v>
      </c>
      <c r="BA87">
        <v>78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Y87*Source!I88</f>
        <v>0</v>
      </c>
      <c r="CY87">
        <f t="shared" si="12"/>
        <v>10.57</v>
      </c>
      <c r="CZ87">
        <f t="shared" si="13"/>
        <v>10.57</v>
      </c>
      <c r="DA87">
        <f t="shared" si="14"/>
        <v>1</v>
      </c>
      <c r="DB87">
        <v>0</v>
      </c>
    </row>
    <row r="88" spans="1:106" x14ac:dyDescent="0.2">
      <c r="A88">
        <f>ROW(Source!A88)</f>
        <v>88</v>
      </c>
      <c r="B88">
        <v>34647562</v>
      </c>
      <c r="C88">
        <v>34647734</v>
      </c>
      <c r="D88">
        <v>31449051</v>
      </c>
      <c r="E88">
        <v>1</v>
      </c>
      <c r="F88">
        <v>1</v>
      </c>
      <c r="G88">
        <v>1</v>
      </c>
      <c r="H88">
        <v>3</v>
      </c>
      <c r="I88" t="s">
        <v>183</v>
      </c>
      <c r="J88" t="s">
        <v>185</v>
      </c>
      <c r="K88" t="s">
        <v>184</v>
      </c>
      <c r="L88">
        <v>1346</v>
      </c>
      <c r="N88">
        <v>1009</v>
      </c>
      <c r="O88" t="s">
        <v>146</v>
      </c>
      <c r="P88" t="s">
        <v>146</v>
      </c>
      <c r="Q88">
        <v>1</v>
      </c>
      <c r="W88">
        <v>0</v>
      </c>
      <c r="X88">
        <v>103900845</v>
      </c>
      <c r="Y88">
        <v>0</v>
      </c>
      <c r="AA88">
        <v>9.0399999999999991</v>
      </c>
      <c r="AB88">
        <v>0</v>
      </c>
      <c r="AC88">
        <v>0</v>
      </c>
      <c r="AD88">
        <v>0</v>
      </c>
      <c r="AE88">
        <v>9.0399999999999991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34647755</v>
      </c>
      <c r="AY88">
        <v>1</v>
      </c>
      <c r="AZ88">
        <v>6144</v>
      </c>
      <c r="BA88">
        <v>79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Y88*Source!I88</f>
        <v>0</v>
      </c>
      <c r="CY88">
        <f t="shared" si="12"/>
        <v>9.0399999999999991</v>
      </c>
      <c r="CZ88">
        <f t="shared" si="13"/>
        <v>9.0399999999999991</v>
      </c>
      <c r="DA88">
        <f t="shared" si="14"/>
        <v>1</v>
      </c>
      <c r="DB88">
        <v>0</v>
      </c>
    </row>
    <row r="89" spans="1:106" x14ac:dyDescent="0.2">
      <c r="A89">
        <f>ROW(Source!A88)</f>
        <v>88</v>
      </c>
      <c r="B89">
        <v>34647562</v>
      </c>
      <c r="C89">
        <v>34647734</v>
      </c>
      <c r="D89">
        <v>31449183</v>
      </c>
      <c r="E89">
        <v>1</v>
      </c>
      <c r="F89">
        <v>1</v>
      </c>
      <c r="G89">
        <v>1</v>
      </c>
      <c r="H89">
        <v>3</v>
      </c>
      <c r="I89" t="s">
        <v>131</v>
      </c>
      <c r="J89" t="s">
        <v>133</v>
      </c>
      <c r="K89" t="s">
        <v>132</v>
      </c>
      <c r="L89">
        <v>1355</v>
      </c>
      <c r="N89">
        <v>1010</v>
      </c>
      <c r="O89" t="s">
        <v>110</v>
      </c>
      <c r="P89" t="s">
        <v>110</v>
      </c>
      <c r="Q89">
        <v>100</v>
      </c>
      <c r="W89">
        <v>0</v>
      </c>
      <c r="X89">
        <v>1794244060</v>
      </c>
      <c r="Y89">
        <v>0</v>
      </c>
      <c r="AA89">
        <v>86</v>
      </c>
      <c r="AB89">
        <v>0</v>
      </c>
      <c r="AC89">
        <v>0</v>
      </c>
      <c r="AD89">
        <v>0</v>
      </c>
      <c r="AE89">
        <v>86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34647756</v>
      </c>
      <c r="AY89">
        <v>1</v>
      </c>
      <c r="AZ89">
        <v>6144</v>
      </c>
      <c r="BA89">
        <v>80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Y89*Source!I88</f>
        <v>0</v>
      </c>
      <c r="CY89">
        <f t="shared" si="12"/>
        <v>86</v>
      </c>
      <c r="CZ89">
        <f t="shared" si="13"/>
        <v>86</v>
      </c>
      <c r="DA89">
        <f t="shared" si="14"/>
        <v>1</v>
      </c>
      <c r="DB89">
        <v>0</v>
      </c>
    </row>
    <row r="90" spans="1:106" x14ac:dyDescent="0.2">
      <c r="A90">
        <f>ROW(Source!A88)</f>
        <v>88</v>
      </c>
      <c r="B90">
        <v>34647562</v>
      </c>
      <c r="C90">
        <v>34647734</v>
      </c>
      <c r="D90">
        <v>31450103</v>
      </c>
      <c r="E90">
        <v>1</v>
      </c>
      <c r="F90">
        <v>1</v>
      </c>
      <c r="G90">
        <v>1</v>
      </c>
      <c r="H90">
        <v>3</v>
      </c>
      <c r="I90" t="s">
        <v>188</v>
      </c>
      <c r="J90" t="s">
        <v>190</v>
      </c>
      <c r="K90" t="s">
        <v>189</v>
      </c>
      <c r="L90">
        <v>1346</v>
      </c>
      <c r="N90">
        <v>1009</v>
      </c>
      <c r="O90" t="s">
        <v>146</v>
      </c>
      <c r="P90" t="s">
        <v>146</v>
      </c>
      <c r="Q90">
        <v>1</v>
      </c>
      <c r="W90">
        <v>0</v>
      </c>
      <c r="X90">
        <v>-856710481</v>
      </c>
      <c r="Y90">
        <v>0</v>
      </c>
      <c r="AA90">
        <v>133.05000000000001</v>
      </c>
      <c r="AB90">
        <v>0</v>
      </c>
      <c r="AC90">
        <v>0</v>
      </c>
      <c r="AD90">
        <v>0</v>
      </c>
      <c r="AE90">
        <v>133.05000000000001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34647757</v>
      </c>
      <c r="AY90">
        <v>1</v>
      </c>
      <c r="AZ90">
        <v>6144</v>
      </c>
      <c r="BA90">
        <v>81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Y90*Source!I88</f>
        <v>0</v>
      </c>
      <c r="CY90">
        <f t="shared" si="12"/>
        <v>133.05000000000001</v>
      </c>
      <c r="CZ90">
        <f t="shared" si="13"/>
        <v>133.05000000000001</v>
      </c>
      <c r="DA90">
        <f t="shared" si="14"/>
        <v>1</v>
      </c>
      <c r="DB90">
        <v>0</v>
      </c>
    </row>
    <row r="91" spans="1:106" x14ac:dyDescent="0.2">
      <c r="A91">
        <f>ROW(Source!A88)</f>
        <v>88</v>
      </c>
      <c r="B91">
        <v>34647562</v>
      </c>
      <c r="C91">
        <v>34647734</v>
      </c>
      <c r="D91">
        <v>31467744</v>
      </c>
      <c r="E91">
        <v>1</v>
      </c>
      <c r="F91">
        <v>1</v>
      </c>
      <c r="G91">
        <v>1</v>
      </c>
      <c r="H91">
        <v>3</v>
      </c>
      <c r="I91" t="s">
        <v>192</v>
      </c>
      <c r="J91" t="s">
        <v>194</v>
      </c>
      <c r="K91" t="s">
        <v>193</v>
      </c>
      <c r="L91">
        <v>1348</v>
      </c>
      <c r="N91">
        <v>1009</v>
      </c>
      <c r="O91" t="s">
        <v>30</v>
      </c>
      <c r="P91" t="s">
        <v>30</v>
      </c>
      <c r="Q91">
        <v>1000</v>
      </c>
      <c r="W91">
        <v>0</v>
      </c>
      <c r="X91">
        <v>426000481</v>
      </c>
      <c r="Y91">
        <v>0</v>
      </c>
      <c r="AA91">
        <v>11500</v>
      </c>
      <c r="AB91">
        <v>0</v>
      </c>
      <c r="AC91">
        <v>0</v>
      </c>
      <c r="AD91">
        <v>0</v>
      </c>
      <c r="AE91">
        <v>11500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34647758</v>
      </c>
      <c r="AY91">
        <v>1</v>
      </c>
      <c r="AZ91">
        <v>6144</v>
      </c>
      <c r="BA91">
        <v>82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Y91*Source!I88</f>
        <v>0</v>
      </c>
      <c r="CY91">
        <f t="shared" si="12"/>
        <v>11500</v>
      </c>
      <c r="CZ91">
        <f t="shared" si="13"/>
        <v>11500</v>
      </c>
      <c r="DA91">
        <f t="shared" si="14"/>
        <v>1</v>
      </c>
      <c r="DB91">
        <v>0</v>
      </c>
    </row>
    <row r="92" spans="1:106" x14ac:dyDescent="0.2">
      <c r="A92">
        <f>ROW(Source!A88)</f>
        <v>88</v>
      </c>
      <c r="B92">
        <v>34647562</v>
      </c>
      <c r="C92">
        <v>34647734</v>
      </c>
      <c r="D92">
        <v>31482923</v>
      </c>
      <c r="E92">
        <v>1</v>
      </c>
      <c r="F92">
        <v>1</v>
      </c>
      <c r="G92">
        <v>1</v>
      </c>
      <c r="H92">
        <v>3</v>
      </c>
      <c r="I92" t="s">
        <v>144</v>
      </c>
      <c r="J92" t="s">
        <v>147</v>
      </c>
      <c r="K92" t="s">
        <v>145</v>
      </c>
      <c r="L92">
        <v>1346</v>
      </c>
      <c r="N92">
        <v>1009</v>
      </c>
      <c r="O92" t="s">
        <v>146</v>
      </c>
      <c r="P92" t="s">
        <v>146</v>
      </c>
      <c r="Q92">
        <v>1</v>
      </c>
      <c r="W92">
        <v>0</v>
      </c>
      <c r="X92">
        <v>210558753</v>
      </c>
      <c r="Y92">
        <v>0</v>
      </c>
      <c r="AA92">
        <v>28.6</v>
      </c>
      <c r="AB92">
        <v>0</v>
      </c>
      <c r="AC92">
        <v>0</v>
      </c>
      <c r="AD92">
        <v>0</v>
      </c>
      <c r="AE92">
        <v>28.6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</v>
      </c>
      <c r="AU92" t="s">
        <v>6</v>
      </c>
      <c r="AV92">
        <v>0</v>
      </c>
      <c r="AW92">
        <v>2</v>
      </c>
      <c r="AX92">
        <v>34647759</v>
      </c>
      <c r="AY92">
        <v>1</v>
      </c>
      <c r="AZ92">
        <v>6144</v>
      </c>
      <c r="BA92">
        <v>83</v>
      </c>
      <c r="BB92">
        <v>3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Y92*Source!I88</f>
        <v>0</v>
      </c>
      <c r="CY92">
        <f t="shared" si="12"/>
        <v>28.6</v>
      </c>
      <c r="CZ92">
        <f t="shared" si="13"/>
        <v>28.6</v>
      </c>
      <c r="DA92">
        <f t="shared" si="14"/>
        <v>1</v>
      </c>
      <c r="DB92">
        <v>0</v>
      </c>
    </row>
    <row r="93" spans="1:106" x14ac:dyDescent="0.2">
      <c r="A93">
        <f>ROW(Source!A88)</f>
        <v>88</v>
      </c>
      <c r="B93">
        <v>34647562</v>
      </c>
      <c r="C93">
        <v>34647734</v>
      </c>
      <c r="D93">
        <v>31483076</v>
      </c>
      <c r="E93">
        <v>1</v>
      </c>
      <c r="F93">
        <v>1</v>
      </c>
      <c r="G93">
        <v>1</v>
      </c>
      <c r="H93">
        <v>3</v>
      </c>
      <c r="I93" t="s">
        <v>197</v>
      </c>
      <c r="J93" t="s">
        <v>199</v>
      </c>
      <c r="K93" t="s">
        <v>198</v>
      </c>
      <c r="L93">
        <v>1346</v>
      </c>
      <c r="N93">
        <v>1009</v>
      </c>
      <c r="O93" t="s">
        <v>146</v>
      </c>
      <c r="P93" t="s">
        <v>146</v>
      </c>
      <c r="Q93">
        <v>1</v>
      </c>
      <c r="W93">
        <v>0</v>
      </c>
      <c r="X93">
        <v>-1274984028</v>
      </c>
      <c r="Y93">
        <v>0</v>
      </c>
      <c r="AA93">
        <v>35.630000000000003</v>
      </c>
      <c r="AB93">
        <v>0</v>
      </c>
      <c r="AC93">
        <v>0</v>
      </c>
      <c r="AD93">
        <v>0</v>
      </c>
      <c r="AE93">
        <v>35.630000000000003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0</v>
      </c>
      <c r="AU93" t="s">
        <v>6</v>
      </c>
      <c r="AV93">
        <v>0</v>
      </c>
      <c r="AW93">
        <v>2</v>
      </c>
      <c r="AX93">
        <v>34647760</v>
      </c>
      <c r="AY93">
        <v>1</v>
      </c>
      <c r="AZ93">
        <v>6144</v>
      </c>
      <c r="BA93">
        <v>84</v>
      </c>
      <c r="BB93">
        <v>3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Y93*Source!I88</f>
        <v>0</v>
      </c>
      <c r="CY93">
        <f t="shared" si="12"/>
        <v>35.630000000000003</v>
      </c>
      <c r="CZ93">
        <f t="shared" si="13"/>
        <v>35.630000000000003</v>
      </c>
      <c r="DA93">
        <f t="shared" si="14"/>
        <v>1</v>
      </c>
      <c r="DB93">
        <v>0</v>
      </c>
    </row>
    <row r="94" spans="1:106" x14ac:dyDescent="0.2">
      <c r="A94">
        <f>ROW(Source!A88)</f>
        <v>88</v>
      </c>
      <c r="B94">
        <v>34647562</v>
      </c>
      <c r="C94">
        <v>34647734</v>
      </c>
      <c r="D94">
        <v>31496552</v>
      </c>
      <c r="E94">
        <v>1</v>
      </c>
      <c r="F94">
        <v>1</v>
      </c>
      <c r="G94">
        <v>1</v>
      </c>
      <c r="H94">
        <v>3</v>
      </c>
      <c r="I94" t="s">
        <v>201</v>
      </c>
      <c r="J94" t="s">
        <v>203</v>
      </c>
      <c r="K94" t="s">
        <v>202</v>
      </c>
      <c r="L94">
        <v>1358</v>
      </c>
      <c r="N94">
        <v>1010</v>
      </c>
      <c r="O94" t="s">
        <v>137</v>
      </c>
      <c r="P94" t="s">
        <v>137</v>
      </c>
      <c r="Q94">
        <v>10</v>
      </c>
      <c r="W94">
        <v>0</v>
      </c>
      <c r="X94">
        <v>1386890308</v>
      </c>
      <c r="Y94">
        <v>0</v>
      </c>
      <c r="AA94">
        <v>39</v>
      </c>
      <c r="AB94">
        <v>0</v>
      </c>
      <c r="AC94">
        <v>0</v>
      </c>
      <c r="AD94">
        <v>0</v>
      </c>
      <c r="AE94">
        <v>39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0</v>
      </c>
      <c r="AU94" t="s">
        <v>6</v>
      </c>
      <c r="AV94">
        <v>0</v>
      </c>
      <c r="AW94">
        <v>2</v>
      </c>
      <c r="AX94">
        <v>34647761</v>
      </c>
      <c r="AY94">
        <v>1</v>
      </c>
      <c r="AZ94">
        <v>6144</v>
      </c>
      <c r="BA94">
        <v>85</v>
      </c>
      <c r="BB94">
        <v>3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Y94*Source!I88</f>
        <v>0</v>
      </c>
      <c r="CY94">
        <f t="shared" si="12"/>
        <v>39</v>
      </c>
      <c r="CZ94">
        <f t="shared" si="13"/>
        <v>39</v>
      </c>
      <c r="DA94">
        <f t="shared" si="14"/>
        <v>1</v>
      </c>
      <c r="DB94">
        <v>0</v>
      </c>
    </row>
    <row r="95" spans="1:106" x14ac:dyDescent="0.2">
      <c r="A95">
        <f>ROW(Source!A88)</f>
        <v>88</v>
      </c>
      <c r="B95">
        <v>34647562</v>
      </c>
      <c r="C95">
        <v>34647734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55</v>
      </c>
      <c r="J95" t="s">
        <v>6</v>
      </c>
      <c r="K95" t="s">
        <v>56</v>
      </c>
      <c r="L95">
        <v>1374</v>
      </c>
      <c r="N95">
        <v>1013</v>
      </c>
      <c r="O95" t="s">
        <v>57</v>
      </c>
      <c r="P95" t="s">
        <v>57</v>
      </c>
      <c r="Q95">
        <v>1</v>
      </c>
      <c r="W95">
        <v>0</v>
      </c>
      <c r="X95">
        <v>-1731369543</v>
      </c>
      <c r="Y95">
        <v>0</v>
      </c>
      <c r="AA95">
        <v>1</v>
      </c>
      <c r="AB95">
        <v>0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</v>
      </c>
      <c r="AU95" t="s">
        <v>6</v>
      </c>
      <c r="AV95">
        <v>0</v>
      </c>
      <c r="AW95">
        <v>2</v>
      </c>
      <c r="AX95">
        <v>34647762</v>
      </c>
      <c r="AY95">
        <v>1</v>
      </c>
      <c r="AZ95">
        <v>6144</v>
      </c>
      <c r="BA95">
        <v>86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Y95*Source!I88</f>
        <v>0</v>
      </c>
      <c r="CY95">
        <f t="shared" si="12"/>
        <v>1</v>
      </c>
      <c r="CZ95">
        <f t="shared" si="13"/>
        <v>1</v>
      </c>
      <c r="DA95">
        <f t="shared" si="14"/>
        <v>1</v>
      </c>
      <c r="DB95">
        <v>0</v>
      </c>
    </row>
    <row r="96" spans="1:106" x14ac:dyDescent="0.2">
      <c r="A96">
        <f>ROW(Source!A88)</f>
        <v>88</v>
      </c>
      <c r="B96">
        <v>34647562</v>
      </c>
      <c r="C96">
        <v>34647734</v>
      </c>
      <c r="D96">
        <v>0</v>
      </c>
      <c r="E96">
        <v>0</v>
      </c>
      <c r="F96">
        <v>1</v>
      </c>
      <c r="G96">
        <v>1</v>
      </c>
      <c r="H96">
        <v>3</v>
      </c>
      <c r="I96" t="s">
        <v>65</v>
      </c>
      <c r="J96" t="s">
        <v>168</v>
      </c>
      <c r="K96" t="s">
        <v>167</v>
      </c>
      <c r="L96">
        <v>1354</v>
      </c>
      <c r="N96">
        <v>1010</v>
      </c>
      <c r="O96" t="s">
        <v>45</v>
      </c>
      <c r="P96" t="s">
        <v>45</v>
      </c>
      <c r="Q96">
        <v>1</v>
      </c>
      <c r="W96">
        <v>0</v>
      </c>
      <c r="X96">
        <v>602042615</v>
      </c>
      <c r="Y96">
        <v>1</v>
      </c>
      <c r="AA96">
        <v>52.76</v>
      </c>
      <c r="AB96">
        <v>0</v>
      </c>
      <c r="AC96">
        <v>0</v>
      </c>
      <c r="AD96">
        <v>0</v>
      </c>
      <c r="AE96">
        <v>52.76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1</v>
      </c>
      <c r="AU96" t="s">
        <v>6</v>
      </c>
      <c r="AV96">
        <v>0</v>
      </c>
      <c r="AW96">
        <v>1</v>
      </c>
      <c r="AX96">
        <v>-1</v>
      </c>
      <c r="AY96">
        <v>0</v>
      </c>
      <c r="AZ96">
        <v>0</v>
      </c>
      <c r="BA96" t="s">
        <v>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Y96*Source!I88</f>
        <v>2</v>
      </c>
      <c r="CY96">
        <f t="shared" si="12"/>
        <v>52.76</v>
      </c>
      <c r="CZ96">
        <f t="shared" si="13"/>
        <v>52.76</v>
      </c>
      <c r="DA96">
        <f t="shared" si="14"/>
        <v>1</v>
      </c>
      <c r="DB96">
        <v>0</v>
      </c>
    </row>
    <row r="97" spans="1:106" x14ac:dyDescent="0.2">
      <c r="A97">
        <f>ROW(Source!A89)</f>
        <v>89</v>
      </c>
      <c r="B97">
        <v>34647563</v>
      </c>
      <c r="C97">
        <v>34647734</v>
      </c>
      <c r="D97">
        <v>31714816</v>
      </c>
      <c r="E97">
        <v>1</v>
      </c>
      <c r="F97">
        <v>1</v>
      </c>
      <c r="G97">
        <v>1</v>
      </c>
      <c r="H97">
        <v>1</v>
      </c>
      <c r="I97" t="s">
        <v>374</v>
      </c>
      <c r="J97" t="s">
        <v>6</v>
      </c>
      <c r="K97" t="s">
        <v>375</v>
      </c>
      <c r="L97">
        <v>1191</v>
      </c>
      <c r="N97">
        <v>1013</v>
      </c>
      <c r="O97" t="s">
        <v>348</v>
      </c>
      <c r="P97" t="s">
        <v>348</v>
      </c>
      <c r="Q97">
        <v>1</v>
      </c>
      <c r="W97">
        <v>0</v>
      </c>
      <c r="X97">
        <v>1983201532</v>
      </c>
      <c r="Y97">
        <v>2.1060000000000003</v>
      </c>
      <c r="AA97">
        <v>0</v>
      </c>
      <c r="AB97">
        <v>0</v>
      </c>
      <c r="AC97">
        <v>0</v>
      </c>
      <c r="AD97">
        <v>174.03</v>
      </c>
      <c r="AE97">
        <v>0</v>
      </c>
      <c r="AF97">
        <v>0</v>
      </c>
      <c r="AG97">
        <v>0</v>
      </c>
      <c r="AH97">
        <v>9.51</v>
      </c>
      <c r="AI97">
        <v>1</v>
      </c>
      <c r="AJ97">
        <v>1</v>
      </c>
      <c r="AK97">
        <v>1</v>
      </c>
      <c r="AL97">
        <v>18.3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6</v>
      </c>
      <c r="AT97">
        <v>1.56</v>
      </c>
      <c r="AU97" t="s">
        <v>20</v>
      </c>
      <c r="AV97">
        <v>1</v>
      </c>
      <c r="AW97">
        <v>2</v>
      </c>
      <c r="AX97">
        <v>34647749</v>
      </c>
      <c r="AY97">
        <v>1</v>
      </c>
      <c r="AZ97">
        <v>0</v>
      </c>
      <c r="BA97">
        <v>87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Y97*Source!I89</f>
        <v>4.2120000000000006</v>
      </c>
      <c r="CY97">
        <f>AD97</f>
        <v>174.03</v>
      </c>
      <c r="CZ97">
        <f>AH97</f>
        <v>9.51</v>
      </c>
      <c r="DA97">
        <f>AL97</f>
        <v>18.3</v>
      </c>
      <c r="DB97">
        <v>0</v>
      </c>
    </row>
    <row r="98" spans="1:106" x14ac:dyDescent="0.2">
      <c r="A98">
        <f>ROW(Source!A89)</f>
        <v>89</v>
      </c>
      <c r="B98">
        <v>34647563</v>
      </c>
      <c r="C98">
        <v>34647734</v>
      </c>
      <c r="D98">
        <v>31528446</v>
      </c>
      <c r="E98">
        <v>1</v>
      </c>
      <c r="F98">
        <v>1</v>
      </c>
      <c r="G98">
        <v>1</v>
      </c>
      <c r="H98">
        <v>2</v>
      </c>
      <c r="I98" t="s">
        <v>369</v>
      </c>
      <c r="J98" t="s">
        <v>370</v>
      </c>
      <c r="K98" t="s">
        <v>371</v>
      </c>
      <c r="L98">
        <v>1368</v>
      </c>
      <c r="N98">
        <v>1011</v>
      </c>
      <c r="O98" t="s">
        <v>356</v>
      </c>
      <c r="P98" t="s">
        <v>356</v>
      </c>
      <c r="Q98">
        <v>1</v>
      </c>
      <c r="W98">
        <v>0</v>
      </c>
      <c r="X98">
        <v>-353815937</v>
      </c>
      <c r="Y98">
        <v>0.17550000000000002</v>
      </c>
      <c r="AA98">
        <v>0</v>
      </c>
      <c r="AB98">
        <v>101.25</v>
      </c>
      <c r="AC98">
        <v>0</v>
      </c>
      <c r="AD98">
        <v>0</v>
      </c>
      <c r="AE98">
        <v>0</v>
      </c>
      <c r="AF98">
        <v>8.1</v>
      </c>
      <c r="AG98">
        <v>0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6</v>
      </c>
      <c r="AT98">
        <v>0.13</v>
      </c>
      <c r="AU98" t="s">
        <v>20</v>
      </c>
      <c r="AV98">
        <v>0</v>
      </c>
      <c r="AW98">
        <v>2</v>
      </c>
      <c r="AX98">
        <v>34647750</v>
      </c>
      <c r="AY98">
        <v>1</v>
      </c>
      <c r="AZ98">
        <v>0</v>
      </c>
      <c r="BA98">
        <v>88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Y98*Source!I89</f>
        <v>0.35100000000000003</v>
      </c>
      <c r="CY98">
        <f>AB98</f>
        <v>101.25</v>
      </c>
      <c r="CZ98">
        <f>AF98</f>
        <v>8.1</v>
      </c>
      <c r="DA98">
        <f>AJ98</f>
        <v>12.5</v>
      </c>
      <c r="DB98">
        <v>0</v>
      </c>
    </row>
    <row r="99" spans="1:106" x14ac:dyDescent="0.2">
      <c r="A99">
        <f>ROW(Source!A89)</f>
        <v>89</v>
      </c>
      <c r="B99">
        <v>34647563</v>
      </c>
      <c r="C99">
        <v>34647734</v>
      </c>
      <c r="D99">
        <v>31446378</v>
      </c>
      <c r="E99">
        <v>1</v>
      </c>
      <c r="F99">
        <v>1</v>
      </c>
      <c r="G99">
        <v>1</v>
      </c>
      <c r="H99">
        <v>3</v>
      </c>
      <c r="I99" t="s">
        <v>171</v>
      </c>
      <c r="J99" t="s">
        <v>173</v>
      </c>
      <c r="K99" t="s">
        <v>172</v>
      </c>
      <c r="L99">
        <v>1354</v>
      </c>
      <c r="N99">
        <v>1010</v>
      </c>
      <c r="O99" t="s">
        <v>45</v>
      </c>
      <c r="P99" t="s">
        <v>45</v>
      </c>
      <c r="Q99">
        <v>1</v>
      </c>
      <c r="W99">
        <v>0</v>
      </c>
      <c r="X99">
        <v>-748248009</v>
      </c>
      <c r="Y99">
        <v>0</v>
      </c>
      <c r="AA99">
        <v>294.06</v>
      </c>
      <c r="AB99">
        <v>0</v>
      </c>
      <c r="AC99">
        <v>0</v>
      </c>
      <c r="AD99">
        <v>0</v>
      </c>
      <c r="AE99">
        <v>39.21</v>
      </c>
      <c r="AF99">
        <v>0</v>
      </c>
      <c r="AG99">
        <v>0</v>
      </c>
      <c r="AH99">
        <v>0</v>
      </c>
      <c r="AI99">
        <v>7.5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34647752</v>
      </c>
      <c r="AY99">
        <v>2</v>
      </c>
      <c r="AZ99">
        <v>22528</v>
      </c>
      <c r="BA99">
        <v>90</v>
      </c>
      <c r="BB99">
        <v>3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Y99*Source!I89</f>
        <v>0</v>
      </c>
      <c r="CY99">
        <f t="shared" ref="CY99:CY110" si="15">AA99</f>
        <v>294.06</v>
      </c>
      <c r="CZ99">
        <f t="shared" ref="CZ99:CZ110" si="16">AE99</f>
        <v>39.21</v>
      </c>
      <c r="DA99">
        <f t="shared" ref="DA99:DA110" si="17">AI99</f>
        <v>7.5</v>
      </c>
      <c r="DB99">
        <v>0</v>
      </c>
    </row>
    <row r="100" spans="1:106" x14ac:dyDescent="0.2">
      <c r="A100">
        <f>ROW(Source!A89)</f>
        <v>89</v>
      </c>
      <c r="B100">
        <v>34647563</v>
      </c>
      <c r="C100">
        <v>34647734</v>
      </c>
      <c r="D100">
        <v>31446697</v>
      </c>
      <c r="E100">
        <v>1</v>
      </c>
      <c r="F100">
        <v>1</v>
      </c>
      <c r="G100">
        <v>1</v>
      </c>
      <c r="H100">
        <v>3</v>
      </c>
      <c r="I100" t="s">
        <v>176</v>
      </c>
      <c r="J100" t="s">
        <v>178</v>
      </c>
      <c r="K100" t="s">
        <v>177</v>
      </c>
      <c r="L100">
        <v>1346</v>
      </c>
      <c r="N100">
        <v>1009</v>
      </c>
      <c r="O100" t="s">
        <v>146</v>
      </c>
      <c r="P100" t="s">
        <v>146</v>
      </c>
      <c r="Q100">
        <v>1</v>
      </c>
      <c r="W100">
        <v>0</v>
      </c>
      <c r="X100">
        <v>-1088866022</v>
      </c>
      <c r="Y100">
        <v>0</v>
      </c>
      <c r="AA100">
        <v>228</v>
      </c>
      <c r="AB100">
        <v>0</v>
      </c>
      <c r="AC100">
        <v>0</v>
      </c>
      <c r="AD100">
        <v>0</v>
      </c>
      <c r="AE100">
        <v>30.4</v>
      </c>
      <c r="AF100">
        <v>0</v>
      </c>
      <c r="AG100">
        <v>0</v>
      </c>
      <c r="AH100">
        <v>0</v>
      </c>
      <c r="AI100">
        <v>7.5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34647753</v>
      </c>
      <c r="AY100">
        <v>1</v>
      </c>
      <c r="AZ100">
        <v>6144</v>
      </c>
      <c r="BA100">
        <v>91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Y100*Source!I89</f>
        <v>0</v>
      </c>
      <c r="CY100">
        <f t="shared" si="15"/>
        <v>228</v>
      </c>
      <c r="CZ100">
        <f t="shared" si="16"/>
        <v>30.4</v>
      </c>
      <c r="DA100">
        <f t="shared" si="17"/>
        <v>7.5</v>
      </c>
      <c r="DB100">
        <v>0</v>
      </c>
    </row>
    <row r="101" spans="1:106" x14ac:dyDescent="0.2">
      <c r="A101">
        <f>ROW(Source!A89)</f>
        <v>89</v>
      </c>
      <c r="B101">
        <v>34647563</v>
      </c>
      <c r="C101">
        <v>34647734</v>
      </c>
      <c r="D101">
        <v>31447861</v>
      </c>
      <c r="E101">
        <v>1</v>
      </c>
      <c r="F101">
        <v>1</v>
      </c>
      <c r="G101">
        <v>1</v>
      </c>
      <c r="H101">
        <v>3</v>
      </c>
      <c r="I101" t="s">
        <v>180</v>
      </c>
      <c r="J101" t="s">
        <v>128</v>
      </c>
      <c r="K101" t="s">
        <v>181</v>
      </c>
      <c r="L101">
        <v>1346</v>
      </c>
      <c r="N101">
        <v>1009</v>
      </c>
      <c r="O101" t="s">
        <v>146</v>
      </c>
      <c r="P101" t="s">
        <v>146</v>
      </c>
      <c r="Q101">
        <v>1</v>
      </c>
      <c r="W101">
        <v>0</v>
      </c>
      <c r="X101">
        <v>586013393</v>
      </c>
      <c r="Y101">
        <v>0</v>
      </c>
      <c r="AA101">
        <v>79.28</v>
      </c>
      <c r="AB101">
        <v>0</v>
      </c>
      <c r="AC101">
        <v>0</v>
      </c>
      <c r="AD101">
        <v>0</v>
      </c>
      <c r="AE101">
        <v>10.57</v>
      </c>
      <c r="AF101">
        <v>0</v>
      </c>
      <c r="AG101">
        <v>0</v>
      </c>
      <c r="AH101">
        <v>0</v>
      </c>
      <c r="AI101">
        <v>7.5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34647754</v>
      </c>
      <c r="AY101">
        <v>1</v>
      </c>
      <c r="AZ101">
        <v>6144</v>
      </c>
      <c r="BA101">
        <v>92</v>
      </c>
      <c r="BB101">
        <v>3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Y101*Source!I89</f>
        <v>0</v>
      </c>
      <c r="CY101">
        <f t="shared" si="15"/>
        <v>79.28</v>
      </c>
      <c r="CZ101">
        <f t="shared" si="16"/>
        <v>10.57</v>
      </c>
      <c r="DA101">
        <f t="shared" si="17"/>
        <v>7.5</v>
      </c>
      <c r="DB101">
        <v>0</v>
      </c>
    </row>
    <row r="102" spans="1:106" x14ac:dyDescent="0.2">
      <c r="A102">
        <f>ROW(Source!A89)</f>
        <v>89</v>
      </c>
      <c r="B102">
        <v>34647563</v>
      </c>
      <c r="C102">
        <v>34647734</v>
      </c>
      <c r="D102">
        <v>31449051</v>
      </c>
      <c r="E102">
        <v>1</v>
      </c>
      <c r="F102">
        <v>1</v>
      </c>
      <c r="G102">
        <v>1</v>
      </c>
      <c r="H102">
        <v>3</v>
      </c>
      <c r="I102" t="s">
        <v>183</v>
      </c>
      <c r="J102" t="s">
        <v>185</v>
      </c>
      <c r="K102" t="s">
        <v>184</v>
      </c>
      <c r="L102">
        <v>1346</v>
      </c>
      <c r="N102">
        <v>1009</v>
      </c>
      <c r="O102" t="s">
        <v>146</v>
      </c>
      <c r="P102" t="s">
        <v>146</v>
      </c>
      <c r="Q102">
        <v>1</v>
      </c>
      <c r="W102">
        <v>0</v>
      </c>
      <c r="X102">
        <v>103900845</v>
      </c>
      <c r="Y102">
        <v>0</v>
      </c>
      <c r="AA102">
        <v>67.8</v>
      </c>
      <c r="AB102">
        <v>0</v>
      </c>
      <c r="AC102">
        <v>0</v>
      </c>
      <c r="AD102">
        <v>0</v>
      </c>
      <c r="AE102">
        <v>9.0399999999999991</v>
      </c>
      <c r="AF102">
        <v>0</v>
      </c>
      <c r="AG102">
        <v>0</v>
      </c>
      <c r="AH102">
        <v>0</v>
      </c>
      <c r="AI102">
        <v>7.5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34647755</v>
      </c>
      <c r="AY102">
        <v>1</v>
      </c>
      <c r="AZ102">
        <v>6144</v>
      </c>
      <c r="BA102">
        <v>93</v>
      </c>
      <c r="BB102">
        <v>3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Y102*Source!I89</f>
        <v>0</v>
      </c>
      <c r="CY102">
        <f t="shared" si="15"/>
        <v>67.8</v>
      </c>
      <c r="CZ102">
        <f t="shared" si="16"/>
        <v>9.0399999999999991</v>
      </c>
      <c r="DA102">
        <f t="shared" si="17"/>
        <v>7.5</v>
      </c>
      <c r="DB102">
        <v>0</v>
      </c>
    </row>
    <row r="103" spans="1:106" x14ac:dyDescent="0.2">
      <c r="A103">
        <f>ROW(Source!A89)</f>
        <v>89</v>
      </c>
      <c r="B103">
        <v>34647563</v>
      </c>
      <c r="C103">
        <v>34647734</v>
      </c>
      <c r="D103">
        <v>31449183</v>
      </c>
      <c r="E103">
        <v>1</v>
      </c>
      <c r="F103">
        <v>1</v>
      </c>
      <c r="G103">
        <v>1</v>
      </c>
      <c r="H103">
        <v>3</v>
      </c>
      <c r="I103" t="s">
        <v>131</v>
      </c>
      <c r="J103" t="s">
        <v>133</v>
      </c>
      <c r="K103" t="s">
        <v>132</v>
      </c>
      <c r="L103">
        <v>1355</v>
      </c>
      <c r="N103">
        <v>1010</v>
      </c>
      <c r="O103" t="s">
        <v>110</v>
      </c>
      <c r="P103" t="s">
        <v>110</v>
      </c>
      <c r="Q103">
        <v>100</v>
      </c>
      <c r="W103">
        <v>0</v>
      </c>
      <c r="X103">
        <v>1794244060</v>
      </c>
      <c r="Y103">
        <v>0</v>
      </c>
      <c r="AA103">
        <v>645</v>
      </c>
      <c r="AB103">
        <v>0</v>
      </c>
      <c r="AC103">
        <v>0</v>
      </c>
      <c r="AD103">
        <v>0</v>
      </c>
      <c r="AE103">
        <v>86</v>
      </c>
      <c r="AF103">
        <v>0</v>
      </c>
      <c r="AG103">
        <v>0</v>
      </c>
      <c r="AH103">
        <v>0</v>
      </c>
      <c r="AI103">
        <v>7.5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34647756</v>
      </c>
      <c r="AY103">
        <v>1</v>
      </c>
      <c r="AZ103">
        <v>6144</v>
      </c>
      <c r="BA103">
        <v>94</v>
      </c>
      <c r="BB103">
        <v>3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Y103*Source!I89</f>
        <v>0</v>
      </c>
      <c r="CY103">
        <f t="shared" si="15"/>
        <v>645</v>
      </c>
      <c r="CZ103">
        <f t="shared" si="16"/>
        <v>86</v>
      </c>
      <c r="DA103">
        <f t="shared" si="17"/>
        <v>7.5</v>
      </c>
      <c r="DB103">
        <v>0</v>
      </c>
    </row>
    <row r="104" spans="1:106" x14ac:dyDescent="0.2">
      <c r="A104">
        <f>ROW(Source!A89)</f>
        <v>89</v>
      </c>
      <c r="B104">
        <v>34647563</v>
      </c>
      <c r="C104">
        <v>34647734</v>
      </c>
      <c r="D104">
        <v>31450103</v>
      </c>
      <c r="E104">
        <v>1</v>
      </c>
      <c r="F104">
        <v>1</v>
      </c>
      <c r="G104">
        <v>1</v>
      </c>
      <c r="H104">
        <v>3</v>
      </c>
      <c r="I104" t="s">
        <v>188</v>
      </c>
      <c r="J104" t="s">
        <v>190</v>
      </c>
      <c r="K104" t="s">
        <v>189</v>
      </c>
      <c r="L104">
        <v>1346</v>
      </c>
      <c r="N104">
        <v>1009</v>
      </c>
      <c r="O104" t="s">
        <v>146</v>
      </c>
      <c r="P104" t="s">
        <v>146</v>
      </c>
      <c r="Q104">
        <v>1</v>
      </c>
      <c r="W104">
        <v>0</v>
      </c>
      <c r="X104">
        <v>-856710481</v>
      </c>
      <c r="Y104">
        <v>0</v>
      </c>
      <c r="AA104">
        <v>997.88</v>
      </c>
      <c r="AB104">
        <v>0</v>
      </c>
      <c r="AC104">
        <v>0</v>
      </c>
      <c r="AD104">
        <v>0</v>
      </c>
      <c r="AE104">
        <v>133.05000000000001</v>
      </c>
      <c r="AF104">
        <v>0</v>
      </c>
      <c r="AG104">
        <v>0</v>
      </c>
      <c r="AH104">
        <v>0</v>
      </c>
      <c r="AI104">
        <v>7.5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34647757</v>
      </c>
      <c r="AY104">
        <v>1</v>
      </c>
      <c r="AZ104">
        <v>6144</v>
      </c>
      <c r="BA104">
        <v>95</v>
      </c>
      <c r="BB104">
        <v>3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Y104*Source!I89</f>
        <v>0</v>
      </c>
      <c r="CY104">
        <f t="shared" si="15"/>
        <v>997.88</v>
      </c>
      <c r="CZ104">
        <f t="shared" si="16"/>
        <v>133.05000000000001</v>
      </c>
      <c r="DA104">
        <f t="shared" si="17"/>
        <v>7.5</v>
      </c>
      <c r="DB104">
        <v>0</v>
      </c>
    </row>
    <row r="105" spans="1:106" x14ac:dyDescent="0.2">
      <c r="A105">
        <f>ROW(Source!A89)</f>
        <v>89</v>
      </c>
      <c r="B105">
        <v>34647563</v>
      </c>
      <c r="C105">
        <v>34647734</v>
      </c>
      <c r="D105">
        <v>31467744</v>
      </c>
      <c r="E105">
        <v>1</v>
      </c>
      <c r="F105">
        <v>1</v>
      </c>
      <c r="G105">
        <v>1</v>
      </c>
      <c r="H105">
        <v>3</v>
      </c>
      <c r="I105" t="s">
        <v>192</v>
      </c>
      <c r="J105" t="s">
        <v>194</v>
      </c>
      <c r="K105" t="s">
        <v>193</v>
      </c>
      <c r="L105">
        <v>1348</v>
      </c>
      <c r="N105">
        <v>1009</v>
      </c>
      <c r="O105" t="s">
        <v>30</v>
      </c>
      <c r="P105" t="s">
        <v>30</v>
      </c>
      <c r="Q105">
        <v>1000</v>
      </c>
      <c r="W105">
        <v>0</v>
      </c>
      <c r="X105">
        <v>426000481</v>
      </c>
      <c r="Y105">
        <v>0</v>
      </c>
      <c r="AA105">
        <v>86250</v>
      </c>
      <c r="AB105">
        <v>0</v>
      </c>
      <c r="AC105">
        <v>0</v>
      </c>
      <c r="AD105">
        <v>0</v>
      </c>
      <c r="AE105">
        <v>11500</v>
      </c>
      <c r="AF105">
        <v>0</v>
      </c>
      <c r="AG105">
        <v>0</v>
      </c>
      <c r="AH105">
        <v>0</v>
      </c>
      <c r="AI105">
        <v>7.5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0</v>
      </c>
      <c r="AU105" t="s">
        <v>6</v>
      </c>
      <c r="AV105">
        <v>0</v>
      </c>
      <c r="AW105">
        <v>2</v>
      </c>
      <c r="AX105">
        <v>34647758</v>
      </c>
      <c r="AY105">
        <v>1</v>
      </c>
      <c r="AZ105">
        <v>6144</v>
      </c>
      <c r="BA105">
        <v>96</v>
      </c>
      <c r="BB105">
        <v>3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Y105*Source!I89</f>
        <v>0</v>
      </c>
      <c r="CY105">
        <f t="shared" si="15"/>
        <v>86250</v>
      </c>
      <c r="CZ105">
        <f t="shared" si="16"/>
        <v>11500</v>
      </c>
      <c r="DA105">
        <f t="shared" si="17"/>
        <v>7.5</v>
      </c>
      <c r="DB105">
        <v>0</v>
      </c>
    </row>
    <row r="106" spans="1:106" x14ac:dyDescent="0.2">
      <c r="A106">
        <f>ROW(Source!A89)</f>
        <v>89</v>
      </c>
      <c r="B106">
        <v>34647563</v>
      </c>
      <c r="C106">
        <v>34647734</v>
      </c>
      <c r="D106">
        <v>31482923</v>
      </c>
      <c r="E106">
        <v>1</v>
      </c>
      <c r="F106">
        <v>1</v>
      </c>
      <c r="G106">
        <v>1</v>
      </c>
      <c r="H106">
        <v>3</v>
      </c>
      <c r="I106" t="s">
        <v>144</v>
      </c>
      <c r="J106" t="s">
        <v>147</v>
      </c>
      <c r="K106" t="s">
        <v>145</v>
      </c>
      <c r="L106">
        <v>1346</v>
      </c>
      <c r="N106">
        <v>1009</v>
      </c>
      <c r="O106" t="s">
        <v>146</v>
      </c>
      <c r="P106" t="s">
        <v>146</v>
      </c>
      <c r="Q106">
        <v>1</v>
      </c>
      <c r="W106">
        <v>0</v>
      </c>
      <c r="X106">
        <v>210558753</v>
      </c>
      <c r="Y106">
        <v>0</v>
      </c>
      <c r="AA106">
        <v>214.5</v>
      </c>
      <c r="AB106">
        <v>0</v>
      </c>
      <c r="AC106">
        <v>0</v>
      </c>
      <c r="AD106">
        <v>0</v>
      </c>
      <c r="AE106">
        <v>28.6</v>
      </c>
      <c r="AF106">
        <v>0</v>
      </c>
      <c r="AG106">
        <v>0</v>
      </c>
      <c r="AH106">
        <v>0</v>
      </c>
      <c r="AI106">
        <v>7.5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0</v>
      </c>
      <c r="AU106" t="s">
        <v>6</v>
      </c>
      <c r="AV106">
        <v>0</v>
      </c>
      <c r="AW106">
        <v>2</v>
      </c>
      <c r="AX106">
        <v>34647759</v>
      </c>
      <c r="AY106">
        <v>1</v>
      </c>
      <c r="AZ106">
        <v>6144</v>
      </c>
      <c r="BA106">
        <v>97</v>
      </c>
      <c r="BB106">
        <v>3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Y106*Source!I89</f>
        <v>0</v>
      </c>
      <c r="CY106">
        <f t="shared" si="15"/>
        <v>214.5</v>
      </c>
      <c r="CZ106">
        <f t="shared" si="16"/>
        <v>28.6</v>
      </c>
      <c r="DA106">
        <f t="shared" si="17"/>
        <v>7.5</v>
      </c>
      <c r="DB106">
        <v>0</v>
      </c>
    </row>
    <row r="107" spans="1:106" x14ac:dyDescent="0.2">
      <c r="A107">
        <f>ROW(Source!A89)</f>
        <v>89</v>
      </c>
      <c r="B107">
        <v>34647563</v>
      </c>
      <c r="C107">
        <v>34647734</v>
      </c>
      <c r="D107">
        <v>31483076</v>
      </c>
      <c r="E107">
        <v>1</v>
      </c>
      <c r="F107">
        <v>1</v>
      </c>
      <c r="G107">
        <v>1</v>
      </c>
      <c r="H107">
        <v>3</v>
      </c>
      <c r="I107" t="s">
        <v>197</v>
      </c>
      <c r="J107" t="s">
        <v>199</v>
      </c>
      <c r="K107" t="s">
        <v>198</v>
      </c>
      <c r="L107">
        <v>1346</v>
      </c>
      <c r="N107">
        <v>1009</v>
      </c>
      <c r="O107" t="s">
        <v>146</v>
      </c>
      <c r="P107" t="s">
        <v>146</v>
      </c>
      <c r="Q107">
        <v>1</v>
      </c>
      <c r="W107">
        <v>0</v>
      </c>
      <c r="X107">
        <v>-1274984028</v>
      </c>
      <c r="Y107">
        <v>0</v>
      </c>
      <c r="AA107">
        <v>267.23</v>
      </c>
      <c r="AB107">
        <v>0</v>
      </c>
      <c r="AC107">
        <v>0</v>
      </c>
      <c r="AD107">
        <v>0</v>
      </c>
      <c r="AE107">
        <v>35.630000000000003</v>
      </c>
      <c r="AF107">
        <v>0</v>
      </c>
      <c r="AG107">
        <v>0</v>
      </c>
      <c r="AH107">
        <v>0</v>
      </c>
      <c r="AI107">
        <v>7.5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0</v>
      </c>
      <c r="AU107" t="s">
        <v>6</v>
      </c>
      <c r="AV107">
        <v>0</v>
      </c>
      <c r="AW107">
        <v>2</v>
      </c>
      <c r="AX107">
        <v>34647760</v>
      </c>
      <c r="AY107">
        <v>1</v>
      </c>
      <c r="AZ107">
        <v>6144</v>
      </c>
      <c r="BA107">
        <v>98</v>
      </c>
      <c r="BB107">
        <v>3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Y107*Source!I89</f>
        <v>0</v>
      </c>
      <c r="CY107">
        <f t="shared" si="15"/>
        <v>267.23</v>
      </c>
      <c r="CZ107">
        <f t="shared" si="16"/>
        <v>35.630000000000003</v>
      </c>
      <c r="DA107">
        <f t="shared" si="17"/>
        <v>7.5</v>
      </c>
      <c r="DB107">
        <v>0</v>
      </c>
    </row>
    <row r="108" spans="1:106" x14ac:dyDescent="0.2">
      <c r="A108">
        <f>ROW(Source!A89)</f>
        <v>89</v>
      </c>
      <c r="B108">
        <v>34647563</v>
      </c>
      <c r="C108">
        <v>34647734</v>
      </c>
      <c r="D108">
        <v>31496552</v>
      </c>
      <c r="E108">
        <v>1</v>
      </c>
      <c r="F108">
        <v>1</v>
      </c>
      <c r="G108">
        <v>1</v>
      </c>
      <c r="H108">
        <v>3</v>
      </c>
      <c r="I108" t="s">
        <v>201</v>
      </c>
      <c r="J108" t="s">
        <v>203</v>
      </c>
      <c r="K108" t="s">
        <v>202</v>
      </c>
      <c r="L108">
        <v>1358</v>
      </c>
      <c r="N108">
        <v>1010</v>
      </c>
      <c r="O108" t="s">
        <v>137</v>
      </c>
      <c r="P108" t="s">
        <v>137</v>
      </c>
      <c r="Q108">
        <v>10</v>
      </c>
      <c r="W108">
        <v>0</v>
      </c>
      <c r="X108">
        <v>1386890308</v>
      </c>
      <c r="Y108">
        <v>0</v>
      </c>
      <c r="AA108">
        <v>292.5</v>
      </c>
      <c r="AB108">
        <v>0</v>
      </c>
      <c r="AC108">
        <v>0</v>
      </c>
      <c r="AD108">
        <v>0</v>
      </c>
      <c r="AE108">
        <v>39</v>
      </c>
      <c r="AF108">
        <v>0</v>
      </c>
      <c r="AG108">
        <v>0</v>
      </c>
      <c r="AH108">
        <v>0</v>
      </c>
      <c r="AI108">
        <v>7.5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0</v>
      </c>
      <c r="AU108" t="s">
        <v>6</v>
      </c>
      <c r="AV108">
        <v>0</v>
      </c>
      <c r="AW108">
        <v>2</v>
      </c>
      <c r="AX108">
        <v>34647761</v>
      </c>
      <c r="AY108">
        <v>1</v>
      </c>
      <c r="AZ108">
        <v>6144</v>
      </c>
      <c r="BA108">
        <v>99</v>
      </c>
      <c r="BB108">
        <v>3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Y108*Source!I89</f>
        <v>0</v>
      </c>
      <c r="CY108">
        <f t="shared" si="15"/>
        <v>292.5</v>
      </c>
      <c r="CZ108">
        <f t="shared" si="16"/>
        <v>39</v>
      </c>
      <c r="DA108">
        <f t="shared" si="17"/>
        <v>7.5</v>
      </c>
      <c r="DB108">
        <v>0</v>
      </c>
    </row>
    <row r="109" spans="1:106" x14ac:dyDescent="0.2">
      <c r="A109">
        <f>ROW(Source!A89)</f>
        <v>89</v>
      </c>
      <c r="B109">
        <v>34647563</v>
      </c>
      <c r="C109">
        <v>34647734</v>
      </c>
      <c r="D109">
        <v>31443668</v>
      </c>
      <c r="E109">
        <v>17</v>
      </c>
      <c r="F109">
        <v>1</v>
      </c>
      <c r="G109">
        <v>1</v>
      </c>
      <c r="H109">
        <v>3</v>
      </c>
      <c r="I109" t="s">
        <v>55</v>
      </c>
      <c r="J109" t="s">
        <v>6</v>
      </c>
      <c r="K109" t="s">
        <v>56</v>
      </c>
      <c r="L109">
        <v>1374</v>
      </c>
      <c r="N109">
        <v>1013</v>
      </c>
      <c r="O109" t="s">
        <v>57</v>
      </c>
      <c r="P109" t="s">
        <v>57</v>
      </c>
      <c r="Q109">
        <v>1</v>
      </c>
      <c r="W109">
        <v>0</v>
      </c>
      <c r="X109">
        <v>-1731369543</v>
      </c>
      <c r="Y109">
        <v>0</v>
      </c>
      <c r="AA109">
        <v>7.5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0</v>
      </c>
      <c r="AI109">
        <v>7.5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0</v>
      </c>
      <c r="AU109" t="s">
        <v>6</v>
      </c>
      <c r="AV109">
        <v>0</v>
      </c>
      <c r="AW109">
        <v>2</v>
      </c>
      <c r="AX109">
        <v>34647762</v>
      </c>
      <c r="AY109">
        <v>1</v>
      </c>
      <c r="AZ109">
        <v>6144</v>
      </c>
      <c r="BA109">
        <v>100</v>
      </c>
      <c r="BB109">
        <v>3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Y109*Source!I89</f>
        <v>0</v>
      </c>
      <c r="CY109">
        <f t="shared" si="15"/>
        <v>7.5</v>
      </c>
      <c r="CZ109">
        <f t="shared" si="16"/>
        <v>1</v>
      </c>
      <c r="DA109">
        <f t="shared" si="17"/>
        <v>7.5</v>
      </c>
      <c r="DB109">
        <v>0</v>
      </c>
    </row>
    <row r="110" spans="1:106" x14ac:dyDescent="0.2">
      <c r="A110">
        <f>ROW(Source!A89)</f>
        <v>89</v>
      </c>
      <c r="B110">
        <v>34647563</v>
      </c>
      <c r="C110">
        <v>34647734</v>
      </c>
      <c r="D110">
        <v>0</v>
      </c>
      <c r="E110">
        <v>0</v>
      </c>
      <c r="F110">
        <v>1</v>
      </c>
      <c r="G110">
        <v>1</v>
      </c>
      <c r="H110">
        <v>3</v>
      </c>
      <c r="I110" t="s">
        <v>65</v>
      </c>
      <c r="J110" t="s">
        <v>168</v>
      </c>
      <c r="K110" t="s">
        <v>167</v>
      </c>
      <c r="L110">
        <v>1354</v>
      </c>
      <c r="N110">
        <v>1010</v>
      </c>
      <c r="O110" t="s">
        <v>45</v>
      </c>
      <c r="P110" t="s">
        <v>45</v>
      </c>
      <c r="Q110">
        <v>1</v>
      </c>
      <c r="W110">
        <v>0</v>
      </c>
      <c r="X110">
        <v>602042615</v>
      </c>
      <c r="Y110">
        <v>1</v>
      </c>
      <c r="AA110">
        <v>395.7</v>
      </c>
      <c r="AB110">
        <v>0</v>
      </c>
      <c r="AC110">
        <v>0</v>
      </c>
      <c r="AD110">
        <v>0</v>
      </c>
      <c r="AE110">
        <v>52.76</v>
      </c>
      <c r="AF110">
        <v>0</v>
      </c>
      <c r="AG110">
        <v>0</v>
      </c>
      <c r="AH110">
        <v>0</v>
      </c>
      <c r="AI110">
        <v>7.5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</v>
      </c>
      <c r="AU110" t="s">
        <v>6</v>
      </c>
      <c r="AV110">
        <v>0</v>
      </c>
      <c r="AW110">
        <v>1</v>
      </c>
      <c r="AX110">
        <v>-1</v>
      </c>
      <c r="AY110">
        <v>0</v>
      </c>
      <c r="AZ110">
        <v>0</v>
      </c>
      <c r="BA110" t="s">
        <v>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Y110*Source!I89</f>
        <v>2</v>
      </c>
      <c r="CY110">
        <f t="shared" si="15"/>
        <v>395.7</v>
      </c>
      <c r="CZ110">
        <f t="shared" si="16"/>
        <v>52.76</v>
      </c>
      <c r="DA110">
        <f t="shared" si="17"/>
        <v>7.5</v>
      </c>
      <c r="DB110">
        <v>0</v>
      </c>
    </row>
    <row r="111" spans="1:106" x14ac:dyDescent="0.2">
      <c r="A111">
        <f>ROW(Source!A114)</f>
        <v>114</v>
      </c>
      <c r="B111">
        <v>34647562</v>
      </c>
      <c r="C111">
        <v>34647775</v>
      </c>
      <c r="D111">
        <v>31725395</v>
      </c>
      <c r="E111">
        <v>1</v>
      </c>
      <c r="F111">
        <v>1</v>
      </c>
      <c r="G111">
        <v>1</v>
      </c>
      <c r="H111">
        <v>1</v>
      </c>
      <c r="I111" t="s">
        <v>360</v>
      </c>
      <c r="J111" t="s">
        <v>6</v>
      </c>
      <c r="K111" t="s">
        <v>361</v>
      </c>
      <c r="L111">
        <v>1191</v>
      </c>
      <c r="N111">
        <v>1013</v>
      </c>
      <c r="O111" t="s">
        <v>348</v>
      </c>
      <c r="P111" t="s">
        <v>348</v>
      </c>
      <c r="Q111">
        <v>1</v>
      </c>
      <c r="W111">
        <v>0</v>
      </c>
      <c r="X111">
        <v>912892513</v>
      </c>
      <c r="Y111">
        <v>0.94499999999999995</v>
      </c>
      <c r="AA111">
        <v>0</v>
      </c>
      <c r="AB111">
        <v>0</v>
      </c>
      <c r="AC111">
        <v>0</v>
      </c>
      <c r="AD111">
        <v>9.92</v>
      </c>
      <c r="AE111">
        <v>0</v>
      </c>
      <c r="AF111">
        <v>0</v>
      </c>
      <c r="AG111">
        <v>0</v>
      </c>
      <c r="AH111">
        <v>9.92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6</v>
      </c>
      <c r="AT111">
        <v>0.7</v>
      </c>
      <c r="AU111" t="s">
        <v>20</v>
      </c>
      <c r="AV111">
        <v>1</v>
      </c>
      <c r="AW111">
        <v>2</v>
      </c>
      <c r="AX111">
        <v>34647782</v>
      </c>
      <c r="AY111">
        <v>1</v>
      </c>
      <c r="AZ111">
        <v>0</v>
      </c>
      <c r="BA111">
        <v>101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Y111*Source!I114</f>
        <v>1.89</v>
      </c>
      <c r="CY111">
        <f>AD111</f>
        <v>9.92</v>
      </c>
      <c r="CZ111">
        <f>AH111</f>
        <v>9.92</v>
      </c>
      <c r="DA111">
        <f>AL111</f>
        <v>1</v>
      </c>
      <c r="DB111">
        <v>0</v>
      </c>
    </row>
    <row r="112" spans="1:106" x14ac:dyDescent="0.2">
      <c r="A112">
        <f>ROW(Source!A114)</f>
        <v>114</v>
      </c>
      <c r="B112">
        <v>34647562</v>
      </c>
      <c r="C112">
        <v>34647775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351</v>
      </c>
      <c r="J112" t="s">
        <v>6</v>
      </c>
      <c r="K112" t="s">
        <v>352</v>
      </c>
      <c r="L112">
        <v>1191</v>
      </c>
      <c r="N112">
        <v>1013</v>
      </c>
      <c r="O112" t="s">
        <v>348</v>
      </c>
      <c r="P112" t="s">
        <v>348</v>
      </c>
      <c r="Q112">
        <v>1</v>
      </c>
      <c r="W112">
        <v>0</v>
      </c>
      <c r="X112">
        <v>-1417349443</v>
      </c>
      <c r="Y112">
        <v>0.02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6</v>
      </c>
      <c r="AT112">
        <v>0.02</v>
      </c>
      <c r="AU112" t="s">
        <v>6</v>
      </c>
      <c r="AV112">
        <v>2</v>
      </c>
      <c r="AW112">
        <v>2</v>
      </c>
      <c r="AX112">
        <v>34647783</v>
      </c>
      <c r="AY112">
        <v>1</v>
      </c>
      <c r="AZ112">
        <v>2048</v>
      </c>
      <c r="BA112">
        <v>102</v>
      </c>
      <c r="BB112">
        <v>2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-7.0000000000000027E-3</v>
      </c>
      <c r="BI112">
        <v>1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Y112*Source!I114</f>
        <v>0.04</v>
      </c>
      <c r="CY112">
        <f>AD112</f>
        <v>0</v>
      </c>
      <c r="CZ112">
        <f>AH112</f>
        <v>0</v>
      </c>
      <c r="DA112">
        <f>AL112</f>
        <v>1</v>
      </c>
      <c r="DB112">
        <v>0</v>
      </c>
    </row>
    <row r="113" spans="1:106" x14ac:dyDescent="0.2">
      <c r="A113">
        <f>ROW(Source!A114)</f>
        <v>114</v>
      </c>
      <c r="B113">
        <v>34647562</v>
      </c>
      <c r="C113">
        <v>34647775</v>
      </c>
      <c r="D113">
        <v>31526753</v>
      </c>
      <c r="E113">
        <v>1</v>
      </c>
      <c r="F113">
        <v>1</v>
      </c>
      <c r="G113">
        <v>1</v>
      </c>
      <c r="H113">
        <v>2</v>
      </c>
      <c r="I113" t="s">
        <v>353</v>
      </c>
      <c r="J113" t="s">
        <v>354</v>
      </c>
      <c r="K113" t="s">
        <v>355</v>
      </c>
      <c r="L113">
        <v>1368</v>
      </c>
      <c r="N113">
        <v>1011</v>
      </c>
      <c r="O113" t="s">
        <v>356</v>
      </c>
      <c r="P113" t="s">
        <v>356</v>
      </c>
      <c r="Q113">
        <v>1</v>
      </c>
      <c r="W113">
        <v>0</v>
      </c>
      <c r="X113">
        <v>-1718674368</v>
      </c>
      <c r="Y113">
        <v>1.3500000000000002E-2</v>
      </c>
      <c r="AA113">
        <v>0</v>
      </c>
      <c r="AB113">
        <v>111.99</v>
      </c>
      <c r="AC113">
        <v>13.5</v>
      </c>
      <c r="AD113">
        <v>0</v>
      </c>
      <c r="AE113">
        <v>0</v>
      </c>
      <c r="AF113">
        <v>111.99</v>
      </c>
      <c r="AG113">
        <v>13.5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6</v>
      </c>
      <c r="AT113">
        <v>0.01</v>
      </c>
      <c r="AU113" t="s">
        <v>20</v>
      </c>
      <c r="AV113">
        <v>0</v>
      </c>
      <c r="AW113">
        <v>2</v>
      </c>
      <c r="AX113">
        <v>34647784</v>
      </c>
      <c r="AY113">
        <v>1</v>
      </c>
      <c r="AZ113">
        <v>0</v>
      </c>
      <c r="BA113">
        <v>103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Y113*Source!I114</f>
        <v>2.7000000000000003E-2</v>
      </c>
      <c r="CY113">
        <f>AB113</f>
        <v>111.99</v>
      </c>
      <c r="CZ113">
        <f>AF113</f>
        <v>111.99</v>
      </c>
      <c r="DA113">
        <f>AJ113</f>
        <v>1</v>
      </c>
      <c r="DB113">
        <v>0</v>
      </c>
    </row>
    <row r="114" spans="1:106" x14ac:dyDescent="0.2">
      <c r="A114">
        <f>ROW(Source!A114)</f>
        <v>114</v>
      </c>
      <c r="B114">
        <v>34647562</v>
      </c>
      <c r="C114">
        <v>34647775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357</v>
      </c>
      <c r="J114" t="s">
        <v>358</v>
      </c>
      <c r="K114" t="s">
        <v>359</v>
      </c>
      <c r="L114">
        <v>1368</v>
      </c>
      <c r="N114">
        <v>1011</v>
      </c>
      <c r="O114" t="s">
        <v>356</v>
      </c>
      <c r="P114" t="s">
        <v>356</v>
      </c>
      <c r="Q114">
        <v>1</v>
      </c>
      <c r="W114">
        <v>0</v>
      </c>
      <c r="X114">
        <v>1372534845</v>
      </c>
      <c r="Y114">
        <v>1.3500000000000002E-2</v>
      </c>
      <c r="AA114">
        <v>0</v>
      </c>
      <c r="AB114">
        <v>65.709999999999994</v>
      </c>
      <c r="AC114">
        <v>11.6</v>
      </c>
      <c r="AD114">
        <v>0</v>
      </c>
      <c r="AE114">
        <v>0</v>
      </c>
      <c r="AF114">
        <v>65.709999999999994</v>
      </c>
      <c r="AG114">
        <v>11.6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0.01</v>
      </c>
      <c r="AU114" t="s">
        <v>20</v>
      </c>
      <c r="AV114">
        <v>0</v>
      </c>
      <c r="AW114">
        <v>2</v>
      </c>
      <c r="AX114">
        <v>34647785</v>
      </c>
      <c r="AY114">
        <v>1</v>
      </c>
      <c r="AZ114">
        <v>0</v>
      </c>
      <c r="BA114">
        <v>104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Y114*Source!I114</f>
        <v>2.7000000000000003E-2</v>
      </c>
      <c r="CY114">
        <f>AB114</f>
        <v>65.709999999999994</v>
      </c>
      <c r="CZ114">
        <f>AF114</f>
        <v>65.709999999999994</v>
      </c>
      <c r="DA114">
        <f>AJ114</f>
        <v>1</v>
      </c>
      <c r="DB114">
        <v>0</v>
      </c>
    </row>
    <row r="115" spans="1:106" x14ac:dyDescent="0.2">
      <c r="A115">
        <f>ROW(Source!A114)</f>
        <v>114</v>
      </c>
      <c r="B115">
        <v>34647562</v>
      </c>
      <c r="C115">
        <v>34647775</v>
      </c>
      <c r="D115">
        <v>31443668</v>
      </c>
      <c r="E115">
        <v>17</v>
      </c>
      <c r="F115">
        <v>1</v>
      </c>
      <c r="G115">
        <v>1</v>
      </c>
      <c r="H115">
        <v>3</v>
      </c>
      <c r="I115" t="s">
        <v>55</v>
      </c>
      <c r="J115" t="s">
        <v>6</v>
      </c>
      <c r="K115" t="s">
        <v>56</v>
      </c>
      <c r="L115">
        <v>1374</v>
      </c>
      <c r="N115">
        <v>1013</v>
      </c>
      <c r="O115" t="s">
        <v>57</v>
      </c>
      <c r="P115" t="s">
        <v>57</v>
      </c>
      <c r="Q115">
        <v>1</v>
      </c>
      <c r="W115">
        <v>0</v>
      </c>
      <c r="X115">
        <v>-1731369543</v>
      </c>
      <c r="Y115">
        <v>0</v>
      </c>
      <c r="AA115">
        <v>1</v>
      </c>
      <c r="AB115">
        <v>0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6</v>
      </c>
      <c r="AT115">
        <v>0</v>
      </c>
      <c r="AU115" t="s">
        <v>6</v>
      </c>
      <c r="AV115">
        <v>0</v>
      </c>
      <c r="AW115">
        <v>2</v>
      </c>
      <c r="AX115">
        <v>34647787</v>
      </c>
      <c r="AY115">
        <v>1</v>
      </c>
      <c r="AZ115">
        <v>6144</v>
      </c>
      <c r="BA115">
        <v>106</v>
      </c>
      <c r="BB115">
        <v>3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Y115*Source!I114</f>
        <v>0</v>
      </c>
      <c r="CY115">
        <f>AA115</f>
        <v>1</v>
      </c>
      <c r="CZ115">
        <f>AE115</f>
        <v>1</v>
      </c>
      <c r="DA115">
        <f>AI115</f>
        <v>1</v>
      </c>
      <c r="DB115">
        <v>0</v>
      </c>
    </row>
    <row r="116" spans="1:106" x14ac:dyDescent="0.2">
      <c r="A116">
        <f>ROW(Source!A114)</f>
        <v>114</v>
      </c>
      <c r="B116">
        <v>34647562</v>
      </c>
      <c r="C116">
        <v>34647775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65</v>
      </c>
      <c r="J116" t="s">
        <v>211</v>
      </c>
      <c r="K116" t="s">
        <v>210</v>
      </c>
      <c r="L116">
        <v>1354</v>
      </c>
      <c r="N116">
        <v>1010</v>
      </c>
      <c r="O116" t="s">
        <v>45</v>
      </c>
      <c r="P116" t="s">
        <v>45</v>
      </c>
      <c r="Q116">
        <v>1</v>
      </c>
      <c r="W116">
        <v>0</v>
      </c>
      <c r="X116">
        <v>868258240</v>
      </c>
      <c r="Y116">
        <v>1</v>
      </c>
      <c r="AA116">
        <v>792</v>
      </c>
      <c r="AB116">
        <v>0</v>
      </c>
      <c r="AC116">
        <v>0</v>
      </c>
      <c r="AD116">
        <v>0</v>
      </c>
      <c r="AE116">
        <v>792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1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Y116*Source!I114</f>
        <v>2</v>
      </c>
      <c r="CY116">
        <f>AA116</f>
        <v>792</v>
      </c>
      <c r="CZ116">
        <f>AE116</f>
        <v>792</v>
      </c>
      <c r="DA116">
        <f>AI116</f>
        <v>1</v>
      </c>
      <c r="DB116">
        <v>0</v>
      </c>
    </row>
    <row r="117" spans="1:106" x14ac:dyDescent="0.2">
      <c r="A117">
        <f>ROW(Source!A115)</f>
        <v>115</v>
      </c>
      <c r="B117">
        <v>34647563</v>
      </c>
      <c r="C117">
        <v>34647775</v>
      </c>
      <c r="D117">
        <v>31725395</v>
      </c>
      <c r="E117">
        <v>1</v>
      </c>
      <c r="F117">
        <v>1</v>
      </c>
      <c r="G117">
        <v>1</v>
      </c>
      <c r="H117">
        <v>1</v>
      </c>
      <c r="I117" t="s">
        <v>360</v>
      </c>
      <c r="J117" t="s">
        <v>6</v>
      </c>
      <c r="K117" t="s">
        <v>361</v>
      </c>
      <c r="L117">
        <v>1191</v>
      </c>
      <c r="N117">
        <v>1013</v>
      </c>
      <c r="O117" t="s">
        <v>348</v>
      </c>
      <c r="P117" t="s">
        <v>348</v>
      </c>
      <c r="Q117">
        <v>1</v>
      </c>
      <c r="W117">
        <v>0</v>
      </c>
      <c r="X117">
        <v>912892513</v>
      </c>
      <c r="Y117">
        <v>0.94499999999999995</v>
      </c>
      <c r="AA117">
        <v>0</v>
      </c>
      <c r="AB117">
        <v>0</v>
      </c>
      <c r="AC117">
        <v>0</v>
      </c>
      <c r="AD117">
        <v>181.54</v>
      </c>
      <c r="AE117">
        <v>0</v>
      </c>
      <c r="AF117">
        <v>0</v>
      </c>
      <c r="AG117">
        <v>0</v>
      </c>
      <c r="AH117">
        <v>9.92</v>
      </c>
      <c r="AI117">
        <v>1</v>
      </c>
      <c r="AJ117">
        <v>1</v>
      </c>
      <c r="AK117">
        <v>1</v>
      </c>
      <c r="AL117">
        <v>18.3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6</v>
      </c>
      <c r="AT117">
        <v>0.7</v>
      </c>
      <c r="AU117" t="s">
        <v>20</v>
      </c>
      <c r="AV117">
        <v>1</v>
      </c>
      <c r="AW117">
        <v>2</v>
      </c>
      <c r="AX117">
        <v>34647782</v>
      </c>
      <c r="AY117">
        <v>1</v>
      </c>
      <c r="AZ117">
        <v>0</v>
      </c>
      <c r="BA117">
        <v>107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Y117*Source!I115</f>
        <v>1.89</v>
      </c>
      <c r="CY117">
        <f>AD117</f>
        <v>181.54</v>
      </c>
      <c r="CZ117">
        <f>AH117</f>
        <v>9.92</v>
      </c>
      <c r="DA117">
        <f>AL117</f>
        <v>18.3</v>
      </c>
      <c r="DB117">
        <v>0</v>
      </c>
    </row>
    <row r="118" spans="1:106" x14ac:dyDescent="0.2">
      <c r="A118">
        <f>ROW(Source!A115)</f>
        <v>115</v>
      </c>
      <c r="B118">
        <v>34647563</v>
      </c>
      <c r="C118">
        <v>34647775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351</v>
      </c>
      <c r="J118" t="s">
        <v>6</v>
      </c>
      <c r="K118" t="s">
        <v>352</v>
      </c>
      <c r="L118">
        <v>1191</v>
      </c>
      <c r="N118">
        <v>1013</v>
      </c>
      <c r="O118" t="s">
        <v>348</v>
      </c>
      <c r="P118" t="s">
        <v>348</v>
      </c>
      <c r="Q118">
        <v>1</v>
      </c>
      <c r="W118">
        <v>0</v>
      </c>
      <c r="X118">
        <v>-1417349443</v>
      </c>
      <c r="Y118">
        <v>0.02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18.3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6</v>
      </c>
      <c r="AT118">
        <v>0.02</v>
      </c>
      <c r="AU118" t="s">
        <v>6</v>
      </c>
      <c r="AV118">
        <v>2</v>
      </c>
      <c r="AW118">
        <v>2</v>
      </c>
      <c r="AX118">
        <v>34647783</v>
      </c>
      <c r="AY118">
        <v>1</v>
      </c>
      <c r="AZ118">
        <v>2048</v>
      </c>
      <c r="BA118">
        <v>108</v>
      </c>
      <c r="BB118">
        <v>2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-7.0000000000000027E-3</v>
      </c>
      <c r="BI118">
        <v>1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Y118*Source!I115</f>
        <v>0.04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ROW(Source!A115)</f>
        <v>115</v>
      </c>
      <c r="B119">
        <v>34647563</v>
      </c>
      <c r="C119">
        <v>34647775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353</v>
      </c>
      <c r="J119" t="s">
        <v>354</v>
      </c>
      <c r="K119" t="s">
        <v>355</v>
      </c>
      <c r="L119">
        <v>1368</v>
      </c>
      <c r="N119">
        <v>1011</v>
      </c>
      <c r="O119" t="s">
        <v>356</v>
      </c>
      <c r="P119" t="s">
        <v>356</v>
      </c>
      <c r="Q119">
        <v>1</v>
      </c>
      <c r="W119">
        <v>0</v>
      </c>
      <c r="X119">
        <v>-1718674368</v>
      </c>
      <c r="Y119">
        <v>1.3500000000000002E-2</v>
      </c>
      <c r="AA119">
        <v>0</v>
      </c>
      <c r="AB119">
        <v>1399.88</v>
      </c>
      <c r="AC119">
        <v>247.05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12.5</v>
      </c>
      <c r="AK119">
        <v>18.3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6</v>
      </c>
      <c r="AT119">
        <v>0.01</v>
      </c>
      <c r="AU119" t="s">
        <v>20</v>
      </c>
      <c r="AV119">
        <v>0</v>
      </c>
      <c r="AW119">
        <v>2</v>
      </c>
      <c r="AX119">
        <v>34647784</v>
      </c>
      <c r="AY119">
        <v>1</v>
      </c>
      <c r="AZ119">
        <v>0</v>
      </c>
      <c r="BA119">
        <v>109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Y119*Source!I115</f>
        <v>2.7000000000000003E-2</v>
      </c>
      <c r="CY119">
        <f>AB119</f>
        <v>1399.88</v>
      </c>
      <c r="CZ119">
        <f>AF119</f>
        <v>111.99</v>
      </c>
      <c r="DA119">
        <f>AJ119</f>
        <v>12.5</v>
      </c>
      <c r="DB119">
        <v>0</v>
      </c>
    </row>
    <row r="120" spans="1:106" x14ac:dyDescent="0.2">
      <c r="A120">
        <f>ROW(Source!A115)</f>
        <v>115</v>
      </c>
      <c r="B120">
        <v>34647563</v>
      </c>
      <c r="C120">
        <v>34647775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357</v>
      </c>
      <c r="J120" t="s">
        <v>358</v>
      </c>
      <c r="K120" t="s">
        <v>359</v>
      </c>
      <c r="L120">
        <v>1368</v>
      </c>
      <c r="N120">
        <v>1011</v>
      </c>
      <c r="O120" t="s">
        <v>356</v>
      </c>
      <c r="P120" t="s">
        <v>356</v>
      </c>
      <c r="Q120">
        <v>1</v>
      </c>
      <c r="W120">
        <v>0</v>
      </c>
      <c r="X120">
        <v>1372534845</v>
      </c>
      <c r="Y120">
        <v>1.3500000000000002E-2</v>
      </c>
      <c r="AA120">
        <v>0</v>
      </c>
      <c r="AB120">
        <v>821.38</v>
      </c>
      <c r="AC120">
        <v>212.28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12.5</v>
      </c>
      <c r="AK120">
        <v>18.3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6</v>
      </c>
      <c r="AT120">
        <v>0.01</v>
      </c>
      <c r="AU120" t="s">
        <v>20</v>
      </c>
      <c r="AV120">
        <v>0</v>
      </c>
      <c r="AW120">
        <v>2</v>
      </c>
      <c r="AX120">
        <v>34647785</v>
      </c>
      <c r="AY120">
        <v>1</v>
      </c>
      <c r="AZ120">
        <v>0</v>
      </c>
      <c r="BA120">
        <v>110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Y120*Source!I115</f>
        <v>2.7000000000000003E-2</v>
      </c>
      <c r="CY120">
        <f>AB120</f>
        <v>821.38</v>
      </c>
      <c r="CZ120">
        <f>AF120</f>
        <v>65.709999999999994</v>
      </c>
      <c r="DA120">
        <f>AJ120</f>
        <v>12.5</v>
      </c>
      <c r="DB120">
        <v>0</v>
      </c>
    </row>
    <row r="121" spans="1:106" x14ac:dyDescent="0.2">
      <c r="A121">
        <f>ROW(Source!A115)</f>
        <v>115</v>
      </c>
      <c r="B121">
        <v>34647563</v>
      </c>
      <c r="C121">
        <v>34647775</v>
      </c>
      <c r="D121">
        <v>31443668</v>
      </c>
      <c r="E121">
        <v>17</v>
      </c>
      <c r="F121">
        <v>1</v>
      </c>
      <c r="G121">
        <v>1</v>
      </c>
      <c r="H121">
        <v>3</v>
      </c>
      <c r="I121" t="s">
        <v>55</v>
      </c>
      <c r="J121" t="s">
        <v>6</v>
      </c>
      <c r="K121" t="s">
        <v>56</v>
      </c>
      <c r="L121">
        <v>1374</v>
      </c>
      <c r="N121">
        <v>1013</v>
      </c>
      <c r="O121" t="s">
        <v>57</v>
      </c>
      <c r="P121" t="s">
        <v>57</v>
      </c>
      <c r="Q121">
        <v>1</v>
      </c>
      <c r="W121">
        <v>0</v>
      </c>
      <c r="X121">
        <v>-1731369543</v>
      </c>
      <c r="Y121">
        <v>0</v>
      </c>
      <c r="AA121">
        <v>7.5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0</v>
      </c>
      <c r="AU121" t="s">
        <v>6</v>
      </c>
      <c r="AV121">
        <v>0</v>
      </c>
      <c r="AW121">
        <v>2</v>
      </c>
      <c r="AX121">
        <v>34647787</v>
      </c>
      <c r="AY121">
        <v>1</v>
      </c>
      <c r="AZ121">
        <v>6144</v>
      </c>
      <c r="BA121">
        <v>112</v>
      </c>
      <c r="BB121">
        <v>3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Y121*Source!I115</f>
        <v>0</v>
      </c>
      <c r="CY121">
        <f>AA121</f>
        <v>7.5</v>
      </c>
      <c r="CZ121">
        <f>AE121</f>
        <v>1</v>
      </c>
      <c r="DA121">
        <f>AI121</f>
        <v>7.5</v>
      </c>
      <c r="DB121">
        <v>0</v>
      </c>
    </row>
    <row r="122" spans="1:106" x14ac:dyDescent="0.2">
      <c r="A122">
        <f>ROW(Source!A115)</f>
        <v>115</v>
      </c>
      <c r="B122">
        <v>34647563</v>
      </c>
      <c r="C122">
        <v>34647775</v>
      </c>
      <c r="D122">
        <v>0</v>
      </c>
      <c r="E122">
        <v>0</v>
      </c>
      <c r="F122">
        <v>1</v>
      </c>
      <c r="G122">
        <v>1</v>
      </c>
      <c r="H122">
        <v>3</v>
      </c>
      <c r="I122" t="s">
        <v>65</v>
      </c>
      <c r="J122" t="s">
        <v>211</v>
      </c>
      <c r="K122" t="s">
        <v>210</v>
      </c>
      <c r="L122">
        <v>1354</v>
      </c>
      <c r="N122">
        <v>1010</v>
      </c>
      <c r="O122" t="s">
        <v>45</v>
      </c>
      <c r="P122" t="s">
        <v>45</v>
      </c>
      <c r="Q122">
        <v>1</v>
      </c>
      <c r="W122">
        <v>0</v>
      </c>
      <c r="X122">
        <v>868258240</v>
      </c>
      <c r="Y122">
        <v>1</v>
      </c>
      <c r="AA122">
        <v>5940</v>
      </c>
      <c r="AB122">
        <v>0</v>
      </c>
      <c r="AC122">
        <v>0</v>
      </c>
      <c r="AD122">
        <v>0</v>
      </c>
      <c r="AE122">
        <v>792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1</v>
      </c>
      <c r="AU122" t="s">
        <v>6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Y122*Source!I115</f>
        <v>2</v>
      </c>
      <c r="CY122">
        <f>AA122</f>
        <v>5940</v>
      </c>
      <c r="CZ122">
        <f>AE122</f>
        <v>792</v>
      </c>
      <c r="DA122">
        <f>AI122</f>
        <v>7.5</v>
      </c>
      <c r="DB122">
        <v>0</v>
      </c>
    </row>
    <row r="123" spans="1:106" x14ac:dyDescent="0.2">
      <c r="A123">
        <f>ROW(Source!A120)</f>
        <v>120</v>
      </c>
      <c r="B123">
        <v>34647562</v>
      </c>
      <c r="C123">
        <v>34647790</v>
      </c>
      <c r="D123">
        <v>32163921</v>
      </c>
      <c r="E123">
        <v>1</v>
      </c>
      <c r="F123">
        <v>1</v>
      </c>
      <c r="G123">
        <v>1</v>
      </c>
      <c r="H123">
        <v>1</v>
      </c>
      <c r="I123" t="s">
        <v>376</v>
      </c>
      <c r="J123" t="s">
        <v>6</v>
      </c>
      <c r="K123" t="s">
        <v>377</v>
      </c>
      <c r="L123">
        <v>1191</v>
      </c>
      <c r="N123">
        <v>1013</v>
      </c>
      <c r="O123" t="s">
        <v>348</v>
      </c>
      <c r="P123" t="s">
        <v>348</v>
      </c>
      <c r="Q123">
        <v>1</v>
      </c>
      <c r="W123">
        <v>0</v>
      </c>
      <c r="X123">
        <v>1688654847</v>
      </c>
      <c r="Y123">
        <v>6.4</v>
      </c>
      <c r="AA123">
        <v>0</v>
      </c>
      <c r="AB123">
        <v>0</v>
      </c>
      <c r="AC123">
        <v>0</v>
      </c>
      <c r="AD123">
        <v>10.210000000000001</v>
      </c>
      <c r="AE123">
        <v>0</v>
      </c>
      <c r="AF123">
        <v>0</v>
      </c>
      <c r="AG123">
        <v>0</v>
      </c>
      <c r="AH123">
        <v>10.210000000000001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6</v>
      </c>
      <c r="AT123">
        <v>6.4</v>
      </c>
      <c r="AU123" t="s">
        <v>6</v>
      </c>
      <c r="AV123">
        <v>1</v>
      </c>
      <c r="AW123">
        <v>2</v>
      </c>
      <c r="AX123">
        <v>34647796</v>
      </c>
      <c r="AY123">
        <v>1</v>
      </c>
      <c r="AZ123">
        <v>0</v>
      </c>
      <c r="BA123">
        <v>113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Y123*Source!I120</f>
        <v>6.5280000000000005</v>
      </c>
      <c r="CY123">
        <f t="shared" ref="CY123:CY133" si="18">AD123</f>
        <v>10.210000000000001</v>
      </c>
      <c r="CZ123">
        <f t="shared" ref="CZ123:CZ133" si="19">AH123</f>
        <v>10.210000000000001</v>
      </c>
      <c r="DA123">
        <f t="shared" ref="DA123:DA133" si="20">AL123</f>
        <v>1</v>
      </c>
      <c r="DB123">
        <v>0</v>
      </c>
    </row>
    <row r="124" spans="1:106" x14ac:dyDescent="0.2">
      <c r="A124">
        <f>ROW(Source!A120)</f>
        <v>120</v>
      </c>
      <c r="B124">
        <v>34647562</v>
      </c>
      <c r="C124">
        <v>34647790</v>
      </c>
      <c r="D124">
        <v>32159941</v>
      </c>
      <c r="E124">
        <v>1</v>
      </c>
      <c r="F124">
        <v>1</v>
      </c>
      <c r="G124">
        <v>1</v>
      </c>
      <c r="H124">
        <v>1</v>
      </c>
      <c r="I124" t="s">
        <v>378</v>
      </c>
      <c r="J124" t="s">
        <v>6</v>
      </c>
      <c r="K124" t="s">
        <v>379</v>
      </c>
      <c r="L124">
        <v>1191</v>
      </c>
      <c r="N124">
        <v>1013</v>
      </c>
      <c r="O124" t="s">
        <v>348</v>
      </c>
      <c r="P124" t="s">
        <v>348</v>
      </c>
      <c r="Q124">
        <v>1</v>
      </c>
      <c r="W124">
        <v>0</v>
      </c>
      <c r="X124">
        <v>1675274105</v>
      </c>
      <c r="Y124">
        <v>12.8</v>
      </c>
      <c r="AA124">
        <v>0</v>
      </c>
      <c r="AB124">
        <v>0</v>
      </c>
      <c r="AC124">
        <v>0</v>
      </c>
      <c r="AD124">
        <v>16.93</v>
      </c>
      <c r="AE124">
        <v>0</v>
      </c>
      <c r="AF124">
        <v>0</v>
      </c>
      <c r="AG124">
        <v>0</v>
      </c>
      <c r="AH124">
        <v>16.93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6</v>
      </c>
      <c r="AT124">
        <v>12.8</v>
      </c>
      <c r="AU124" t="s">
        <v>6</v>
      </c>
      <c r="AV124">
        <v>1</v>
      </c>
      <c r="AW124">
        <v>2</v>
      </c>
      <c r="AX124">
        <v>34647797</v>
      </c>
      <c r="AY124">
        <v>1</v>
      </c>
      <c r="AZ124">
        <v>0</v>
      </c>
      <c r="BA124">
        <v>114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Y124*Source!I120</f>
        <v>13.056000000000001</v>
      </c>
      <c r="CY124">
        <f t="shared" si="18"/>
        <v>16.93</v>
      </c>
      <c r="CZ124">
        <f t="shared" si="19"/>
        <v>16.93</v>
      </c>
      <c r="DA124">
        <f t="shared" si="20"/>
        <v>1</v>
      </c>
      <c r="DB124">
        <v>0</v>
      </c>
    </row>
    <row r="125" spans="1:106" x14ac:dyDescent="0.2">
      <c r="A125">
        <f>ROW(Source!A120)</f>
        <v>120</v>
      </c>
      <c r="B125">
        <v>34647562</v>
      </c>
      <c r="C125">
        <v>34647790</v>
      </c>
      <c r="D125">
        <v>32000304</v>
      </c>
      <c r="E125">
        <v>1</v>
      </c>
      <c r="F125">
        <v>1</v>
      </c>
      <c r="G125">
        <v>1</v>
      </c>
      <c r="H125">
        <v>1</v>
      </c>
      <c r="I125" t="s">
        <v>380</v>
      </c>
      <c r="J125" t="s">
        <v>6</v>
      </c>
      <c r="K125" t="s">
        <v>381</v>
      </c>
      <c r="L125">
        <v>1191</v>
      </c>
      <c r="N125">
        <v>1013</v>
      </c>
      <c r="O125" t="s">
        <v>348</v>
      </c>
      <c r="P125" t="s">
        <v>348</v>
      </c>
      <c r="Q125">
        <v>1</v>
      </c>
      <c r="W125">
        <v>0</v>
      </c>
      <c r="X125">
        <v>-1481893445</v>
      </c>
      <c r="Y125">
        <v>25.6</v>
      </c>
      <c r="AA125">
        <v>0</v>
      </c>
      <c r="AB125">
        <v>0</v>
      </c>
      <c r="AC125">
        <v>0</v>
      </c>
      <c r="AD125">
        <v>15.49</v>
      </c>
      <c r="AE125">
        <v>0</v>
      </c>
      <c r="AF125">
        <v>0</v>
      </c>
      <c r="AG125">
        <v>0</v>
      </c>
      <c r="AH125">
        <v>15.49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6</v>
      </c>
      <c r="AT125">
        <v>25.6</v>
      </c>
      <c r="AU125" t="s">
        <v>6</v>
      </c>
      <c r="AV125">
        <v>1</v>
      </c>
      <c r="AW125">
        <v>2</v>
      </c>
      <c r="AX125">
        <v>34647798</v>
      </c>
      <c r="AY125">
        <v>1</v>
      </c>
      <c r="AZ125">
        <v>0</v>
      </c>
      <c r="BA125">
        <v>115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Y125*Source!I120</f>
        <v>26.112000000000002</v>
      </c>
      <c r="CY125">
        <f t="shared" si="18"/>
        <v>15.49</v>
      </c>
      <c r="CZ125">
        <f t="shared" si="19"/>
        <v>15.49</v>
      </c>
      <c r="DA125">
        <f t="shared" si="20"/>
        <v>1</v>
      </c>
      <c r="DB125">
        <v>0</v>
      </c>
    </row>
    <row r="126" spans="1:106" x14ac:dyDescent="0.2">
      <c r="A126">
        <f>ROW(Source!A120)</f>
        <v>120</v>
      </c>
      <c r="B126">
        <v>34647562</v>
      </c>
      <c r="C126">
        <v>34647790</v>
      </c>
      <c r="D126">
        <v>32003081</v>
      </c>
      <c r="E126">
        <v>1</v>
      </c>
      <c r="F126">
        <v>1</v>
      </c>
      <c r="G126">
        <v>1</v>
      </c>
      <c r="H126">
        <v>1</v>
      </c>
      <c r="I126" t="s">
        <v>382</v>
      </c>
      <c r="J126" t="s">
        <v>6</v>
      </c>
      <c r="K126" t="s">
        <v>383</v>
      </c>
      <c r="L126">
        <v>1191</v>
      </c>
      <c r="N126">
        <v>1013</v>
      </c>
      <c r="O126" t="s">
        <v>348</v>
      </c>
      <c r="P126" t="s">
        <v>348</v>
      </c>
      <c r="Q126">
        <v>1</v>
      </c>
      <c r="W126">
        <v>0</v>
      </c>
      <c r="X126">
        <v>1658205574</v>
      </c>
      <c r="Y126">
        <v>57.6</v>
      </c>
      <c r="AA126">
        <v>0</v>
      </c>
      <c r="AB126">
        <v>0</v>
      </c>
      <c r="AC126">
        <v>0</v>
      </c>
      <c r="AD126">
        <v>14.09</v>
      </c>
      <c r="AE126">
        <v>0</v>
      </c>
      <c r="AF126">
        <v>0</v>
      </c>
      <c r="AG126">
        <v>0</v>
      </c>
      <c r="AH126">
        <v>14.09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S126" t="s">
        <v>6</v>
      </c>
      <c r="AT126">
        <v>57.6</v>
      </c>
      <c r="AU126" t="s">
        <v>6</v>
      </c>
      <c r="AV126">
        <v>1</v>
      </c>
      <c r="AW126">
        <v>2</v>
      </c>
      <c r="AX126">
        <v>34647799</v>
      </c>
      <c r="AY126">
        <v>1</v>
      </c>
      <c r="AZ126">
        <v>0</v>
      </c>
      <c r="BA126">
        <v>116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Y126*Source!I120</f>
        <v>58.752000000000002</v>
      </c>
      <c r="CY126">
        <f t="shared" si="18"/>
        <v>14.09</v>
      </c>
      <c r="CZ126">
        <f t="shared" si="19"/>
        <v>14.09</v>
      </c>
      <c r="DA126">
        <f t="shared" si="20"/>
        <v>1</v>
      </c>
      <c r="DB126">
        <v>0</v>
      </c>
    </row>
    <row r="127" spans="1:106" x14ac:dyDescent="0.2">
      <c r="A127">
        <f>ROW(Source!A120)</f>
        <v>120</v>
      </c>
      <c r="B127">
        <v>34647562</v>
      </c>
      <c r="C127">
        <v>34647790</v>
      </c>
      <c r="D127">
        <v>32159989</v>
      </c>
      <c r="E127">
        <v>1</v>
      </c>
      <c r="F127">
        <v>1</v>
      </c>
      <c r="G127">
        <v>1</v>
      </c>
      <c r="H127">
        <v>1</v>
      </c>
      <c r="I127" t="s">
        <v>384</v>
      </c>
      <c r="J127" t="s">
        <v>6</v>
      </c>
      <c r="K127" t="s">
        <v>385</v>
      </c>
      <c r="L127">
        <v>1191</v>
      </c>
      <c r="N127">
        <v>1013</v>
      </c>
      <c r="O127" t="s">
        <v>348</v>
      </c>
      <c r="P127" t="s">
        <v>348</v>
      </c>
      <c r="Q127">
        <v>1</v>
      </c>
      <c r="W127">
        <v>0</v>
      </c>
      <c r="X127">
        <v>848708738</v>
      </c>
      <c r="Y127">
        <v>25.6</v>
      </c>
      <c r="AA127">
        <v>0</v>
      </c>
      <c r="AB127">
        <v>0</v>
      </c>
      <c r="AC127">
        <v>0</v>
      </c>
      <c r="AD127">
        <v>12.69</v>
      </c>
      <c r="AE127">
        <v>0</v>
      </c>
      <c r="AF127">
        <v>0</v>
      </c>
      <c r="AG127">
        <v>0</v>
      </c>
      <c r="AH127">
        <v>12.69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S127" t="s">
        <v>6</v>
      </c>
      <c r="AT127">
        <v>25.6</v>
      </c>
      <c r="AU127" t="s">
        <v>6</v>
      </c>
      <c r="AV127">
        <v>1</v>
      </c>
      <c r="AW127">
        <v>2</v>
      </c>
      <c r="AX127">
        <v>34647800</v>
      </c>
      <c r="AY127">
        <v>1</v>
      </c>
      <c r="AZ127">
        <v>0</v>
      </c>
      <c r="BA127">
        <v>117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Y127*Source!I120</f>
        <v>26.112000000000002</v>
      </c>
      <c r="CY127">
        <f t="shared" si="18"/>
        <v>12.69</v>
      </c>
      <c r="CZ127">
        <f t="shared" si="19"/>
        <v>12.69</v>
      </c>
      <c r="DA127">
        <f t="shared" si="20"/>
        <v>1</v>
      </c>
      <c r="DB127">
        <v>0</v>
      </c>
    </row>
    <row r="128" spans="1:106" x14ac:dyDescent="0.2">
      <c r="A128">
        <f>ROW(Source!A121)</f>
        <v>121</v>
      </c>
      <c r="B128">
        <v>34647563</v>
      </c>
      <c r="C128">
        <v>34647790</v>
      </c>
      <c r="D128">
        <v>32163921</v>
      </c>
      <c r="E128">
        <v>1</v>
      </c>
      <c r="F128">
        <v>1</v>
      </c>
      <c r="G128">
        <v>1</v>
      </c>
      <c r="H128">
        <v>1</v>
      </c>
      <c r="I128" t="s">
        <v>376</v>
      </c>
      <c r="J128" t="s">
        <v>6</v>
      </c>
      <c r="K128" t="s">
        <v>377</v>
      </c>
      <c r="L128">
        <v>1191</v>
      </c>
      <c r="N128">
        <v>1013</v>
      </c>
      <c r="O128" t="s">
        <v>348</v>
      </c>
      <c r="P128" t="s">
        <v>348</v>
      </c>
      <c r="Q128">
        <v>1</v>
      </c>
      <c r="W128">
        <v>0</v>
      </c>
      <c r="X128">
        <v>1688654847</v>
      </c>
      <c r="Y128">
        <v>6.4</v>
      </c>
      <c r="AA128">
        <v>0</v>
      </c>
      <c r="AB128">
        <v>0</v>
      </c>
      <c r="AC128">
        <v>0</v>
      </c>
      <c r="AD128">
        <v>186.84</v>
      </c>
      <c r="AE128">
        <v>0</v>
      </c>
      <c r="AF128">
        <v>0</v>
      </c>
      <c r="AG128">
        <v>0</v>
      </c>
      <c r="AH128">
        <v>10.210000000000001</v>
      </c>
      <c r="AI128">
        <v>1</v>
      </c>
      <c r="AJ128">
        <v>1</v>
      </c>
      <c r="AK128">
        <v>1</v>
      </c>
      <c r="AL128">
        <v>18.3</v>
      </c>
      <c r="AN128">
        <v>0</v>
      </c>
      <c r="AO128">
        <v>1</v>
      </c>
      <c r="AP128">
        <v>1</v>
      </c>
      <c r="AQ128">
        <v>0</v>
      </c>
      <c r="AR128">
        <v>0</v>
      </c>
      <c r="AS128" t="s">
        <v>6</v>
      </c>
      <c r="AT128">
        <v>6.4</v>
      </c>
      <c r="AU128" t="s">
        <v>6</v>
      </c>
      <c r="AV128">
        <v>1</v>
      </c>
      <c r="AW128">
        <v>2</v>
      </c>
      <c r="AX128">
        <v>34647796</v>
      </c>
      <c r="AY128">
        <v>1</v>
      </c>
      <c r="AZ128">
        <v>0</v>
      </c>
      <c r="BA128">
        <v>118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Y128*Source!I121</f>
        <v>6.5280000000000005</v>
      </c>
      <c r="CY128">
        <f t="shared" si="18"/>
        <v>186.84</v>
      </c>
      <c r="CZ128">
        <f t="shared" si="19"/>
        <v>10.210000000000001</v>
      </c>
      <c r="DA128">
        <f t="shared" si="20"/>
        <v>18.3</v>
      </c>
      <c r="DB128">
        <v>0</v>
      </c>
    </row>
    <row r="129" spans="1:106" x14ac:dyDescent="0.2">
      <c r="A129">
        <f>ROW(Source!A121)</f>
        <v>121</v>
      </c>
      <c r="B129">
        <v>34647563</v>
      </c>
      <c r="C129">
        <v>34647790</v>
      </c>
      <c r="D129">
        <v>32159941</v>
      </c>
      <c r="E129">
        <v>1</v>
      </c>
      <c r="F129">
        <v>1</v>
      </c>
      <c r="G129">
        <v>1</v>
      </c>
      <c r="H129">
        <v>1</v>
      </c>
      <c r="I129" t="s">
        <v>378</v>
      </c>
      <c r="J129" t="s">
        <v>6</v>
      </c>
      <c r="K129" t="s">
        <v>379</v>
      </c>
      <c r="L129">
        <v>1191</v>
      </c>
      <c r="N129">
        <v>1013</v>
      </c>
      <c r="O129" t="s">
        <v>348</v>
      </c>
      <c r="P129" t="s">
        <v>348</v>
      </c>
      <c r="Q129">
        <v>1</v>
      </c>
      <c r="W129">
        <v>0</v>
      </c>
      <c r="X129">
        <v>1675274105</v>
      </c>
      <c r="Y129">
        <v>12.8</v>
      </c>
      <c r="AA129">
        <v>0</v>
      </c>
      <c r="AB129">
        <v>0</v>
      </c>
      <c r="AC129">
        <v>0</v>
      </c>
      <c r="AD129">
        <v>309.82</v>
      </c>
      <c r="AE129">
        <v>0</v>
      </c>
      <c r="AF129">
        <v>0</v>
      </c>
      <c r="AG129">
        <v>0</v>
      </c>
      <c r="AH129">
        <v>16.93</v>
      </c>
      <c r="AI129">
        <v>1</v>
      </c>
      <c r="AJ129">
        <v>1</v>
      </c>
      <c r="AK129">
        <v>1</v>
      </c>
      <c r="AL129">
        <v>18.3</v>
      </c>
      <c r="AN129">
        <v>0</v>
      </c>
      <c r="AO129">
        <v>1</v>
      </c>
      <c r="AP129">
        <v>1</v>
      </c>
      <c r="AQ129">
        <v>0</v>
      </c>
      <c r="AR129">
        <v>0</v>
      </c>
      <c r="AS129" t="s">
        <v>6</v>
      </c>
      <c r="AT129">
        <v>12.8</v>
      </c>
      <c r="AU129" t="s">
        <v>6</v>
      </c>
      <c r="AV129">
        <v>1</v>
      </c>
      <c r="AW129">
        <v>2</v>
      </c>
      <c r="AX129">
        <v>34647797</v>
      </c>
      <c r="AY129">
        <v>1</v>
      </c>
      <c r="AZ129">
        <v>0</v>
      </c>
      <c r="BA129">
        <v>119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Y129*Source!I121</f>
        <v>13.056000000000001</v>
      </c>
      <c r="CY129">
        <f t="shared" si="18"/>
        <v>309.82</v>
      </c>
      <c r="CZ129">
        <f t="shared" si="19"/>
        <v>16.93</v>
      </c>
      <c r="DA129">
        <f t="shared" si="20"/>
        <v>18.3</v>
      </c>
      <c r="DB129">
        <v>0</v>
      </c>
    </row>
    <row r="130" spans="1:106" x14ac:dyDescent="0.2">
      <c r="A130">
        <f>ROW(Source!A121)</f>
        <v>121</v>
      </c>
      <c r="B130">
        <v>34647563</v>
      </c>
      <c r="C130">
        <v>34647790</v>
      </c>
      <c r="D130">
        <v>32000304</v>
      </c>
      <c r="E130">
        <v>1</v>
      </c>
      <c r="F130">
        <v>1</v>
      </c>
      <c r="G130">
        <v>1</v>
      </c>
      <c r="H130">
        <v>1</v>
      </c>
      <c r="I130" t="s">
        <v>380</v>
      </c>
      <c r="J130" t="s">
        <v>6</v>
      </c>
      <c r="K130" t="s">
        <v>381</v>
      </c>
      <c r="L130">
        <v>1191</v>
      </c>
      <c r="N130">
        <v>1013</v>
      </c>
      <c r="O130" t="s">
        <v>348</v>
      </c>
      <c r="P130" t="s">
        <v>348</v>
      </c>
      <c r="Q130">
        <v>1</v>
      </c>
      <c r="W130">
        <v>0</v>
      </c>
      <c r="X130">
        <v>-1481893445</v>
      </c>
      <c r="Y130">
        <v>25.6</v>
      </c>
      <c r="AA130">
        <v>0</v>
      </c>
      <c r="AB130">
        <v>0</v>
      </c>
      <c r="AC130">
        <v>0</v>
      </c>
      <c r="AD130">
        <v>283.47000000000003</v>
      </c>
      <c r="AE130">
        <v>0</v>
      </c>
      <c r="AF130">
        <v>0</v>
      </c>
      <c r="AG130">
        <v>0</v>
      </c>
      <c r="AH130">
        <v>15.49</v>
      </c>
      <c r="AI130">
        <v>1</v>
      </c>
      <c r="AJ130">
        <v>1</v>
      </c>
      <c r="AK130">
        <v>1</v>
      </c>
      <c r="AL130">
        <v>18.3</v>
      </c>
      <c r="AN130">
        <v>0</v>
      </c>
      <c r="AO130">
        <v>1</v>
      </c>
      <c r="AP130">
        <v>1</v>
      </c>
      <c r="AQ130">
        <v>0</v>
      </c>
      <c r="AR130">
        <v>0</v>
      </c>
      <c r="AS130" t="s">
        <v>6</v>
      </c>
      <c r="AT130">
        <v>25.6</v>
      </c>
      <c r="AU130" t="s">
        <v>6</v>
      </c>
      <c r="AV130">
        <v>1</v>
      </c>
      <c r="AW130">
        <v>2</v>
      </c>
      <c r="AX130">
        <v>34647798</v>
      </c>
      <c r="AY130">
        <v>1</v>
      </c>
      <c r="AZ130">
        <v>0</v>
      </c>
      <c r="BA130">
        <v>120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Y130*Source!I121</f>
        <v>26.112000000000002</v>
      </c>
      <c r="CY130">
        <f t="shared" si="18"/>
        <v>283.47000000000003</v>
      </c>
      <c r="CZ130">
        <f t="shared" si="19"/>
        <v>15.49</v>
      </c>
      <c r="DA130">
        <f t="shared" si="20"/>
        <v>18.3</v>
      </c>
      <c r="DB130">
        <v>0</v>
      </c>
    </row>
    <row r="131" spans="1:106" x14ac:dyDescent="0.2">
      <c r="A131">
        <f>ROW(Source!A121)</f>
        <v>121</v>
      </c>
      <c r="B131">
        <v>34647563</v>
      </c>
      <c r="C131">
        <v>34647790</v>
      </c>
      <c r="D131">
        <v>32003081</v>
      </c>
      <c r="E131">
        <v>1</v>
      </c>
      <c r="F131">
        <v>1</v>
      </c>
      <c r="G131">
        <v>1</v>
      </c>
      <c r="H131">
        <v>1</v>
      </c>
      <c r="I131" t="s">
        <v>382</v>
      </c>
      <c r="J131" t="s">
        <v>6</v>
      </c>
      <c r="K131" t="s">
        <v>383</v>
      </c>
      <c r="L131">
        <v>1191</v>
      </c>
      <c r="N131">
        <v>1013</v>
      </c>
      <c r="O131" t="s">
        <v>348</v>
      </c>
      <c r="P131" t="s">
        <v>348</v>
      </c>
      <c r="Q131">
        <v>1</v>
      </c>
      <c r="W131">
        <v>0</v>
      </c>
      <c r="X131">
        <v>1658205574</v>
      </c>
      <c r="Y131">
        <v>57.6</v>
      </c>
      <c r="AA131">
        <v>0</v>
      </c>
      <c r="AB131">
        <v>0</v>
      </c>
      <c r="AC131">
        <v>0</v>
      </c>
      <c r="AD131">
        <v>257.85000000000002</v>
      </c>
      <c r="AE131">
        <v>0</v>
      </c>
      <c r="AF131">
        <v>0</v>
      </c>
      <c r="AG131">
        <v>0</v>
      </c>
      <c r="AH131">
        <v>14.09</v>
      </c>
      <c r="AI131">
        <v>1</v>
      </c>
      <c r="AJ131">
        <v>1</v>
      </c>
      <c r="AK131">
        <v>1</v>
      </c>
      <c r="AL131">
        <v>18.3</v>
      </c>
      <c r="AN131">
        <v>0</v>
      </c>
      <c r="AO131">
        <v>1</v>
      </c>
      <c r="AP131">
        <v>1</v>
      </c>
      <c r="AQ131">
        <v>0</v>
      </c>
      <c r="AR131">
        <v>0</v>
      </c>
      <c r="AS131" t="s">
        <v>6</v>
      </c>
      <c r="AT131">
        <v>57.6</v>
      </c>
      <c r="AU131" t="s">
        <v>6</v>
      </c>
      <c r="AV131">
        <v>1</v>
      </c>
      <c r="AW131">
        <v>2</v>
      </c>
      <c r="AX131">
        <v>34647799</v>
      </c>
      <c r="AY131">
        <v>1</v>
      </c>
      <c r="AZ131">
        <v>0</v>
      </c>
      <c r="BA131">
        <v>121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Y131*Source!I121</f>
        <v>58.752000000000002</v>
      </c>
      <c r="CY131">
        <f t="shared" si="18"/>
        <v>257.85000000000002</v>
      </c>
      <c r="CZ131">
        <f t="shared" si="19"/>
        <v>14.09</v>
      </c>
      <c r="DA131">
        <f t="shared" si="20"/>
        <v>18.3</v>
      </c>
      <c r="DB131">
        <v>0</v>
      </c>
    </row>
    <row r="132" spans="1:106" x14ac:dyDescent="0.2">
      <c r="A132">
        <f>ROW(Source!A121)</f>
        <v>121</v>
      </c>
      <c r="B132">
        <v>34647563</v>
      </c>
      <c r="C132">
        <v>34647790</v>
      </c>
      <c r="D132">
        <v>32159989</v>
      </c>
      <c r="E132">
        <v>1</v>
      </c>
      <c r="F132">
        <v>1</v>
      </c>
      <c r="G132">
        <v>1</v>
      </c>
      <c r="H132">
        <v>1</v>
      </c>
      <c r="I132" t="s">
        <v>384</v>
      </c>
      <c r="J132" t="s">
        <v>6</v>
      </c>
      <c r="K132" t="s">
        <v>385</v>
      </c>
      <c r="L132">
        <v>1191</v>
      </c>
      <c r="N132">
        <v>1013</v>
      </c>
      <c r="O132" t="s">
        <v>348</v>
      </c>
      <c r="P132" t="s">
        <v>348</v>
      </c>
      <c r="Q132">
        <v>1</v>
      </c>
      <c r="W132">
        <v>0</v>
      </c>
      <c r="X132">
        <v>848708738</v>
      </c>
      <c r="Y132">
        <v>25.6</v>
      </c>
      <c r="AA132">
        <v>0</v>
      </c>
      <c r="AB132">
        <v>0</v>
      </c>
      <c r="AC132">
        <v>0</v>
      </c>
      <c r="AD132">
        <v>232.23</v>
      </c>
      <c r="AE132">
        <v>0</v>
      </c>
      <c r="AF132">
        <v>0</v>
      </c>
      <c r="AG132">
        <v>0</v>
      </c>
      <c r="AH132">
        <v>12.69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6</v>
      </c>
      <c r="AT132">
        <v>25.6</v>
      </c>
      <c r="AU132" t="s">
        <v>6</v>
      </c>
      <c r="AV132">
        <v>1</v>
      </c>
      <c r="AW132">
        <v>2</v>
      </c>
      <c r="AX132">
        <v>34647800</v>
      </c>
      <c r="AY132">
        <v>1</v>
      </c>
      <c r="AZ132">
        <v>0</v>
      </c>
      <c r="BA132">
        <v>122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Y132*Source!I121</f>
        <v>26.112000000000002</v>
      </c>
      <c r="CY132">
        <f t="shared" si="18"/>
        <v>232.23</v>
      </c>
      <c r="CZ132">
        <f t="shared" si="19"/>
        <v>12.69</v>
      </c>
      <c r="DA132">
        <f t="shared" si="20"/>
        <v>18.3</v>
      </c>
      <c r="DB132">
        <v>0</v>
      </c>
    </row>
    <row r="133" spans="1:106" x14ac:dyDescent="0.2">
      <c r="A133">
        <f>ROW(Source!A122)</f>
        <v>122</v>
      </c>
      <c r="B133">
        <v>34647562</v>
      </c>
      <c r="C133">
        <v>34647812</v>
      </c>
      <c r="D133">
        <v>31715651</v>
      </c>
      <c r="E133">
        <v>1</v>
      </c>
      <c r="F133">
        <v>1</v>
      </c>
      <c r="G133">
        <v>1</v>
      </c>
      <c r="H133">
        <v>1</v>
      </c>
      <c r="I133" t="s">
        <v>386</v>
      </c>
      <c r="J133" t="s">
        <v>6</v>
      </c>
      <c r="K133" t="s">
        <v>387</v>
      </c>
      <c r="L133">
        <v>1191</v>
      </c>
      <c r="N133">
        <v>1013</v>
      </c>
      <c r="O133" t="s">
        <v>348</v>
      </c>
      <c r="P133" t="s">
        <v>348</v>
      </c>
      <c r="Q133">
        <v>1</v>
      </c>
      <c r="W133">
        <v>0</v>
      </c>
      <c r="X133">
        <v>1069510174</v>
      </c>
      <c r="Y133">
        <v>9.6</v>
      </c>
      <c r="AA133">
        <v>0</v>
      </c>
      <c r="AB133">
        <v>0</v>
      </c>
      <c r="AC133">
        <v>0</v>
      </c>
      <c r="AD133">
        <v>9.6199999999999992</v>
      </c>
      <c r="AE133">
        <v>0</v>
      </c>
      <c r="AF133">
        <v>0</v>
      </c>
      <c r="AG133">
        <v>0</v>
      </c>
      <c r="AH133">
        <v>9.6199999999999992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6</v>
      </c>
      <c r="AT133">
        <v>9.6</v>
      </c>
      <c r="AU133" t="s">
        <v>6</v>
      </c>
      <c r="AV133">
        <v>1</v>
      </c>
      <c r="AW133">
        <v>2</v>
      </c>
      <c r="AX133">
        <v>34647815</v>
      </c>
      <c r="AY133">
        <v>1</v>
      </c>
      <c r="AZ133">
        <v>0</v>
      </c>
      <c r="BA133">
        <v>123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Y133*Source!I122</f>
        <v>4.6079999999999997</v>
      </c>
      <c r="CY133">
        <f t="shared" si="18"/>
        <v>9.6199999999999992</v>
      </c>
      <c r="CZ133">
        <f t="shared" si="19"/>
        <v>9.6199999999999992</v>
      </c>
      <c r="DA133">
        <f t="shared" si="20"/>
        <v>1</v>
      </c>
      <c r="DB133">
        <v>0</v>
      </c>
    </row>
    <row r="134" spans="1:106" x14ac:dyDescent="0.2">
      <c r="A134">
        <f>ROW(Source!A122)</f>
        <v>122</v>
      </c>
      <c r="B134">
        <v>34647562</v>
      </c>
      <c r="C134">
        <v>34647812</v>
      </c>
      <c r="D134">
        <v>31443668</v>
      </c>
      <c r="E134">
        <v>17</v>
      </c>
      <c r="F134">
        <v>1</v>
      </c>
      <c r="G134">
        <v>1</v>
      </c>
      <c r="H134">
        <v>3</v>
      </c>
      <c r="I134" t="s">
        <v>55</v>
      </c>
      <c r="J134" t="s">
        <v>6</v>
      </c>
      <c r="K134" t="s">
        <v>56</v>
      </c>
      <c r="L134">
        <v>1374</v>
      </c>
      <c r="N134">
        <v>1013</v>
      </c>
      <c r="O134" t="s">
        <v>57</v>
      </c>
      <c r="P134" t="s">
        <v>57</v>
      </c>
      <c r="Q134">
        <v>1</v>
      </c>
      <c r="W134">
        <v>0</v>
      </c>
      <c r="X134">
        <v>-1731369543</v>
      </c>
      <c r="Y134">
        <v>0</v>
      </c>
      <c r="AA134">
        <v>1</v>
      </c>
      <c r="AB134">
        <v>0</v>
      </c>
      <c r="AC134">
        <v>0</v>
      </c>
      <c r="AD134">
        <v>0</v>
      </c>
      <c r="AE134">
        <v>1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0</v>
      </c>
      <c r="AU134" t="s">
        <v>6</v>
      </c>
      <c r="AV134">
        <v>0</v>
      </c>
      <c r="AW134">
        <v>2</v>
      </c>
      <c r="AX134">
        <v>34647816</v>
      </c>
      <c r="AY134">
        <v>1</v>
      </c>
      <c r="AZ134">
        <v>6144</v>
      </c>
      <c r="BA134">
        <v>124</v>
      </c>
      <c r="BB134">
        <v>3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Y134*Source!I122</f>
        <v>0</v>
      </c>
      <c r="CY134">
        <f>AA134</f>
        <v>1</v>
      </c>
      <c r="CZ134">
        <f>AE134</f>
        <v>1</v>
      </c>
      <c r="DA134">
        <f>AI134</f>
        <v>1</v>
      </c>
      <c r="DB134">
        <v>0</v>
      </c>
    </row>
    <row r="135" spans="1:106" x14ac:dyDescent="0.2">
      <c r="A135">
        <f>ROW(Source!A123)</f>
        <v>123</v>
      </c>
      <c r="B135">
        <v>34647563</v>
      </c>
      <c r="C135">
        <v>34647812</v>
      </c>
      <c r="D135">
        <v>31715651</v>
      </c>
      <c r="E135">
        <v>1</v>
      </c>
      <c r="F135">
        <v>1</v>
      </c>
      <c r="G135">
        <v>1</v>
      </c>
      <c r="H135">
        <v>1</v>
      </c>
      <c r="I135" t="s">
        <v>386</v>
      </c>
      <c r="J135" t="s">
        <v>6</v>
      </c>
      <c r="K135" t="s">
        <v>387</v>
      </c>
      <c r="L135">
        <v>1191</v>
      </c>
      <c r="N135">
        <v>1013</v>
      </c>
      <c r="O135" t="s">
        <v>348</v>
      </c>
      <c r="P135" t="s">
        <v>348</v>
      </c>
      <c r="Q135">
        <v>1</v>
      </c>
      <c r="W135">
        <v>0</v>
      </c>
      <c r="X135">
        <v>1069510174</v>
      </c>
      <c r="Y135">
        <v>9.6</v>
      </c>
      <c r="AA135">
        <v>0</v>
      </c>
      <c r="AB135">
        <v>0</v>
      </c>
      <c r="AC135">
        <v>0</v>
      </c>
      <c r="AD135">
        <v>176.05</v>
      </c>
      <c r="AE135">
        <v>0</v>
      </c>
      <c r="AF135">
        <v>0</v>
      </c>
      <c r="AG135">
        <v>0</v>
      </c>
      <c r="AH135">
        <v>9.6199999999999992</v>
      </c>
      <c r="AI135">
        <v>1</v>
      </c>
      <c r="AJ135">
        <v>1</v>
      </c>
      <c r="AK135">
        <v>1</v>
      </c>
      <c r="AL135">
        <v>18.3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6</v>
      </c>
      <c r="AT135">
        <v>9.6</v>
      </c>
      <c r="AU135" t="s">
        <v>6</v>
      </c>
      <c r="AV135">
        <v>1</v>
      </c>
      <c r="AW135">
        <v>2</v>
      </c>
      <c r="AX135">
        <v>34647815</v>
      </c>
      <c r="AY135">
        <v>1</v>
      </c>
      <c r="AZ135">
        <v>0</v>
      </c>
      <c r="BA135">
        <v>125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Y135*Source!I123</f>
        <v>4.6079999999999997</v>
      </c>
      <c r="CY135">
        <f>AD135</f>
        <v>176.05</v>
      </c>
      <c r="CZ135">
        <f>AH135</f>
        <v>9.6199999999999992</v>
      </c>
      <c r="DA135">
        <f>AL135</f>
        <v>18.3</v>
      </c>
      <c r="DB135">
        <v>0</v>
      </c>
    </row>
    <row r="136" spans="1:106" x14ac:dyDescent="0.2">
      <c r="A136">
        <f>ROW(Source!A123)</f>
        <v>123</v>
      </c>
      <c r="B136">
        <v>34647563</v>
      </c>
      <c r="C136">
        <v>34647812</v>
      </c>
      <c r="D136">
        <v>31443668</v>
      </c>
      <c r="E136">
        <v>17</v>
      </c>
      <c r="F136">
        <v>1</v>
      </c>
      <c r="G136">
        <v>1</v>
      </c>
      <c r="H136">
        <v>3</v>
      </c>
      <c r="I136" t="s">
        <v>55</v>
      </c>
      <c r="J136" t="s">
        <v>6</v>
      </c>
      <c r="K136" t="s">
        <v>56</v>
      </c>
      <c r="L136">
        <v>1374</v>
      </c>
      <c r="N136">
        <v>1013</v>
      </c>
      <c r="O136" t="s">
        <v>57</v>
      </c>
      <c r="P136" t="s">
        <v>57</v>
      </c>
      <c r="Q136">
        <v>1</v>
      </c>
      <c r="W136">
        <v>0</v>
      </c>
      <c r="X136">
        <v>-1731369543</v>
      </c>
      <c r="Y136">
        <v>0</v>
      </c>
      <c r="AA136">
        <v>7.5</v>
      </c>
      <c r="AB136">
        <v>0</v>
      </c>
      <c r="AC136">
        <v>0</v>
      </c>
      <c r="AD136">
        <v>0</v>
      </c>
      <c r="AE136">
        <v>1</v>
      </c>
      <c r="AF136">
        <v>0</v>
      </c>
      <c r="AG136">
        <v>0</v>
      </c>
      <c r="AH136">
        <v>0</v>
      </c>
      <c r="AI136">
        <v>7.5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6</v>
      </c>
      <c r="AT136">
        <v>0</v>
      </c>
      <c r="AU136" t="s">
        <v>6</v>
      </c>
      <c r="AV136">
        <v>0</v>
      </c>
      <c r="AW136">
        <v>2</v>
      </c>
      <c r="AX136">
        <v>34647816</v>
      </c>
      <c r="AY136">
        <v>1</v>
      </c>
      <c r="AZ136">
        <v>6144</v>
      </c>
      <c r="BA136">
        <v>126</v>
      </c>
      <c r="BB136">
        <v>3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Y136*Source!I123</f>
        <v>0</v>
      </c>
      <c r="CY136">
        <f>AA136</f>
        <v>7.5</v>
      </c>
      <c r="CZ136">
        <f>AE136</f>
        <v>1</v>
      </c>
      <c r="DA136">
        <f>AI136</f>
        <v>7.5</v>
      </c>
      <c r="DB136">
        <v>0</v>
      </c>
    </row>
    <row r="137" spans="1:106" x14ac:dyDescent="0.2">
      <c r="A137">
        <f>ROW(Source!A126)</f>
        <v>126</v>
      </c>
      <c r="B137">
        <v>34647562</v>
      </c>
      <c r="C137">
        <v>34647801</v>
      </c>
      <c r="D137">
        <v>32163921</v>
      </c>
      <c r="E137">
        <v>1</v>
      </c>
      <c r="F137">
        <v>1</v>
      </c>
      <c r="G137">
        <v>1</v>
      </c>
      <c r="H137">
        <v>1</v>
      </c>
      <c r="I137" t="s">
        <v>376</v>
      </c>
      <c r="J137" t="s">
        <v>6</v>
      </c>
      <c r="K137" t="s">
        <v>377</v>
      </c>
      <c r="L137">
        <v>1191</v>
      </c>
      <c r="N137">
        <v>1013</v>
      </c>
      <c r="O137" t="s">
        <v>348</v>
      </c>
      <c r="P137" t="s">
        <v>348</v>
      </c>
      <c r="Q137">
        <v>1</v>
      </c>
      <c r="W137">
        <v>0</v>
      </c>
      <c r="X137">
        <v>1688654847</v>
      </c>
      <c r="Y137">
        <v>12.55</v>
      </c>
      <c r="AA137">
        <v>0</v>
      </c>
      <c r="AB137">
        <v>0</v>
      </c>
      <c r="AC137">
        <v>0</v>
      </c>
      <c r="AD137">
        <v>10.210000000000001</v>
      </c>
      <c r="AE137">
        <v>0</v>
      </c>
      <c r="AF137">
        <v>0</v>
      </c>
      <c r="AG137">
        <v>0</v>
      </c>
      <c r="AH137">
        <v>10.210000000000001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6</v>
      </c>
      <c r="AT137">
        <v>12.55</v>
      </c>
      <c r="AU137" t="s">
        <v>6</v>
      </c>
      <c r="AV137">
        <v>1</v>
      </c>
      <c r="AW137">
        <v>2</v>
      </c>
      <c r="AX137">
        <v>34647807</v>
      </c>
      <c r="AY137">
        <v>1</v>
      </c>
      <c r="AZ137">
        <v>0</v>
      </c>
      <c r="BA137">
        <v>127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Y137*Source!I126</f>
        <v>0</v>
      </c>
      <c r="CY137">
        <f t="shared" ref="CY137:CY146" si="21">AD137</f>
        <v>10.210000000000001</v>
      </c>
      <c r="CZ137">
        <f t="shared" ref="CZ137:CZ146" si="22">AH137</f>
        <v>10.210000000000001</v>
      </c>
      <c r="DA137">
        <f t="shared" ref="DA137:DA146" si="23">AL137</f>
        <v>1</v>
      </c>
      <c r="DB137">
        <v>0</v>
      </c>
    </row>
    <row r="138" spans="1:106" x14ac:dyDescent="0.2">
      <c r="A138">
        <f>ROW(Source!A126)</f>
        <v>126</v>
      </c>
      <c r="B138">
        <v>34647562</v>
      </c>
      <c r="C138">
        <v>34647801</v>
      </c>
      <c r="D138">
        <v>32159941</v>
      </c>
      <c r="E138">
        <v>1</v>
      </c>
      <c r="F138">
        <v>1</v>
      </c>
      <c r="G138">
        <v>1</v>
      </c>
      <c r="H138">
        <v>1</v>
      </c>
      <c r="I138" t="s">
        <v>378</v>
      </c>
      <c r="J138" t="s">
        <v>6</v>
      </c>
      <c r="K138" t="s">
        <v>379</v>
      </c>
      <c r="L138">
        <v>1191</v>
      </c>
      <c r="N138">
        <v>1013</v>
      </c>
      <c r="O138" t="s">
        <v>348</v>
      </c>
      <c r="P138" t="s">
        <v>348</v>
      </c>
      <c r="Q138">
        <v>1</v>
      </c>
      <c r="W138">
        <v>0</v>
      </c>
      <c r="X138">
        <v>1675274105</v>
      </c>
      <c r="Y138">
        <v>25.1</v>
      </c>
      <c r="AA138">
        <v>0</v>
      </c>
      <c r="AB138">
        <v>0</v>
      </c>
      <c r="AC138">
        <v>0</v>
      </c>
      <c r="AD138">
        <v>16.93</v>
      </c>
      <c r="AE138">
        <v>0</v>
      </c>
      <c r="AF138">
        <v>0</v>
      </c>
      <c r="AG138">
        <v>0</v>
      </c>
      <c r="AH138">
        <v>16.93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6</v>
      </c>
      <c r="AT138">
        <v>25.1</v>
      </c>
      <c r="AU138" t="s">
        <v>6</v>
      </c>
      <c r="AV138">
        <v>1</v>
      </c>
      <c r="AW138">
        <v>2</v>
      </c>
      <c r="AX138">
        <v>34647808</v>
      </c>
      <c r="AY138">
        <v>1</v>
      </c>
      <c r="AZ138">
        <v>0</v>
      </c>
      <c r="BA138">
        <v>128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Y138*Source!I126</f>
        <v>0</v>
      </c>
      <c r="CY138">
        <f t="shared" si="21"/>
        <v>16.93</v>
      </c>
      <c r="CZ138">
        <f t="shared" si="22"/>
        <v>16.93</v>
      </c>
      <c r="DA138">
        <f t="shared" si="23"/>
        <v>1</v>
      </c>
      <c r="DB138">
        <v>0</v>
      </c>
    </row>
    <row r="139" spans="1:106" x14ac:dyDescent="0.2">
      <c r="A139">
        <f>ROW(Source!A126)</f>
        <v>126</v>
      </c>
      <c r="B139">
        <v>34647562</v>
      </c>
      <c r="C139">
        <v>34647801</v>
      </c>
      <c r="D139">
        <v>32000304</v>
      </c>
      <c r="E139">
        <v>1</v>
      </c>
      <c r="F139">
        <v>1</v>
      </c>
      <c r="G139">
        <v>1</v>
      </c>
      <c r="H139">
        <v>1</v>
      </c>
      <c r="I139" t="s">
        <v>380</v>
      </c>
      <c r="J139" t="s">
        <v>6</v>
      </c>
      <c r="K139" t="s">
        <v>381</v>
      </c>
      <c r="L139">
        <v>1191</v>
      </c>
      <c r="N139">
        <v>1013</v>
      </c>
      <c r="O139" t="s">
        <v>348</v>
      </c>
      <c r="P139" t="s">
        <v>348</v>
      </c>
      <c r="Q139">
        <v>1</v>
      </c>
      <c r="W139">
        <v>0</v>
      </c>
      <c r="X139">
        <v>-1481893445</v>
      </c>
      <c r="Y139">
        <v>50.2</v>
      </c>
      <c r="AA139">
        <v>0</v>
      </c>
      <c r="AB139">
        <v>0</v>
      </c>
      <c r="AC139">
        <v>0</v>
      </c>
      <c r="AD139">
        <v>15.49</v>
      </c>
      <c r="AE139">
        <v>0</v>
      </c>
      <c r="AF139">
        <v>0</v>
      </c>
      <c r="AG139">
        <v>0</v>
      </c>
      <c r="AH139">
        <v>15.49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6</v>
      </c>
      <c r="AT139">
        <v>50.2</v>
      </c>
      <c r="AU139" t="s">
        <v>6</v>
      </c>
      <c r="AV139">
        <v>1</v>
      </c>
      <c r="AW139">
        <v>2</v>
      </c>
      <c r="AX139">
        <v>34647809</v>
      </c>
      <c r="AY139">
        <v>1</v>
      </c>
      <c r="AZ139">
        <v>0</v>
      </c>
      <c r="BA139">
        <v>129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Y139*Source!I126</f>
        <v>0</v>
      </c>
      <c r="CY139">
        <f t="shared" si="21"/>
        <v>15.49</v>
      </c>
      <c r="CZ139">
        <f t="shared" si="22"/>
        <v>15.49</v>
      </c>
      <c r="DA139">
        <f t="shared" si="23"/>
        <v>1</v>
      </c>
      <c r="DB139">
        <v>0</v>
      </c>
    </row>
    <row r="140" spans="1:106" x14ac:dyDescent="0.2">
      <c r="A140">
        <f>ROW(Source!A126)</f>
        <v>126</v>
      </c>
      <c r="B140">
        <v>34647562</v>
      </c>
      <c r="C140">
        <v>34647801</v>
      </c>
      <c r="D140">
        <v>32003081</v>
      </c>
      <c r="E140">
        <v>1</v>
      </c>
      <c r="F140">
        <v>1</v>
      </c>
      <c r="G140">
        <v>1</v>
      </c>
      <c r="H140">
        <v>1</v>
      </c>
      <c r="I140" t="s">
        <v>382</v>
      </c>
      <c r="J140" t="s">
        <v>6</v>
      </c>
      <c r="K140" t="s">
        <v>383</v>
      </c>
      <c r="L140">
        <v>1191</v>
      </c>
      <c r="N140">
        <v>1013</v>
      </c>
      <c r="O140" t="s">
        <v>348</v>
      </c>
      <c r="P140" t="s">
        <v>348</v>
      </c>
      <c r="Q140">
        <v>1</v>
      </c>
      <c r="W140">
        <v>0</v>
      </c>
      <c r="X140">
        <v>1658205574</v>
      </c>
      <c r="Y140">
        <v>112.95</v>
      </c>
      <c r="AA140">
        <v>0</v>
      </c>
      <c r="AB140">
        <v>0</v>
      </c>
      <c r="AC140">
        <v>0</v>
      </c>
      <c r="AD140">
        <v>14.09</v>
      </c>
      <c r="AE140">
        <v>0</v>
      </c>
      <c r="AF140">
        <v>0</v>
      </c>
      <c r="AG140">
        <v>0</v>
      </c>
      <c r="AH140">
        <v>14.09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6</v>
      </c>
      <c r="AT140">
        <v>112.95</v>
      </c>
      <c r="AU140" t="s">
        <v>6</v>
      </c>
      <c r="AV140">
        <v>1</v>
      </c>
      <c r="AW140">
        <v>2</v>
      </c>
      <c r="AX140">
        <v>34647810</v>
      </c>
      <c r="AY140">
        <v>1</v>
      </c>
      <c r="AZ140">
        <v>0</v>
      </c>
      <c r="BA140">
        <v>130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Y140*Source!I126</f>
        <v>0</v>
      </c>
      <c r="CY140">
        <f t="shared" si="21"/>
        <v>14.09</v>
      </c>
      <c r="CZ140">
        <f t="shared" si="22"/>
        <v>14.09</v>
      </c>
      <c r="DA140">
        <f t="shared" si="23"/>
        <v>1</v>
      </c>
      <c r="DB140">
        <v>0</v>
      </c>
    </row>
    <row r="141" spans="1:106" x14ac:dyDescent="0.2">
      <c r="A141">
        <f>ROW(Source!A126)</f>
        <v>126</v>
      </c>
      <c r="B141">
        <v>34647562</v>
      </c>
      <c r="C141">
        <v>34647801</v>
      </c>
      <c r="D141">
        <v>32159989</v>
      </c>
      <c r="E141">
        <v>1</v>
      </c>
      <c r="F141">
        <v>1</v>
      </c>
      <c r="G141">
        <v>1</v>
      </c>
      <c r="H141">
        <v>1</v>
      </c>
      <c r="I141" t="s">
        <v>384</v>
      </c>
      <c r="J141" t="s">
        <v>6</v>
      </c>
      <c r="K141" t="s">
        <v>385</v>
      </c>
      <c r="L141">
        <v>1191</v>
      </c>
      <c r="N141">
        <v>1013</v>
      </c>
      <c r="O141" t="s">
        <v>348</v>
      </c>
      <c r="P141" t="s">
        <v>348</v>
      </c>
      <c r="Q141">
        <v>1</v>
      </c>
      <c r="W141">
        <v>0</v>
      </c>
      <c r="X141">
        <v>848708738</v>
      </c>
      <c r="Y141">
        <v>50.2</v>
      </c>
      <c r="AA141">
        <v>0</v>
      </c>
      <c r="AB141">
        <v>0</v>
      </c>
      <c r="AC141">
        <v>0</v>
      </c>
      <c r="AD141">
        <v>12.69</v>
      </c>
      <c r="AE141">
        <v>0</v>
      </c>
      <c r="AF141">
        <v>0</v>
      </c>
      <c r="AG141">
        <v>0</v>
      </c>
      <c r="AH141">
        <v>12.69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6</v>
      </c>
      <c r="AT141">
        <v>50.2</v>
      </c>
      <c r="AU141" t="s">
        <v>6</v>
      </c>
      <c r="AV141">
        <v>1</v>
      </c>
      <c r="AW141">
        <v>2</v>
      </c>
      <c r="AX141">
        <v>34647811</v>
      </c>
      <c r="AY141">
        <v>1</v>
      </c>
      <c r="AZ141">
        <v>0</v>
      </c>
      <c r="BA141">
        <v>131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Y141*Source!I126</f>
        <v>0</v>
      </c>
      <c r="CY141">
        <f t="shared" si="21"/>
        <v>12.69</v>
      </c>
      <c r="CZ141">
        <f t="shared" si="22"/>
        <v>12.69</v>
      </c>
      <c r="DA141">
        <f t="shared" si="23"/>
        <v>1</v>
      </c>
      <c r="DB141">
        <v>0</v>
      </c>
    </row>
    <row r="142" spans="1:106" x14ac:dyDescent="0.2">
      <c r="A142">
        <f>ROW(Source!A127)</f>
        <v>127</v>
      </c>
      <c r="B142">
        <v>34647563</v>
      </c>
      <c r="C142">
        <v>34647801</v>
      </c>
      <c r="D142">
        <v>32163921</v>
      </c>
      <c r="E142">
        <v>1</v>
      </c>
      <c r="F142">
        <v>1</v>
      </c>
      <c r="G142">
        <v>1</v>
      </c>
      <c r="H142">
        <v>1</v>
      </c>
      <c r="I142" t="s">
        <v>376</v>
      </c>
      <c r="J142" t="s">
        <v>6</v>
      </c>
      <c r="K142" t="s">
        <v>377</v>
      </c>
      <c r="L142">
        <v>1191</v>
      </c>
      <c r="N142">
        <v>1013</v>
      </c>
      <c r="O142" t="s">
        <v>348</v>
      </c>
      <c r="P142" t="s">
        <v>348</v>
      </c>
      <c r="Q142">
        <v>1</v>
      </c>
      <c r="W142">
        <v>0</v>
      </c>
      <c r="X142">
        <v>1688654847</v>
      </c>
      <c r="Y142">
        <v>12.55</v>
      </c>
      <c r="AA142">
        <v>0</v>
      </c>
      <c r="AB142">
        <v>0</v>
      </c>
      <c r="AC142">
        <v>0</v>
      </c>
      <c r="AD142">
        <v>186.84</v>
      </c>
      <c r="AE142">
        <v>0</v>
      </c>
      <c r="AF142">
        <v>0</v>
      </c>
      <c r="AG142">
        <v>0</v>
      </c>
      <c r="AH142">
        <v>10.210000000000001</v>
      </c>
      <c r="AI142">
        <v>1</v>
      </c>
      <c r="AJ142">
        <v>1</v>
      </c>
      <c r="AK142">
        <v>1</v>
      </c>
      <c r="AL142">
        <v>18.3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6</v>
      </c>
      <c r="AT142">
        <v>12.55</v>
      </c>
      <c r="AU142" t="s">
        <v>6</v>
      </c>
      <c r="AV142">
        <v>1</v>
      </c>
      <c r="AW142">
        <v>2</v>
      </c>
      <c r="AX142">
        <v>34647807</v>
      </c>
      <c r="AY142">
        <v>1</v>
      </c>
      <c r="AZ142">
        <v>0</v>
      </c>
      <c r="BA142">
        <v>132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Y142*Source!I127</f>
        <v>0</v>
      </c>
      <c r="CY142">
        <f t="shared" si="21"/>
        <v>186.84</v>
      </c>
      <c r="CZ142">
        <f t="shared" si="22"/>
        <v>10.210000000000001</v>
      </c>
      <c r="DA142">
        <f t="shared" si="23"/>
        <v>18.3</v>
      </c>
      <c r="DB142">
        <v>0</v>
      </c>
    </row>
    <row r="143" spans="1:106" x14ac:dyDescent="0.2">
      <c r="A143">
        <f>ROW(Source!A127)</f>
        <v>127</v>
      </c>
      <c r="B143">
        <v>34647563</v>
      </c>
      <c r="C143">
        <v>34647801</v>
      </c>
      <c r="D143">
        <v>32159941</v>
      </c>
      <c r="E143">
        <v>1</v>
      </c>
      <c r="F143">
        <v>1</v>
      </c>
      <c r="G143">
        <v>1</v>
      </c>
      <c r="H143">
        <v>1</v>
      </c>
      <c r="I143" t="s">
        <v>378</v>
      </c>
      <c r="J143" t="s">
        <v>6</v>
      </c>
      <c r="K143" t="s">
        <v>379</v>
      </c>
      <c r="L143">
        <v>1191</v>
      </c>
      <c r="N143">
        <v>1013</v>
      </c>
      <c r="O143" t="s">
        <v>348</v>
      </c>
      <c r="P143" t="s">
        <v>348</v>
      </c>
      <c r="Q143">
        <v>1</v>
      </c>
      <c r="W143">
        <v>0</v>
      </c>
      <c r="X143">
        <v>1675274105</v>
      </c>
      <c r="Y143">
        <v>25.1</v>
      </c>
      <c r="AA143">
        <v>0</v>
      </c>
      <c r="AB143">
        <v>0</v>
      </c>
      <c r="AC143">
        <v>0</v>
      </c>
      <c r="AD143">
        <v>309.82</v>
      </c>
      <c r="AE143">
        <v>0</v>
      </c>
      <c r="AF143">
        <v>0</v>
      </c>
      <c r="AG143">
        <v>0</v>
      </c>
      <c r="AH143">
        <v>16.93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6</v>
      </c>
      <c r="AT143">
        <v>25.1</v>
      </c>
      <c r="AU143" t="s">
        <v>6</v>
      </c>
      <c r="AV143">
        <v>1</v>
      </c>
      <c r="AW143">
        <v>2</v>
      </c>
      <c r="AX143">
        <v>34647808</v>
      </c>
      <c r="AY143">
        <v>1</v>
      </c>
      <c r="AZ143">
        <v>0</v>
      </c>
      <c r="BA143">
        <v>133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Y143*Source!I127</f>
        <v>0</v>
      </c>
      <c r="CY143">
        <f t="shared" si="21"/>
        <v>309.82</v>
      </c>
      <c r="CZ143">
        <f t="shared" si="22"/>
        <v>16.93</v>
      </c>
      <c r="DA143">
        <f t="shared" si="23"/>
        <v>18.3</v>
      </c>
      <c r="DB143">
        <v>0</v>
      </c>
    </row>
    <row r="144" spans="1:106" x14ac:dyDescent="0.2">
      <c r="A144">
        <f>ROW(Source!A127)</f>
        <v>127</v>
      </c>
      <c r="B144">
        <v>34647563</v>
      </c>
      <c r="C144">
        <v>34647801</v>
      </c>
      <c r="D144">
        <v>32000304</v>
      </c>
      <c r="E144">
        <v>1</v>
      </c>
      <c r="F144">
        <v>1</v>
      </c>
      <c r="G144">
        <v>1</v>
      </c>
      <c r="H144">
        <v>1</v>
      </c>
      <c r="I144" t="s">
        <v>380</v>
      </c>
      <c r="J144" t="s">
        <v>6</v>
      </c>
      <c r="K144" t="s">
        <v>381</v>
      </c>
      <c r="L144">
        <v>1191</v>
      </c>
      <c r="N144">
        <v>1013</v>
      </c>
      <c r="O144" t="s">
        <v>348</v>
      </c>
      <c r="P144" t="s">
        <v>348</v>
      </c>
      <c r="Q144">
        <v>1</v>
      </c>
      <c r="W144">
        <v>0</v>
      </c>
      <c r="X144">
        <v>-1481893445</v>
      </c>
      <c r="Y144">
        <v>50.2</v>
      </c>
      <c r="AA144">
        <v>0</v>
      </c>
      <c r="AB144">
        <v>0</v>
      </c>
      <c r="AC144">
        <v>0</v>
      </c>
      <c r="AD144">
        <v>283.47000000000003</v>
      </c>
      <c r="AE144">
        <v>0</v>
      </c>
      <c r="AF144">
        <v>0</v>
      </c>
      <c r="AG144">
        <v>0</v>
      </c>
      <c r="AH144">
        <v>15.49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6</v>
      </c>
      <c r="AT144">
        <v>50.2</v>
      </c>
      <c r="AU144" t="s">
        <v>6</v>
      </c>
      <c r="AV144">
        <v>1</v>
      </c>
      <c r="AW144">
        <v>2</v>
      </c>
      <c r="AX144">
        <v>34647809</v>
      </c>
      <c r="AY144">
        <v>1</v>
      </c>
      <c r="AZ144">
        <v>0</v>
      </c>
      <c r="BA144">
        <v>134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Y144*Source!I127</f>
        <v>0</v>
      </c>
      <c r="CY144">
        <f t="shared" si="21"/>
        <v>283.47000000000003</v>
      </c>
      <c r="CZ144">
        <f t="shared" si="22"/>
        <v>15.49</v>
      </c>
      <c r="DA144">
        <f t="shared" si="23"/>
        <v>18.3</v>
      </c>
      <c r="DB144">
        <v>0</v>
      </c>
    </row>
    <row r="145" spans="1:106" x14ac:dyDescent="0.2">
      <c r="A145">
        <f>ROW(Source!A127)</f>
        <v>127</v>
      </c>
      <c r="B145">
        <v>34647563</v>
      </c>
      <c r="C145">
        <v>34647801</v>
      </c>
      <c r="D145">
        <v>32003081</v>
      </c>
      <c r="E145">
        <v>1</v>
      </c>
      <c r="F145">
        <v>1</v>
      </c>
      <c r="G145">
        <v>1</v>
      </c>
      <c r="H145">
        <v>1</v>
      </c>
      <c r="I145" t="s">
        <v>382</v>
      </c>
      <c r="J145" t="s">
        <v>6</v>
      </c>
      <c r="K145" t="s">
        <v>383</v>
      </c>
      <c r="L145">
        <v>1191</v>
      </c>
      <c r="N145">
        <v>1013</v>
      </c>
      <c r="O145" t="s">
        <v>348</v>
      </c>
      <c r="P145" t="s">
        <v>348</v>
      </c>
      <c r="Q145">
        <v>1</v>
      </c>
      <c r="W145">
        <v>0</v>
      </c>
      <c r="X145">
        <v>1658205574</v>
      </c>
      <c r="Y145">
        <v>112.95</v>
      </c>
      <c r="AA145">
        <v>0</v>
      </c>
      <c r="AB145">
        <v>0</v>
      </c>
      <c r="AC145">
        <v>0</v>
      </c>
      <c r="AD145">
        <v>257.85000000000002</v>
      </c>
      <c r="AE145">
        <v>0</v>
      </c>
      <c r="AF145">
        <v>0</v>
      </c>
      <c r="AG145">
        <v>0</v>
      </c>
      <c r="AH145">
        <v>14.09</v>
      </c>
      <c r="AI145">
        <v>1</v>
      </c>
      <c r="AJ145">
        <v>1</v>
      </c>
      <c r="AK145">
        <v>1</v>
      </c>
      <c r="AL145">
        <v>18.3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6</v>
      </c>
      <c r="AT145">
        <v>112.95</v>
      </c>
      <c r="AU145" t="s">
        <v>6</v>
      </c>
      <c r="AV145">
        <v>1</v>
      </c>
      <c r="AW145">
        <v>2</v>
      </c>
      <c r="AX145">
        <v>34647810</v>
      </c>
      <c r="AY145">
        <v>1</v>
      </c>
      <c r="AZ145">
        <v>0</v>
      </c>
      <c r="BA145">
        <v>135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Y145*Source!I127</f>
        <v>0</v>
      </c>
      <c r="CY145">
        <f t="shared" si="21"/>
        <v>257.85000000000002</v>
      </c>
      <c r="CZ145">
        <f t="shared" si="22"/>
        <v>14.09</v>
      </c>
      <c r="DA145">
        <f t="shared" si="23"/>
        <v>18.3</v>
      </c>
      <c r="DB145">
        <v>0</v>
      </c>
    </row>
    <row r="146" spans="1:106" x14ac:dyDescent="0.2">
      <c r="A146">
        <f>ROW(Source!A127)</f>
        <v>127</v>
      </c>
      <c r="B146">
        <v>34647563</v>
      </c>
      <c r="C146">
        <v>34647801</v>
      </c>
      <c r="D146">
        <v>32159989</v>
      </c>
      <c r="E146">
        <v>1</v>
      </c>
      <c r="F146">
        <v>1</v>
      </c>
      <c r="G146">
        <v>1</v>
      </c>
      <c r="H146">
        <v>1</v>
      </c>
      <c r="I146" t="s">
        <v>384</v>
      </c>
      <c r="J146" t="s">
        <v>6</v>
      </c>
      <c r="K146" t="s">
        <v>385</v>
      </c>
      <c r="L146">
        <v>1191</v>
      </c>
      <c r="N146">
        <v>1013</v>
      </c>
      <c r="O146" t="s">
        <v>348</v>
      </c>
      <c r="P146" t="s">
        <v>348</v>
      </c>
      <c r="Q146">
        <v>1</v>
      </c>
      <c r="W146">
        <v>0</v>
      </c>
      <c r="X146">
        <v>848708738</v>
      </c>
      <c r="Y146">
        <v>50.2</v>
      </c>
      <c r="AA146">
        <v>0</v>
      </c>
      <c r="AB146">
        <v>0</v>
      </c>
      <c r="AC146">
        <v>0</v>
      </c>
      <c r="AD146">
        <v>232.23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18.3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6</v>
      </c>
      <c r="AT146">
        <v>50.2</v>
      </c>
      <c r="AU146" t="s">
        <v>6</v>
      </c>
      <c r="AV146">
        <v>1</v>
      </c>
      <c r="AW146">
        <v>2</v>
      </c>
      <c r="AX146">
        <v>34647811</v>
      </c>
      <c r="AY146">
        <v>1</v>
      </c>
      <c r="AZ146">
        <v>0</v>
      </c>
      <c r="BA146">
        <v>136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Y146*Source!I127</f>
        <v>0</v>
      </c>
      <c r="CY146">
        <f t="shared" si="21"/>
        <v>232.23</v>
      </c>
      <c r="CZ146">
        <f t="shared" si="22"/>
        <v>12.69</v>
      </c>
      <c r="DA146">
        <f t="shared" si="23"/>
        <v>18.3</v>
      </c>
      <c r="DB14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34647628</v>
      </c>
      <c r="C1">
        <v>34647625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346</v>
      </c>
      <c r="J1" t="s">
        <v>6</v>
      </c>
      <c r="K1" t="s">
        <v>347</v>
      </c>
      <c r="L1">
        <v>1191</v>
      </c>
      <c r="N1">
        <v>1013</v>
      </c>
      <c r="O1" t="s">
        <v>348</v>
      </c>
      <c r="P1" t="s">
        <v>348</v>
      </c>
      <c r="Q1">
        <v>1</v>
      </c>
      <c r="X1">
        <v>5.49</v>
      </c>
      <c r="Y1">
        <v>0</v>
      </c>
      <c r="Z1">
        <v>0</v>
      </c>
      <c r="AA1">
        <v>0</v>
      </c>
      <c r="AB1">
        <v>8.5299999999999994</v>
      </c>
      <c r="AC1">
        <v>0</v>
      </c>
      <c r="AD1">
        <v>1</v>
      </c>
      <c r="AE1">
        <v>1</v>
      </c>
      <c r="AF1" t="s">
        <v>20</v>
      </c>
      <c r="AG1">
        <v>7.4115000000000011</v>
      </c>
      <c r="AH1">
        <v>2</v>
      </c>
      <c r="AI1">
        <v>34647626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34647629</v>
      </c>
      <c r="C2">
        <v>34647625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28</v>
      </c>
      <c r="J2" t="s">
        <v>6</v>
      </c>
      <c r="K2" t="s">
        <v>29</v>
      </c>
      <c r="L2">
        <v>1348</v>
      </c>
      <c r="N2">
        <v>1009</v>
      </c>
      <c r="O2" t="s">
        <v>30</v>
      </c>
      <c r="P2" t="s">
        <v>30</v>
      </c>
      <c r="Q2">
        <v>1000</v>
      </c>
      <c r="X2">
        <v>6.0000000000000001E-3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6</v>
      </c>
      <c r="AG2">
        <v>6.0000000000000001E-3</v>
      </c>
      <c r="AH2">
        <v>2</v>
      </c>
      <c r="AI2">
        <v>34647627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34647628</v>
      </c>
      <c r="C3">
        <v>34647625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346</v>
      </c>
      <c r="J3" t="s">
        <v>6</v>
      </c>
      <c r="K3" t="s">
        <v>347</v>
      </c>
      <c r="L3">
        <v>1191</v>
      </c>
      <c r="N3">
        <v>1013</v>
      </c>
      <c r="O3" t="s">
        <v>348</v>
      </c>
      <c r="P3" t="s">
        <v>348</v>
      </c>
      <c r="Q3">
        <v>1</v>
      </c>
      <c r="X3">
        <v>5.49</v>
      </c>
      <c r="Y3">
        <v>0</v>
      </c>
      <c r="Z3">
        <v>0</v>
      </c>
      <c r="AA3">
        <v>0</v>
      </c>
      <c r="AB3">
        <v>8.5299999999999994</v>
      </c>
      <c r="AC3">
        <v>0</v>
      </c>
      <c r="AD3">
        <v>1</v>
      </c>
      <c r="AE3">
        <v>1</v>
      </c>
      <c r="AF3" t="s">
        <v>20</v>
      </c>
      <c r="AG3">
        <v>7.4115000000000011</v>
      </c>
      <c r="AH3">
        <v>2</v>
      </c>
      <c r="AI3">
        <v>34647626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34647629</v>
      </c>
      <c r="C4">
        <v>34647625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28</v>
      </c>
      <c r="J4" t="s">
        <v>6</v>
      </c>
      <c r="K4" t="s">
        <v>29</v>
      </c>
      <c r="L4">
        <v>1348</v>
      </c>
      <c r="N4">
        <v>1009</v>
      </c>
      <c r="O4" t="s">
        <v>30</v>
      </c>
      <c r="P4" t="s">
        <v>30</v>
      </c>
      <c r="Q4">
        <v>1000</v>
      </c>
      <c r="X4">
        <v>6.0000000000000001E-3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6</v>
      </c>
      <c r="AG4">
        <v>6.0000000000000001E-3</v>
      </c>
      <c r="AH4">
        <v>2</v>
      </c>
      <c r="AI4">
        <v>34647627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ROW(Source!A28)</f>
        <v>28</v>
      </c>
      <c r="B5">
        <v>34647639</v>
      </c>
      <c r="C5">
        <v>34647631</v>
      </c>
      <c r="D5">
        <v>31726837</v>
      </c>
      <c r="E5">
        <v>1</v>
      </c>
      <c r="F5">
        <v>1</v>
      </c>
      <c r="G5">
        <v>1</v>
      </c>
      <c r="H5">
        <v>1</v>
      </c>
      <c r="I5" t="s">
        <v>349</v>
      </c>
      <c r="J5" t="s">
        <v>6</v>
      </c>
      <c r="K5" t="s">
        <v>350</v>
      </c>
      <c r="L5">
        <v>1191</v>
      </c>
      <c r="N5">
        <v>1013</v>
      </c>
      <c r="O5" t="s">
        <v>348</v>
      </c>
      <c r="P5" t="s">
        <v>348</v>
      </c>
      <c r="Q5">
        <v>1</v>
      </c>
      <c r="X5">
        <v>4.49</v>
      </c>
      <c r="Y5">
        <v>0</v>
      </c>
      <c r="Z5">
        <v>0</v>
      </c>
      <c r="AA5">
        <v>0</v>
      </c>
      <c r="AB5">
        <v>9.76</v>
      </c>
      <c r="AC5">
        <v>0</v>
      </c>
      <c r="AD5">
        <v>1</v>
      </c>
      <c r="AE5">
        <v>1</v>
      </c>
      <c r="AF5" t="s">
        <v>20</v>
      </c>
      <c r="AG5">
        <v>6.0615000000000006</v>
      </c>
      <c r="AH5">
        <v>2</v>
      </c>
      <c r="AI5">
        <v>34647632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ROW(Source!A28)</f>
        <v>28</v>
      </c>
      <c r="B6">
        <v>34647640</v>
      </c>
      <c r="C6">
        <v>34647631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351</v>
      </c>
      <c r="J6" t="s">
        <v>6</v>
      </c>
      <c r="K6" t="s">
        <v>352</v>
      </c>
      <c r="L6">
        <v>1191</v>
      </c>
      <c r="N6">
        <v>1013</v>
      </c>
      <c r="O6" t="s">
        <v>348</v>
      </c>
      <c r="P6" t="s">
        <v>348</v>
      </c>
      <c r="Q6">
        <v>1</v>
      </c>
      <c r="X6">
        <v>0.3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20</v>
      </c>
      <c r="AG6">
        <v>0.40500000000000003</v>
      </c>
      <c r="AH6">
        <v>2</v>
      </c>
      <c r="AI6">
        <v>34647633</v>
      </c>
      <c r="AJ6">
        <v>6</v>
      </c>
      <c r="AK6">
        <v>2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34647641</v>
      </c>
      <c r="C7">
        <v>34647631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353</v>
      </c>
      <c r="J7" t="s">
        <v>354</v>
      </c>
      <c r="K7" t="s">
        <v>355</v>
      </c>
      <c r="L7">
        <v>1368</v>
      </c>
      <c r="N7">
        <v>1011</v>
      </c>
      <c r="O7" t="s">
        <v>356</v>
      </c>
      <c r="P7" t="s">
        <v>356</v>
      </c>
      <c r="Q7">
        <v>1</v>
      </c>
      <c r="X7">
        <v>0.15</v>
      </c>
      <c r="Y7">
        <v>0</v>
      </c>
      <c r="Z7">
        <v>111.99</v>
      </c>
      <c r="AA7">
        <v>13.5</v>
      </c>
      <c r="AB7">
        <v>0</v>
      </c>
      <c r="AC7">
        <v>0</v>
      </c>
      <c r="AD7">
        <v>1</v>
      </c>
      <c r="AE7">
        <v>0</v>
      </c>
      <c r="AF7" t="s">
        <v>20</v>
      </c>
      <c r="AG7">
        <v>0.20250000000000001</v>
      </c>
      <c r="AH7">
        <v>2</v>
      </c>
      <c r="AI7">
        <v>34647634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34647642</v>
      </c>
      <c r="C8">
        <v>34647631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357</v>
      </c>
      <c r="J8" t="s">
        <v>358</v>
      </c>
      <c r="K8" t="s">
        <v>359</v>
      </c>
      <c r="L8">
        <v>1368</v>
      </c>
      <c r="N8">
        <v>1011</v>
      </c>
      <c r="O8" t="s">
        <v>356</v>
      </c>
      <c r="P8" t="s">
        <v>356</v>
      </c>
      <c r="Q8">
        <v>1</v>
      </c>
      <c r="X8">
        <v>0.15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20</v>
      </c>
      <c r="AG8">
        <v>0.20250000000000001</v>
      </c>
      <c r="AH8">
        <v>2</v>
      </c>
      <c r="AI8">
        <v>34647635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34647643</v>
      </c>
      <c r="C9">
        <v>34647631</v>
      </c>
      <c r="D9">
        <v>31449042</v>
      </c>
      <c r="E9">
        <v>1</v>
      </c>
      <c r="F9">
        <v>1</v>
      </c>
      <c r="G9">
        <v>1</v>
      </c>
      <c r="H9">
        <v>3</v>
      </c>
      <c r="I9" t="s">
        <v>43</v>
      </c>
      <c r="J9" t="s">
        <v>46</v>
      </c>
      <c r="K9" t="s">
        <v>388</v>
      </c>
      <c r="L9">
        <v>1346</v>
      </c>
      <c r="N9">
        <v>1009</v>
      </c>
      <c r="O9" t="s">
        <v>146</v>
      </c>
      <c r="P9" t="s">
        <v>146</v>
      </c>
      <c r="Q9">
        <v>1</v>
      </c>
      <c r="X9">
        <v>0.36399999999999999</v>
      </c>
      <c r="Y9">
        <v>26.94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0.36399999999999999</v>
      </c>
      <c r="AH9">
        <v>2</v>
      </c>
      <c r="AI9">
        <v>34647636</v>
      </c>
      <c r="AJ9">
        <v>9</v>
      </c>
      <c r="AK9">
        <v>3</v>
      </c>
      <c r="AL9">
        <v>-9.8061600000000002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</row>
    <row r="10" spans="1:44" x14ac:dyDescent="0.2">
      <c r="A10">
        <f>ROW(Source!A28)</f>
        <v>28</v>
      </c>
      <c r="B10">
        <v>34647644</v>
      </c>
      <c r="C10">
        <v>34647631</v>
      </c>
      <c r="D10">
        <v>31443669</v>
      </c>
      <c r="E10">
        <v>17</v>
      </c>
      <c r="F10">
        <v>1</v>
      </c>
      <c r="G10">
        <v>1</v>
      </c>
      <c r="H10">
        <v>3</v>
      </c>
      <c r="I10" t="s">
        <v>51</v>
      </c>
      <c r="J10" t="s">
        <v>6</v>
      </c>
      <c r="K10" t="s">
        <v>389</v>
      </c>
      <c r="L10">
        <v>1348</v>
      </c>
      <c r="N10">
        <v>1009</v>
      </c>
      <c r="O10" t="s">
        <v>30</v>
      </c>
      <c r="P10" t="s">
        <v>30</v>
      </c>
      <c r="Q10">
        <v>1000</v>
      </c>
      <c r="X10">
        <v>0.08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6</v>
      </c>
      <c r="AG10">
        <v>0.08</v>
      </c>
      <c r="AH10">
        <v>2</v>
      </c>
      <c r="AI10">
        <v>34647637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34647645</v>
      </c>
      <c r="C11">
        <v>34647631</v>
      </c>
      <c r="D11">
        <v>31443668</v>
      </c>
      <c r="E11">
        <v>17</v>
      </c>
      <c r="F11">
        <v>1</v>
      </c>
      <c r="G11">
        <v>1</v>
      </c>
      <c r="H11">
        <v>3</v>
      </c>
      <c r="I11" t="s">
        <v>55</v>
      </c>
      <c r="J11" t="s">
        <v>6</v>
      </c>
      <c r="K11" t="s">
        <v>56</v>
      </c>
      <c r="L11">
        <v>1374</v>
      </c>
      <c r="N11">
        <v>1013</v>
      </c>
      <c r="O11" t="s">
        <v>57</v>
      </c>
      <c r="P11" t="s">
        <v>57</v>
      </c>
      <c r="Q11">
        <v>1</v>
      </c>
      <c r="X11">
        <v>0.88</v>
      </c>
      <c r="Y11">
        <v>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0.88</v>
      </c>
      <c r="AH11">
        <v>2</v>
      </c>
      <c r="AI11">
        <v>34647638</v>
      </c>
      <c r="AJ11">
        <v>11</v>
      </c>
      <c r="AK11">
        <v>3</v>
      </c>
      <c r="AL11">
        <v>-0.88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ROW(Source!A29)</f>
        <v>29</v>
      </c>
      <c r="B12">
        <v>34647639</v>
      </c>
      <c r="C12">
        <v>34647631</v>
      </c>
      <c r="D12">
        <v>31726837</v>
      </c>
      <c r="E12">
        <v>1</v>
      </c>
      <c r="F12">
        <v>1</v>
      </c>
      <c r="G12">
        <v>1</v>
      </c>
      <c r="H12">
        <v>1</v>
      </c>
      <c r="I12" t="s">
        <v>349</v>
      </c>
      <c r="J12" t="s">
        <v>6</v>
      </c>
      <c r="K12" t="s">
        <v>350</v>
      </c>
      <c r="L12">
        <v>1191</v>
      </c>
      <c r="N12">
        <v>1013</v>
      </c>
      <c r="O12" t="s">
        <v>348</v>
      </c>
      <c r="P12" t="s">
        <v>348</v>
      </c>
      <c r="Q12">
        <v>1</v>
      </c>
      <c r="X12">
        <v>4.49</v>
      </c>
      <c r="Y12">
        <v>0</v>
      </c>
      <c r="Z12">
        <v>0</v>
      </c>
      <c r="AA12">
        <v>0</v>
      </c>
      <c r="AB12">
        <v>9.76</v>
      </c>
      <c r="AC12">
        <v>0</v>
      </c>
      <c r="AD12">
        <v>1</v>
      </c>
      <c r="AE12">
        <v>1</v>
      </c>
      <c r="AF12" t="s">
        <v>20</v>
      </c>
      <c r="AG12">
        <v>6.0615000000000006</v>
      </c>
      <c r="AH12">
        <v>2</v>
      </c>
      <c r="AI12">
        <v>34647632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34647640</v>
      </c>
      <c r="C13">
        <v>34647631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351</v>
      </c>
      <c r="J13" t="s">
        <v>6</v>
      </c>
      <c r="K13" t="s">
        <v>352</v>
      </c>
      <c r="L13">
        <v>1191</v>
      </c>
      <c r="N13">
        <v>1013</v>
      </c>
      <c r="O13" t="s">
        <v>348</v>
      </c>
      <c r="P13" t="s">
        <v>348</v>
      </c>
      <c r="Q13">
        <v>1</v>
      </c>
      <c r="X13">
        <v>0.3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20</v>
      </c>
      <c r="AG13">
        <v>0.40500000000000003</v>
      </c>
      <c r="AH13">
        <v>2</v>
      </c>
      <c r="AI13">
        <v>34647633</v>
      </c>
      <c r="AJ13">
        <v>13</v>
      </c>
      <c r="AK13">
        <v>2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34647641</v>
      </c>
      <c r="C14">
        <v>34647631</v>
      </c>
      <c r="D14">
        <v>31526753</v>
      </c>
      <c r="E14">
        <v>1</v>
      </c>
      <c r="F14">
        <v>1</v>
      </c>
      <c r="G14">
        <v>1</v>
      </c>
      <c r="H14">
        <v>2</v>
      </c>
      <c r="I14" t="s">
        <v>353</v>
      </c>
      <c r="J14" t="s">
        <v>354</v>
      </c>
      <c r="K14" t="s">
        <v>355</v>
      </c>
      <c r="L14">
        <v>1368</v>
      </c>
      <c r="N14">
        <v>1011</v>
      </c>
      <c r="O14" t="s">
        <v>356</v>
      </c>
      <c r="P14" t="s">
        <v>356</v>
      </c>
      <c r="Q14">
        <v>1</v>
      </c>
      <c r="X14">
        <v>0.15</v>
      </c>
      <c r="Y14">
        <v>0</v>
      </c>
      <c r="Z14">
        <v>111.99</v>
      </c>
      <c r="AA14">
        <v>13.5</v>
      </c>
      <c r="AB14">
        <v>0</v>
      </c>
      <c r="AC14">
        <v>0</v>
      </c>
      <c r="AD14">
        <v>1</v>
      </c>
      <c r="AE14">
        <v>0</v>
      </c>
      <c r="AF14" t="s">
        <v>20</v>
      </c>
      <c r="AG14">
        <v>0.20250000000000001</v>
      </c>
      <c r="AH14">
        <v>2</v>
      </c>
      <c r="AI14">
        <v>34647634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ROW(Source!A29)</f>
        <v>29</v>
      </c>
      <c r="B15">
        <v>34647642</v>
      </c>
      <c r="C15">
        <v>34647631</v>
      </c>
      <c r="D15">
        <v>31528142</v>
      </c>
      <c r="E15">
        <v>1</v>
      </c>
      <c r="F15">
        <v>1</v>
      </c>
      <c r="G15">
        <v>1</v>
      </c>
      <c r="H15">
        <v>2</v>
      </c>
      <c r="I15" t="s">
        <v>357</v>
      </c>
      <c r="J15" t="s">
        <v>358</v>
      </c>
      <c r="K15" t="s">
        <v>359</v>
      </c>
      <c r="L15">
        <v>1368</v>
      </c>
      <c r="N15">
        <v>1011</v>
      </c>
      <c r="O15" t="s">
        <v>356</v>
      </c>
      <c r="P15" t="s">
        <v>356</v>
      </c>
      <c r="Q15">
        <v>1</v>
      </c>
      <c r="X15">
        <v>0.15</v>
      </c>
      <c r="Y15">
        <v>0</v>
      </c>
      <c r="Z15">
        <v>65.709999999999994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20</v>
      </c>
      <c r="AG15">
        <v>0.20250000000000001</v>
      </c>
      <c r="AH15">
        <v>2</v>
      </c>
      <c r="AI15">
        <v>34647635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ROW(Source!A29)</f>
        <v>29</v>
      </c>
      <c r="B16">
        <v>34647643</v>
      </c>
      <c r="C16">
        <v>34647631</v>
      </c>
      <c r="D16">
        <v>31449042</v>
      </c>
      <c r="E16">
        <v>1</v>
      </c>
      <c r="F16">
        <v>1</v>
      </c>
      <c r="G16">
        <v>1</v>
      </c>
      <c r="H16">
        <v>3</v>
      </c>
      <c r="I16" t="s">
        <v>43</v>
      </c>
      <c r="J16" t="s">
        <v>46</v>
      </c>
      <c r="K16" t="s">
        <v>388</v>
      </c>
      <c r="L16">
        <v>1346</v>
      </c>
      <c r="N16">
        <v>1009</v>
      </c>
      <c r="O16" t="s">
        <v>146</v>
      </c>
      <c r="P16" t="s">
        <v>146</v>
      </c>
      <c r="Q16">
        <v>1</v>
      </c>
      <c r="X16">
        <v>0.36399999999999999</v>
      </c>
      <c r="Y16">
        <v>26.94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0.36399999999999999</v>
      </c>
      <c r="AH16">
        <v>2</v>
      </c>
      <c r="AI16">
        <v>34647636</v>
      </c>
      <c r="AJ16">
        <v>16</v>
      </c>
      <c r="AK16">
        <v>3</v>
      </c>
      <c r="AL16">
        <v>-9.8061600000000002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ROW(Source!A29)</f>
        <v>29</v>
      </c>
      <c r="B17">
        <v>34647644</v>
      </c>
      <c r="C17">
        <v>34647631</v>
      </c>
      <c r="D17">
        <v>31443669</v>
      </c>
      <c r="E17">
        <v>17</v>
      </c>
      <c r="F17">
        <v>1</v>
      </c>
      <c r="G17">
        <v>1</v>
      </c>
      <c r="H17">
        <v>3</v>
      </c>
      <c r="I17" t="s">
        <v>51</v>
      </c>
      <c r="J17" t="s">
        <v>6</v>
      </c>
      <c r="K17" t="s">
        <v>389</v>
      </c>
      <c r="L17">
        <v>1348</v>
      </c>
      <c r="N17">
        <v>1009</v>
      </c>
      <c r="O17" t="s">
        <v>30</v>
      </c>
      <c r="P17" t="s">
        <v>30</v>
      </c>
      <c r="Q17">
        <v>1000</v>
      </c>
      <c r="X17">
        <v>0.08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6</v>
      </c>
      <c r="AG17">
        <v>0.08</v>
      </c>
      <c r="AH17">
        <v>2</v>
      </c>
      <c r="AI17">
        <v>34647637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34647645</v>
      </c>
      <c r="C18">
        <v>34647631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55</v>
      </c>
      <c r="J18" t="s">
        <v>6</v>
      </c>
      <c r="K18" t="s">
        <v>56</v>
      </c>
      <c r="L18">
        <v>1374</v>
      </c>
      <c r="N18">
        <v>1013</v>
      </c>
      <c r="O18" t="s">
        <v>57</v>
      </c>
      <c r="P18" t="s">
        <v>57</v>
      </c>
      <c r="Q18">
        <v>1</v>
      </c>
      <c r="X18">
        <v>0.88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0.88</v>
      </c>
      <c r="AH18">
        <v>2</v>
      </c>
      <c r="AI18">
        <v>34647638</v>
      </c>
      <c r="AJ18">
        <v>18</v>
      </c>
      <c r="AK18">
        <v>3</v>
      </c>
      <c r="AL18">
        <v>-0.88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ROW(Source!A36)</f>
        <v>36</v>
      </c>
      <c r="B19">
        <v>34647658</v>
      </c>
      <c r="C19">
        <v>34647649</v>
      </c>
      <c r="D19">
        <v>31725395</v>
      </c>
      <c r="E19">
        <v>1</v>
      </c>
      <c r="F19">
        <v>1</v>
      </c>
      <c r="G19">
        <v>1</v>
      </c>
      <c r="H19">
        <v>1</v>
      </c>
      <c r="I19" t="s">
        <v>360</v>
      </c>
      <c r="J19" t="s">
        <v>6</v>
      </c>
      <c r="K19" t="s">
        <v>361</v>
      </c>
      <c r="L19">
        <v>1191</v>
      </c>
      <c r="N19">
        <v>1013</v>
      </c>
      <c r="O19" t="s">
        <v>348</v>
      </c>
      <c r="P19" t="s">
        <v>348</v>
      </c>
      <c r="Q19">
        <v>1</v>
      </c>
      <c r="X19">
        <v>0.52</v>
      </c>
      <c r="Y19">
        <v>0</v>
      </c>
      <c r="Z19">
        <v>0</v>
      </c>
      <c r="AA19">
        <v>0</v>
      </c>
      <c r="AB19">
        <v>9.92</v>
      </c>
      <c r="AC19">
        <v>0</v>
      </c>
      <c r="AD19">
        <v>1</v>
      </c>
      <c r="AE19">
        <v>1</v>
      </c>
      <c r="AF19" t="s">
        <v>20</v>
      </c>
      <c r="AG19">
        <v>0.70200000000000007</v>
      </c>
      <c r="AH19">
        <v>2</v>
      </c>
      <c r="AI19">
        <v>34647650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ROW(Source!A36)</f>
        <v>36</v>
      </c>
      <c r="B20">
        <v>34647659</v>
      </c>
      <c r="C20">
        <v>34647649</v>
      </c>
      <c r="D20">
        <v>31449041</v>
      </c>
      <c r="E20">
        <v>1</v>
      </c>
      <c r="F20">
        <v>1</v>
      </c>
      <c r="G20">
        <v>1</v>
      </c>
      <c r="H20">
        <v>3</v>
      </c>
      <c r="I20" t="s">
        <v>390</v>
      </c>
      <c r="J20" t="s">
        <v>82</v>
      </c>
      <c r="K20" t="s">
        <v>391</v>
      </c>
      <c r="L20">
        <v>1346</v>
      </c>
      <c r="N20">
        <v>1009</v>
      </c>
      <c r="O20" t="s">
        <v>146</v>
      </c>
      <c r="P20" t="s">
        <v>146</v>
      </c>
      <c r="Q20">
        <v>1</v>
      </c>
      <c r="X20">
        <v>3.5000000000000003E-2</v>
      </c>
      <c r="Y20">
        <v>28.22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3.5000000000000003E-2</v>
      </c>
      <c r="AH20">
        <v>3</v>
      </c>
      <c r="AI20">
        <v>-1</v>
      </c>
      <c r="AJ20" t="s">
        <v>6</v>
      </c>
      <c r="AK20">
        <v>4</v>
      </c>
      <c r="AL20">
        <v>-0.98770000000000002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ROW(Source!A36)</f>
        <v>36</v>
      </c>
      <c r="B21">
        <v>34647660</v>
      </c>
      <c r="C21">
        <v>34647649</v>
      </c>
      <c r="D21">
        <v>31443668</v>
      </c>
      <c r="E21">
        <v>17</v>
      </c>
      <c r="F21">
        <v>1</v>
      </c>
      <c r="G21">
        <v>1</v>
      </c>
      <c r="H21">
        <v>3</v>
      </c>
      <c r="I21" t="s">
        <v>55</v>
      </c>
      <c r="J21" t="s">
        <v>6</v>
      </c>
      <c r="K21" t="s">
        <v>56</v>
      </c>
      <c r="L21">
        <v>1374</v>
      </c>
      <c r="N21">
        <v>1013</v>
      </c>
      <c r="O21" t="s">
        <v>57</v>
      </c>
      <c r="P21" t="s">
        <v>57</v>
      </c>
      <c r="Q21">
        <v>1</v>
      </c>
      <c r="X21">
        <v>0.1</v>
      </c>
      <c r="Y21">
        <v>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0.1</v>
      </c>
      <c r="AH21">
        <v>3</v>
      </c>
      <c r="AI21">
        <v>-1</v>
      </c>
      <c r="AJ21" t="s">
        <v>6</v>
      </c>
      <c r="AK21">
        <v>4</v>
      </c>
      <c r="AL21">
        <v>-0.1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ROW(Source!A37)</f>
        <v>37</v>
      </c>
      <c r="B22">
        <v>34647658</v>
      </c>
      <c r="C22">
        <v>34647649</v>
      </c>
      <c r="D22">
        <v>31725395</v>
      </c>
      <c r="E22">
        <v>1</v>
      </c>
      <c r="F22">
        <v>1</v>
      </c>
      <c r="G22">
        <v>1</v>
      </c>
      <c r="H22">
        <v>1</v>
      </c>
      <c r="I22" t="s">
        <v>360</v>
      </c>
      <c r="J22" t="s">
        <v>6</v>
      </c>
      <c r="K22" t="s">
        <v>361</v>
      </c>
      <c r="L22">
        <v>1191</v>
      </c>
      <c r="N22">
        <v>1013</v>
      </c>
      <c r="O22" t="s">
        <v>348</v>
      </c>
      <c r="P22" t="s">
        <v>348</v>
      </c>
      <c r="Q22">
        <v>1</v>
      </c>
      <c r="X22">
        <v>0.52</v>
      </c>
      <c r="Y22">
        <v>0</v>
      </c>
      <c r="Z22">
        <v>0</v>
      </c>
      <c r="AA22">
        <v>0</v>
      </c>
      <c r="AB22">
        <v>9.92</v>
      </c>
      <c r="AC22">
        <v>0</v>
      </c>
      <c r="AD22">
        <v>1</v>
      </c>
      <c r="AE22">
        <v>1</v>
      </c>
      <c r="AF22" t="s">
        <v>20</v>
      </c>
      <c r="AG22">
        <v>0.70200000000000007</v>
      </c>
      <c r="AH22">
        <v>2</v>
      </c>
      <c r="AI22">
        <v>34647650</v>
      </c>
      <c r="AJ22">
        <v>27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ROW(Source!A37)</f>
        <v>37</v>
      </c>
      <c r="B23">
        <v>34647659</v>
      </c>
      <c r="C23">
        <v>34647649</v>
      </c>
      <c r="D23">
        <v>31449041</v>
      </c>
      <c r="E23">
        <v>1</v>
      </c>
      <c r="F23">
        <v>1</v>
      </c>
      <c r="G23">
        <v>1</v>
      </c>
      <c r="H23">
        <v>3</v>
      </c>
      <c r="I23" t="s">
        <v>390</v>
      </c>
      <c r="J23" t="s">
        <v>82</v>
      </c>
      <c r="K23" t="s">
        <v>391</v>
      </c>
      <c r="L23">
        <v>1346</v>
      </c>
      <c r="N23">
        <v>1009</v>
      </c>
      <c r="O23" t="s">
        <v>146</v>
      </c>
      <c r="P23" t="s">
        <v>146</v>
      </c>
      <c r="Q23">
        <v>1</v>
      </c>
      <c r="X23">
        <v>3.5000000000000003E-2</v>
      </c>
      <c r="Y23">
        <v>28.22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3.5000000000000003E-2</v>
      </c>
      <c r="AH23">
        <v>3</v>
      </c>
      <c r="AI23">
        <v>-1</v>
      </c>
      <c r="AJ23" t="s">
        <v>6</v>
      </c>
      <c r="AK23">
        <v>4</v>
      </c>
      <c r="AL23">
        <v>-0.98770000000000002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ROW(Source!A37)</f>
        <v>37</v>
      </c>
      <c r="B24">
        <v>34647660</v>
      </c>
      <c r="C24">
        <v>34647649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55</v>
      </c>
      <c r="J24" t="s">
        <v>6</v>
      </c>
      <c r="K24" t="s">
        <v>56</v>
      </c>
      <c r="L24">
        <v>1374</v>
      </c>
      <c r="N24">
        <v>1013</v>
      </c>
      <c r="O24" t="s">
        <v>57</v>
      </c>
      <c r="P24" t="s">
        <v>57</v>
      </c>
      <c r="Q24">
        <v>1</v>
      </c>
      <c r="X24">
        <v>0.1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0.1</v>
      </c>
      <c r="AH24">
        <v>3</v>
      </c>
      <c r="AI24">
        <v>-1</v>
      </c>
      <c r="AJ24" t="s">
        <v>6</v>
      </c>
      <c r="AK24">
        <v>4</v>
      </c>
      <c r="AL24">
        <v>-0.1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ROW(Source!A52)</f>
        <v>52</v>
      </c>
      <c r="B25">
        <v>34647677</v>
      </c>
      <c r="C25">
        <v>34647668</v>
      </c>
      <c r="D25">
        <v>31709544</v>
      </c>
      <c r="E25">
        <v>1</v>
      </c>
      <c r="F25">
        <v>1</v>
      </c>
      <c r="G25">
        <v>1</v>
      </c>
      <c r="H25">
        <v>1</v>
      </c>
      <c r="I25" t="s">
        <v>362</v>
      </c>
      <c r="J25" t="s">
        <v>6</v>
      </c>
      <c r="K25" t="s">
        <v>363</v>
      </c>
      <c r="L25">
        <v>1191</v>
      </c>
      <c r="N25">
        <v>1013</v>
      </c>
      <c r="O25" t="s">
        <v>348</v>
      </c>
      <c r="P25" t="s">
        <v>348</v>
      </c>
      <c r="Q25">
        <v>1</v>
      </c>
      <c r="X25">
        <v>42.5</v>
      </c>
      <c r="Y25">
        <v>0</v>
      </c>
      <c r="Z25">
        <v>0</v>
      </c>
      <c r="AA25">
        <v>0</v>
      </c>
      <c r="AB25">
        <v>9.07</v>
      </c>
      <c r="AC25">
        <v>0</v>
      </c>
      <c r="AD25">
        <v>1</v>
      </c>
      <c r="AE25">
        <v>1</v>
      </c>
      <c r="AF25" t="s">
        <v>20</v>
      </c>
      <c r="AG25">
        <v>57.375000000000007</v>
      </c>
      <c r="AH25">
        <v>2</v>
      </c>
      <c r="AI25">
        <v>34647674</v>
      </c>
      <c r="AJ25">
        <v>35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ROW(Source!A52)</f>
        <v>52</v>
      </c>
      <c r="B26">
        <v>34647678</v>
      </c>
      <c r="C26">
        <v>34647668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351</v>
      </c>
      <c r="J26" t="s">
        <v>6</v>
      </c>
      <c r="K26" t="s">
        <v>352</v>
      </c>
      <c r="L26">
        <v>1191</v>
      </c>
      <c r="N26">
        <v>1013</v>
      </c>
      <c r="O26" t="s">
        <v>348</v>
      </c>
      <c r="P26" t="s">
        <v>348</v>
      </c>
      <c r="Q26">
        <v>1</v>
      </c>
      <c r="X26">
        <v>1.74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20</v>
      </c>
      <c r="AG26">
        <v>2.3490000000000002</v>
      </c>
      <c r="AH26">
        <v>2</v>
      </c>
      <c r="AI26">
        <v>34647675</v>
      </c>
      <c r="AJ26">
        <v>36</v>
      </c>
      <c r="AK26">
        <v>2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ROW(Source!A52)</f>
        <v>52</v>
      </c>
      <c r="B27">
        <v>34647679</v>
      </c>
      <c r="C27">
        <v>34647668</v>
      </c>
      <c r="D27">
        <v>31526978</v>
      </c>
      <c r="E27">
        <v>1</v>
      </c>
      <c r="F27">
        <v>1</v>
      </c>
      <c r="G27">
        <v>1</v>
      </c>
      <c r="H27">
        <v>2</v>
      </c>
      <c r="I27" t="s">
        <v>364</v>
      </c>
      <c r="J27" t="s">
        <v>365</v>
      </c>
      <c r="K27" t="s">
        <v>366</v>
      </c>
      <c r="L27">
        <v>1368</v>
      </c>
      <c r="N27">
        <v>1011</v>
      </c>
      <c r="O27" t="s">
        <v>356</v>
      </c>
      <c r="P27" t="s">
        <v>356</v>
      </c>
      <c r="Q27">
        <v>1</v>
      </c>
      <c r="X27">
        <v>1.74</v>
      </c>
      <c r="Y27">
        <v>0</v>
      </c>
      <c r="Z27">
        <v>89.99</v>
      </c>
      <c r="AA27">
        <v>10.06</v>
      </c>
      <c r="AB27">
        <v>0</v>
      </c>
      <c r="AC27">
        <v>0</v>
      </c>
      <c r="AD27">
        <v>1</v>
      </c>
      <c r="AE27">
        <v>0</v>
      </c>
      <c r="AF27" t="s">
        <v>20</v>
      </c>
      <c r="AG27">
        <v>2.3490000000000002</v>
      </c>
      <c r="AH27">
        <v>2</v>
      </c>
      <c r="AI27">
        <v>34647676</v>
      </c>
      <c r="AJ27">
        <v>37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ROW(Source!A52)</f>
        <v>52</v>
      </c>
      <c r="B28">
        <v>34647680</v>
      </c>
      <c r="C28">
        <v>34647668</v>
      </c>
      <c r="D28">
        <v>31449550</v>
      </c>
      <c r="E28">
        <v>1</v>
      </c>
      <c r="F28">
        <v>1</v>
      </c>
      <c r="G28">
        <v>1</v>
      </c>
      <c r="H28">
        <v>3</v>
      </c>
      <c r="I28" t="s">
        <v>392</v>
      </c>
      <c r="J28" t="s">
        <v>97</v>
      </c>
      <c r="K28" t="s">
        <v>393</v>
      </c>
      <c r="L28">
        <v>1348</v>
      </c>
      <c r="N28">
        <v>1009</v>
      </c>
      <c r="O28" t="s">
        <v>30</v>
      </c>
      <c r="P28" t="s">
        <v>30</v>
      </c>
      <c r="Q28">
        <v>1000</v>
      </c>
      <c r="X28">
        <v>1.39E-3</v>
      </c>
      <c r="Y28">
        <v>12430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1.39E-3</v>
      </c>
      <c r="AH28">
        <v>3</v>
      </c>
      <c r="AI28">
        <v>-1</v>
      </c>
      <c r="AJ28" t="s">
        <v>6</v>
      </c>
      <c r="AK28">
        <v>4</v>
      </c>
      <c r="AL28">
        <v>-17.277699999999999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ROW(Source!A52)</f>
        <v>52</v>
      </c>
      <c r="B29">
        <v>34647681</v>
      </c>
      <c r="C29">
        <v>34647668</v>
      </c>
      <c r="D29">
        <v>31451091</v>
      </c>
      <c r="E29">
        <v>1</v>
      </c>
      <c r="F29">
        <v>1</v>
      </c>
      <c r="G29">
        <v>1</v>
      </c>
      <c r="H29">
        <v>3</v>
      </c>
      <c r="I29" t="s">
        <v>100</v>
      </c>
      <c r="J29" t="s">
        <v>102</v>
      </c>
      <c r="K29" t="s">
        <v>101</v>
      </c>
      <c r="L29">
        <v>1348</v>
      </c>
      <c r="N29">
        <v>1009</v>
      </c>
      <c r="O29" t="s">
        <v>30</v>
      </c>
      <c r="P29" t="s">
        <v>30</v>
      </c>
      <c r="Q29">
        <v>1000</v>
      </c>
      <c r="X29">
        <v>3.3E-3</v>
      </c>
      <c r="Y29">
        <v>729.98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3.3E-3</v>
      </c>
      <c r="AH29">
        <v>2</v>
      </c>
      <c r="AI29">
        <v>34647670</v>
      </c>
      <c r="AJ29">
        <v>38</v>
      </c>
      <c r="AK29">
        <v>3</v>
      </c>
      <c r="AL29">
        <v>-2.4089339999999999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ROW(Source!A52)</f>
        <v>52</v>
      </c>
      <c r="B30">
        <v>34647682</v>
      </c>
      <c r="C30">
        <v>34647668</v>
      </c>
      <c r="D30">
        <v>31470212</v>
      </c>
      <c r="E30">
        <v>1</v>
      </c>
      <c r="F30">
        <v>1</v>
      </c>
      <c r="G30">
        <v>1</v>
      </c>
      <c r="H30">
        <v>3</v>
      </c>
      <c r="I30" t="s">
        <v>104</v>
      </c>
      <c r="J30" t="s">
        <v>106</v>
      </c>
      <c r="K30" t="s">
        <v>105</v>
      </c>
      <c r="L30">
        <v>1348</v>
      </c>
      <c r="N30">
        <v>1009</v>
      </c>
      <c r="O30" t="s">
        <v>30</v>
      </c>
      <c r="P30" t="s">
        <v>30</v>
      </c>
      <c r="Q30">
        <v>1000</v>
      </c>
      <c r="X30">
        <v>3.6000000000000002E-4</v>
      </c>
      <c r="Y30">
        <v>10200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3.6000000000000002E-4</v>
      </c>
      <c r="AH30">
        <v>2</v>
      </c>
      <c r="AI30">
        <v>34647671</v>
      </c>
      <c r="AJ30">
        <v>39</v>
      </c>
      <c r="AK30">
        <v>3</v>
      </c>
      <c r="AL30">
        <v>-3.6720000000000002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ROW(Source!A52)</f>
        <v>52</v>
      </c>
      <c r="B31">
        <v>34647683</v>
      </c>
      <c r="C31">
        <v>34647668</v>
      </c>
      <c r="D31">
        <v>31505175</v>
      </c>
      <c r="E31">
        <v>1</v>
      </c>
      <c r="F31">
        <v>1</v>
      </c>
      <c r="G31">
        <v>1</v>
      </c>
      <c r="H31">
        <v>3</v>
      </c>
      <c r="I31" t="s">
        <v>108</v>
      </c>
      <c r="J31" t="s">
        <v>111</v>
      </c>
      <c r="K31" t="s">
        <v>109</v>
      </c>
      <c r="L31">
        <v>1355</v>
      </c>
      <c r="N31">
        <v>1010</v>
      </c>
      <c r="O31" t="s">
        <v>110</v>
      </c>
      <c r="P31" t="s">
        <v>110</v>
      </c>
      <c r="Q31">
        <v>100</v>
      </c>
      <c r="X31">
        <v>3.12</v>
      </c>
      <c r="Y31">
        <v>155.74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3.12</v>
      </c>
      <c r="AH31">
        <v>2</v>
      </c>
      <c r="AI31">
        <v>34647672</v>
      </c>
      <c r="AJ31">
        <v>40</v>
      </c>
      <c r="AK31">
        <v>3</v>
      </c>
      <c r="AL31">
        <v>-485.90880000000004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ROW(Source!A52)</f>
        <v>52</v>
      </c>
      <c r="B32">
        <v>34647684</v>
      </c>
      <c r="C32">
        <v>34647668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55</v>
      </c>
      <c r="J32" t="s">
        <v>6</v>
      </c>
      <c r="K32" t="s">
        <v>56</v>
      </c>
      <c r="L32">
        <v>1374</v>
      </c>
      <c r="N32">
        <v>1013</v>
      </c>
      <c r="O32" t="s">
        <v>57</v>
      </c>
      <c r="P32" t="s">
        <v>57</v>
      </c>
      <c r="Q32">
        <v>1</v>
      </c>
      <c r="X32">
        <v>7.71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7.71</v>
      </c>
      <c r="AH32">
        <v>2</v>
      </c>
      <c r="AI32">
        <v>34647673</v>
      </c>
      <c r="AJ32">
        <v>41</v>
      </c>
      <c r="AK32">
        <v>3</v>
      </c>
      <c r="AL32">
        <v>-7.71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ROW(Source!A53)</f>
        <v>53</v>
      </c>
      <c r="B33">
        <v>34647677</v>
      </c>
      <c r="C33">
        <v>34647668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362</v>
      </c>
      <c r="J33" t="s">
        <v>6</v>
      </c>
      <c r="K33" t="s">
        <v>363</v>
      </c>
      <c r="L33">
        <v>1191</v>
      </c>
      <c r="N33">
        <v>1013</v>
      </c>
      <c r="O33" t="s">
        <v>348</v>
      </c>
      <c r="P33" t="s">
        <v>348</v>
      </c>
      <c r="Q33">
        <v>1</v>
      </c>
      <c r="X33">
        <v>42.5</v>
      </c>
      <c r="Y33">
        <v>0</v>
      </c>
      <c r="Z33">
        <v>0</v>
      </c>
      <c r="AA33">
        <v>0</v>
      </c>
      <c r="AB33">
        <v>9.07</v>
      </c>
      <c r="AC33">
        <v>0</v>
      </c>
      <c r="AD33">
        <v>1</v>
      </c>
      <c r="AE33">
        <v>1</v>
      </c>
      <c r="AF33" t="s">
        <v>20</v>
      </c>
      <c r="AG33">
        <v>57.375000000000007</v>
      </c>
      <c r="AH33">
        <v>2</v>
      </c>
      <c r="AI33">
        <v>34647674</v>
      </c>
      <c r="AJ33">
        <v>43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ROW(Source!A53)</f>
        <v>53</v>
      </c>
      <c r="B34">
        <v>34647678</v>
      </c>
      <c r="C34">
        <v>34647668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351</v>
      </c>
      <c r="J34" t="s">
        <v>6</v>
      </c>
      <c r="K34" t="s">
        <v>352</v>
      </c>
      <c r="L34">
        <v>1191</v>
      </c>
      <c r="N34">
        <v>1013</v>
      </c>
      <c r="O34" t="s">
        <v>348</v>
      </c>
      <c r="P34" t="s">
        <v>348</v>
      </c>
      <c r="Q34">
        <v>1</v>
      </c>
      <c r="X34">
        <v>1.74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20</v>
      </c>
      <c r="AG34">
        <v>2.3490000000000002</v>
      </c>
      <c r="AH34">
        <v>2</v>
      </c>
      <c r="AI34">
        <v>34647675</v>
      </c>
      <c r="AJ34">
        <v>44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ROW(Source!A53)</f>
        <v>53</v>
      </c>
      <c r="B35">
        <v>34647679</v>
      </c>
      <c r="C35">
        <v>34647668</v>
      </c>
      <c r="D35">
        <v>31526978</v>
      </c>
      <c r="E35">
        <v>1</v>
      </c>
      <c r="F35">
        <v>1</v>
      </c>
      <c r="G35">
        <v>1</v>
      </c>
      <c r="H35">
        <v>2</v>
      </c>
      <c r="I35" t="s">
        <v>364</v>
      </c>
      <c r="J35" t="s">
        <v>365</v>
      </c>
      <c r="K35" t="s">
        <v>366</v>
      </c>
      <c r="L35">
        <v>1368</v>
      </c>
      <c r="N35">
        <v>1011</v>
      </c>
      <c r="O35" t="s">
        <v>356</v>
      </c>
      <c r="P35" t="s">
        <v>356</v>
      </c>
      <c r="Q35">
        <v>1</v>
      </c>
      <c r="X35">
        <v>1.74</v>
      </c>
      <c r="Y35">
        <v>0</v>
      </c>
      <c r="Z35">
        <v>89.99</v>
      </c>
      <c r="AA35">
        <v>10.06</v>
      </c>
      <c r="AB35">
        <v>0</v>
      </c>
      <c r="AC35">
        <v>0</v>
      </c>
      <c r="AD35">
        <v>1</v>
      </c>
      <c r="AE35">
        <v>0</v>
      </c>
      <c r="AF35" t="s">
        <v>20</v>
      </c>
      <c r="AG35">
        <v>2.3490000000000002</v>
      </c>
      <c r="AH35">
        <v>2</v>
      </c>
      <c r="AI35">
        <v>34647676</v>
      </c>
      <c r="AJ35">
        <v>45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ROW(Source!A53)</f>
        <v>53</v>
      </c>
      <c r="B36">
        <v>34647680</v>
      </c>
      <c r="C36">
        <v>34647668</v>
      </c>
      <c r="D36">
        <v>31449550</v>
      </c>
      <c r="E36">
        <v>1</v>
      </c>
      <c r="F36">
        <v>1</v>
      </c>
      <c r="G36">
        <v>1</v>
      </c>
      <c r="H36">
        <v>3</v>
      </c>
      <c r="I36" t="s">
        <v>392</v>
      </c>
      <c r="J36" t="s">
        <v>97</v>
      </c>
      <c r="K36" t="s">
        <v>393</v>
      </c>
      <c r="L36">
        <v>1348</v>
      </c>
      <c r="N36">
        <v>1009</v>
      </c>
      <c r="O36" t="s">
        <v>30</v>
      </c>
      <c r="P36" t="s">
        <v>30</v>
      </c>
      <c r="Q36">
        <v>1000</v>
      </c>
      <c r="X36">
        <v>1.39E-3</v>
      </c>
      <c r="Y36">
        <v>12430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1.39E-3</v>
      </c>
      <c r="AH36">
        <v>3</v>
      </c>
      <c r="AI36">
        <v>-1</v>
      </c>
      <c r="AJ36" t="s">
        <v>6</v>
      </c>
      <c r="AK36">
        <v>4</v>
      </c>
      <c r="AL36">
        <v>-17.277699999999999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ROW(Source!A53)</f>
        <v>53</v>
      </c>
      <c r="B37">
        <v>34647681</v>
      </c>
      <c r="C37">
        <v>34647668</v>
      </c>
      <c r="D37">
        <v>31451091</v>
      </c>
      <c r="E37">
        <v>1</v>
      </c>
      <c r="F37">
        <v>1</v>
      </c>
      <c r="G37">
        <v>1</v>
      </c>
      <c r="H37">
        <v>3</v>
      </c>
      <c r="I37" t="s">
        <v>100</v>
      </c>
      <c r="J37" t="s">
        <v>102</v>
      </c>
      <c r="K37" t="s">
        <v>101</v>
      </c>
      <c r="L37">
        <v>1348</v>
      </c>
      <c r="N37">
        <v>1009</v>
      </c>
      <c r="O37" t="s">
        <v>30</v>
      </c>
      <c r="P37" t="s">
        <v>30</v>
      </c>
      <c r="Q37">
        <v>1000</v>
      </c>
      <c r="X37">
        <v>3.3E-3</v>
      </c>
      <c r="Y37">
        <v>729.98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3.3E-3</v>
      </c>
      <c r="AH37">
        <v>2</v>
      </c>
      <c r="AI37">
        <v>34647670</v>
      </c>
      <c r="AJ37">
        <v>46</v>
      </c>
      <c r="AK37">
        <v>3</v>
      </c>
      <c r="AL37">
        <v>-2.4089339999999999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ROW(Source!A53)</f>
        <v>53</v>
      </c>
      <c r="B38">
        <v>34647682</v>
      </c>
      <c r="C38">
        <v>34647668</v>
      </c>
      <c r="D38">
        <v>31470212</v>
      </c>
      <c r="E38">
        <v>1</v>
      </c>
      <c r="F38">
        <v>1</v>
      </c>
      <c r="G38">
        <v>1</v>
      </c>
      <c r="H38">
        <v>3</v>
      </c>
      <c r="I38" t="s">
        <v>104</v>
      </c>
      <c r="J38" t="s">
        <v>106</v>
      </c>
      <c r="K38" t="s">
        <v>105</v>
      </c>
      <c r="L38">
        <v>1348</v>
      </c>
      <c r="N38">
        <v>1009</v>
      </c>
      <c r="O38" t="s">
        <v>30</v>
      </c>
      <c r="P38" t="s">
        <v>30</v>
      </c>
      <c r="Q38">
        <v>1000</v>
      </c>
      <c r="X38">
        <v>3.6000000000000002E-4</v>
      </c>
      <c r="Y38">
        <v>10200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3.6000000000000002E-4</v>
      </c>
      <c r="AH38">
        <v>2</v>
      </c>
      <c r="AI38">
        <v>34647671</v>
      </c>
      <c r="AJ38">
        <v>47</v>
      </c>
      <c r="AK38">
        <v>3</v>
      </c>
      <c r="AL38">
        <v>-3.6720000000000002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ROW(Source!A53)</f>
        <v>53</v>
      </c>
      <c r="B39">
        <v>34647683</v>
      </c>
      <c r="C39">
        <v>34647668</v>
      </c>
      <c r="D39">
        <v>31505175</v>
      </c>
      <c r="E39">
        <v>1</v>
      </c>
      <c r="F39">
        <v>1</v>
      </c>
      <c r="G39">
        <v>1</v>
      </c>
      <c r="H39">
        <v>3</v>
      </c>
      <c r="I39" t="s">
        <v>108</v>
      </c>
      <c r="J39" t="s">
        <v>111</v>
      </c>
      <c r="K39" t="s">
        <v>109</v>
      </c>
      <c r="L39">
        <v>1355</v>
      </c>
      <c r="N39">
        <v>1010</v>
      </c>
      <c r="O39" t="s">
        <v>110</v>
      </c>
      <c r="P39" t="s">
        <v>110</v>
      </c>
      <c r="Q39">
        <v>100</v>
      </c>
      <c r="X39">
        <v>3.12</v>
      </c>
      <c r="Y39">
        <v>155.74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3.12</v>
      </c>
      <c r="AH39">
        <v>2</v>
      </c>
      <c r="AI39">
        <v>34647672</v>
      </c>
      <c r="AJ39">
        <v>48</v>
      </c>
      <c r="AK39">
        <v>3</v>
      </c>
      <c r="AL39">
        <v>-485.90880000000004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ROW(Source!A53)</f>
        <v>53</v>
      </c>
      <c r="B40">
        <v>34647684</v>
      </c>
      <c r="C40">
        <v>34647668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55</v>
      </c>
      <c r="J40" t="s">
        <v>6</v>
      </c>
      <c r="K40" t="s">
        <v>56</v>
      </c>
      <c r="L40">
        <v>1374</v>
      </c>
      <c r="N40">
        <v>1013</v>
      </c>
      <c r="O40" t="s">
        <v>57</v>
      </c>
      <c r="P40" t="s">
        <v>57</v>
      </c>
      <c r="Q40">
        <v>1</v>
      </c>
      <c r="X40">
        <v>7.71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7.71</v>
      </c>
      <c r="AH40">
        <v>2</v>
      </c>
      <c r="AI40">
        <v>34647673</v>
      </c>
      <c r="AJ40">
        <v>49</v>
      </c>
      <c r="AK40">
        <v>3</v>
      </c>
      <c r="AL40">
        <v>-7.71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ROW(Source!A64)</f>
        <v>64</v>
      </c>
      <c r="B41">
        <v>34647703</v>
      </c>
      <c r="C41">
        <v>34647690</v>
      </c>
      <c r="D41">
        <v>31709494</v>
      </c>
      <c r="E41">
        <v>1</v>
      </c>
      <c r="F41">
        <v>1</v>
      </c>
      <c r="G41">
        <v>1</v>
      </c>
      <c r="H41">
        <v>1</v>
      </c>
      <c r="I41" t="s">
        <v>367</v>
      </c>
      <c r="J41" t="s">
        <v>6</v>
      </c>
      <c r="K41" t="s">
        <v>368</v>
      </c>
      <c r="L41">
        <v>1191</v>
      </c>
      <c r="N41">
        <v>1013</v>
      </c>
      <c r="O41" t="s">
        <v>348</v>
      </c>
      <c r="P41" t="s">
        <v>348</v>
      </c>
      <c r="Q41">
        <v>1</v>
      </c>
      <c r="X41">
        <v>41.28</v>
      </c>
      <c r="Y41">
        <v>0</v>
      </c>
      <c r="Z41">
        <v>0</v>
      </c>
      <c r="AA41">
        <v>0</v>
      </c>
      <c r="AB41">
        <v>9.4</v>
      </c>
      <c r="AC41">
        <v>0</v>
      </c>
      <c r="AD41">
        <v>1</v>
      </c>
      <c r="AE41">
        <v>1</v>
      </c>
      <c r="AF41" t="s">
        <v>6</v>
      </c>
      <c r="AG41">
        <v>41.28</v>
      </c>
      <c r="AH41">
        <v>2</v>
      </c>
      <c r="AI41">
        <v>34647691</v>
      </c>
      <c r="AJ41">
        <v>51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ROW(Source!A64)</f>
        <v>64</v>
      </c>
      <c r="B42">
        <v>34647704</v>
      </c>
      <c r="C42">
        <v>34647690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351</v>
      </c>
      <c r="J42" t="s">
        <v>6</v>
      </c>
      <c r="K42" t="s">
        <v>352</v>
      </c>
      <c r="L42">
        <v>1191</v>
      </c>
      <c r="N42">
        <v>1013</v>
      </c>
      <c r="O42" t="s">
        <v>348</v>
      </c>
      <c r="P42" t="s">
        <v>348</v>
      </c>
      <c r="Q42">
        <v>1</v>
      </c>
      <c r="X42">
        <v>0.4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0.4</v>
      </c>
      <c r="AH42">
        <v>2</v>
      </c>
      <c r="AI42">
        <v>34647692</v>
      </c>
      <c r="AJ42">
        <v>52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ROW(Source!A64)</f>
        <v>64</v>
      </c>
      <c r="B43">
        <v>34647705</v>
      </c>
      <c r="C43">
        <v>34647690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353</v>
      </c>
      <c r="J43" t="s">
        <v>354</v>
      </c>
      <c r="K43" t="s">
        <v>355</v>
      </c>
      <c r="L43">
        <v>1368</v>
      </c>
      <c r="N43">
        <v>1011</v>
      </c>
      <c r="O43" t="s">
        <v>356</v>
      </c>
      <c r="P43" t="s">
        <v>356</v>
      </c>
      <c r="Q43">
        <v>1</v>
      </c>
      <c r="X43">
        <v>0.2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0.2</v>
      </c>
      <c r="AH43">
        <v>2</v>
      </c>
      <c r="AI43">
        <v>34647693</v>
      </c>
      <c r="AJ43">
        <v>53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ROW(Source!A64)</f>
        <v>64</v>
      </c>
      <c r="B44">
        <v>34647706</v>
      </c>
      <c r="C44">
        <v>34647690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357</v>
      </c>
      <c r="J44" t="s">
        <v>358</v>
      </c>
      <c r="K44" t="s">
        <v>359</v>
      </c>
      <c r="L44">
        <v>1368</v>
      </c>
      <c r="N44">
        <v>1011</v>
      </c>
      <c r="O44" t="s">
        <v>356</v>
      </c>
      <c r="P44" t="s">
        <v>356</v>
      </c>
      <c r="Q44">
        <v>1</v>
      </c>
      <c r="X44">
        <v>0.2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0.2</v>
      </c>
      <c r="AH44">
        <v>2</v>
      </c>
      <c r="AI44">
        <v>34647694</v>
      </c>
      <c r="AJ44">
        <v>54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ROW(Source!A64)</f>
        <v>64</v>
      </c>
      <c r="B45">
        <v>34647707</v>
      </c>
      <c r="C45">
        <v>34647690</v>
      </c>
      <c r="D45">
        <v>31528446</v>
      </c>
      <c r="E45">
        <v>1</v>
      </c>
      <c r="F45">
        <v>1</v>
      </c>
      <c r="G45">
        <v>1</v>
      </c>
      <c r="H45">
        <v>2</v>
      </c>
      <c r="I45" t="s">
        <v>369</v>
      </c>
      <c r="J45" t="s">
        <v>370</v>
      </c>
      <c r="K45" t="s">
        <v>371</v>
      </c>
      <c r="L45">
        <v>1368</v>
      </c>
      <c r="N45">
        <v>1011</v>
      </c>
      <c r="O45" t="s">
        <v>356</v>
      </c>
      <c r="P45" t="s">
        <v>356</v>
      </c>
      <c r="Q45">
        <v>1</v>
      </c>
      <c r="X45">
        <v>1.98</v>
      </c>
      <c r="Y45">
        <v>0</v>
      </c>
      <c r="Z45">
        <v>8.1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1.98</v>
      </c>
      <c r="AH45">
        <v>2</v>
      </c>
      <c r="AI45">
        <v>34647695</v>
      </c>
      <c r="AJ45">
        <v>55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ROW(Source!A64)</f>
        <v>64</v>
      </c>
      <c r="B46">
        <v>34647708</v>
      </c>
      <c r="C46">
        <v>34647690</v>
      </c>
      <c r="D46">
        <v>31446709</v>
      </c>
      <c r="E46">
        <v>1</v>
      </c>
      <c r="F46">
        <v>1</v>
      </c>
      <c r="G46">
        <v>1</v>
      </c>
      <c r="H46">
        <v>3</v>
      </c>
      <c r="I46" t="s">
        <v>394</v>
      </c>
      <c r="J46" t="s">
        <v>124</v>
      </c>
      <c r="K46" t="s">
        <v>395</v>
      </c>
      <c r="L46">
        <v>1308</v>
      </c>
      <c r="N46">
        <v>1003</v>
      </c>
      <c r="O46" t="s">
        <v>90</v>
      </c>
      <c r="P46" t="s">
        <v>90</v>
      </c>
      <c r="Q46">
        <v>100</v>
      </c>
      <c r="X46">
        <v>0.03</v>
      </c>
      <c r="Y46">
        <v>120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0.03</v>
      </c>
      <c r="AH46">
        <v>3</v>
      </c>
      <c r="AI46">
        <v>-1</v>
      </c>
      <c r="AJ46" t="s">
        <v>6</v>
      </c>
      <c r="AK46">
        <v>4</v>
      </c>
      <c r="AL46">
        <v>-3.5999999999999996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ROW(Source!A64)</f>
        <v>64</v>
      </c>
      <c r="B47">
        <v>34647709</v>
      </c>
      <c r="C47">
        <v>34647690</v>
      </c>
      <c r="D47">
        <v>31447861</v>
      </c>
      <c r="E47">
        <v>1</v>
      </c>
      <c r="F47">
        <v>1</v>
      </c>
      <c r="G47">
        <v>1</v>
      </c>
      <c r="H47">
        <v>3</v>
      </c>
      <c r="I47" t="s">
        <v>180</v>
      </c>
      <c r="J47" t="s">
        <v>128</v>
      </c>
      <c r="K47" t="s">
        <v>181</v>
      </c>
      <c r="L47">
        <v>1346</v>
      </c>
      <c r="N47">
        <v>1009</v>
      </c>
      <c r="O47" t="s">
        <v>146</v>
      </c>
      <c r="P47" t="s">
        <v>146</v>
      </c>
      <c r="Q47">
        <v>1</v>
      </c>
      <c r="X47">
        <v>1.75</v>
      </c>
      <c r="Y47">
        <v>10.57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1.75</v>
      </c>
      <c r="AH47">
        <v>3</v>
      </c>
      <c r="AI47">
        <v>-1</v>
      </c>
      <c r="AJ47" t="s">
        <v>6</v>
      </c>
      <c r="AK47">
        <v>4</v>
      </c>
      <c r="AL47">
        <v>-18.497500000000002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ROW(Source!A64)</f>
        <v>64</v>
      </c>
      <c r="B48">
        <v>34647710</v>
      </c>
      <c r="C48">
        <v>34647690</v>
      </c>
      <c r="D48">
        <v>31449183</v>
      </c>
      <c r="E48">
        <v>1</v>
      </c>
      <c r="F48">
        <v>1</v>
      </c>
      <c r="G48">
        <v>1</v>
      </c>
      <c r="H48">
        <v>3</v>
      </c>
      <c r="I48" t="s">
        <v>131</v>
      </c>
      <c r="J48" t="s">
        <v>133</v>
      </c>
      <c r="K48" t="s">
        <v>132</v>
      </c>
      <c r="L48">
        <v>1355</v>
      </c>
      <c r="N48">
        <v>1010</v>
      </c>
      <c r="O48" t="s">
        <v>110</v>
      </c>
      <c r="P48" t="s">
        <v>110</v>
      </c>
      <c r="Q48">
        <v>100</v>
      </c>
      <c r="X48">
        <v>1</v>
      </c>
      <c r="Y48">
        <v>86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1</v>
      </c>
      <c r="AH48">
        <v>2</v>
      </c>
      <c r="AI48">
        <v>34647698</v>
      </c>
      <c r="AJ48">
        <v>56</v>
      </c>
      <c r="AK48">
        <v>3</v>
      </c>
      <c r="AL48">
        <v>-86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ROW(Source!A64)</f>
        <v>64</v>
      </c>
      <c r="B49">
        <v>34647711</v>
      </c>
      <c r="C49">
        <v>34647690</v>
      </c>
      <c r="D49">
        <v>31449317</v>
      </c>
      <c r="E49">
        <v>1</v>
      </c>
      <c r="F49">
        <v>1</v>
      </c>
      <c r="G49">
        <v>1</v>
      </c>
      <c r="H49">
        <v>3</v>
      </c>
      <c r="I49" t="s">
        <v>135</v>
      </c>
      <c r="J49" t="s">
        <v>138</v>
      </c>
      <c r="K49" t="s">
        <v>136</v>
      </c>
      <c r="L49">
        <v>1358</v>
      </c>
      <c r="N49">
        <v>1010</v>
      </c>
      <c r="O49" t="s">
        <v>137</v>
      </c>
      <c r="P49" t="s">
        <v>137</v>
      </c>
      <c r="Q49">
        <v>10</v>
      </c>
      <c r="X49">
        <v>5</v>
      </c>
      <c r="Y49">
        <v>11.89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5</v>
      </c>
      <c r="AH49">
        <v>2</v>
      </c>
      <c r="AI49">
        <v>34647699</v>
      </c>
      <c r="AJ49">
        <v>57</v>
      </c>
      <c r="AK49">
        <v>3</v>
      </c>
      <c r="AL49">
        <v>-59.45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ROW(Source!A64)</f>
        <v>64</v>
      </c>
      <c r="B50">
        <v>34647712</v>
      </c>
      <c r="C50">
        <v>34647690</v>
      </c>
      <c r="D50">
        <v>31449547</v>
      </c>
      <c r="E50">
        <v>1</v>
      </c>
      <c r="F50">
        <v>1</v>
      </c>
      <c r="G50">
        <v>1</v>
      </c>
      <c r="H50">
        <v>3</v>
      </c>
      <c r="I50" t="s">
        <v>140</v>
      </c>
      <c r="J50" t="s">
        <v>142</v>
      </c>
      <c r="K50" t="s">
        <v>141</v>
      </c>
      <c r="L50">
        <v>1348</v>
      </c>
      <c r="N50">
        <v>1009</v>
      </c>
      <c r="O50" t="s">
        <v>30</v>
      </c>
      <c r="P50" t="s">
        <v>30</v>
      </c>
      <c r="Q50">
        <v>1000</v>
      </c>
      <c r="X50">
        <v>3.6999999999999999E-4</v>
      </c>
      <c r="Y50">
        <v>12430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3.6999999999999999E-4</v>
      </c>
      <c r="AH50">
        <v>2</v>
      </c>
      <c r="AI50">
        <v>34647700</v>
      </c>
      <c r="AJ50">
        <v>58</v>
      </c>
      <c r="AK50">
        <v>3</v>
      </c>
      <c r="AL50">
        <v>-4.5991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ROW(Source!A64)</f>
        <v>64</v>
      </c>
      <c r="B51">
        <v>34647713</v>
      </c>
      <c r="C51">
        <v>34647690</v>
      </c>
      <c r="D51">
        <v>31482923</v>
      </c>
      <c r="E51">
        <v>1</v>
      </c>
      <c r="F51">
        <v>1</v>
      </c>
      <c r="G51">
        <v>1</v>
      </c>
      <c r="H51">
        <v>3</v>
      </c>
      <c r="I51" t="s">
        <v>144</v>
      </c>
      <c r="J51" t="s">
        <v>147</v>
      </c>
      <c r="K51" t="s">
        <v>145</v>
      </c>
      <c r="L51">
        <v>1346</v>
      </c>
      <c r="N51">
        <v>1009</v>
      </c>
      <c r="O51" t="s">
        <v>146</v>
      </c>
      <c r="P51" t="s">
        <v>146</v>
      </c>
      <c r="Q51">
        <v>1</v>
      </c>
      <c r="X51">
        <v>0.4</v>
      </c>
      <c r="Y51">
        <v>28.6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0.4</v>
      </c>
      <c r="AH51">
        <v>2</v>
      </c>
      <c r="AI51">
        <v>34647701</v>
      </c>
      <c r="AJ51">
        <v>59</v>
      </c>
      <c r="AK51">
        <v>3</v>
      </c>
      <c r="AL51">
        <v>-11.440000000000001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ROW(Source!A64)</f>
        <v>64</v>
      </c>
      <c r="B52">
        <v>34647714</v>
      </c>
      <c r="C52">
        <v>34647690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55</v>
      </c>
      <c r="J52" t="s">
        <v>6</v>
      </c>
      <c r="K52" t="s">
        <v>56</v>
      </c>
      <c r="L52">
        <v>1374</v>
      </c>
      <c r="N52">
        <v>1013</v>
      </c>
      <c r="O52" t="s">
        <v>57</v>
      </c>
      <c r="P52" t="s">
        <v>57</v>
      </c>
      <c r="Q52">
        <v>1</v>
      </c>
      <c r="X52">
        <v>7.76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7.76</v>
      </c>
      <c r="AH52">
        <v>2</v>
      </c>
      <c r="AI52">
        <v>34647702</v>
      </c>
      <c r="AJ52">
        <v>60</v>
      </c>
      <c r="AK52">
        <v>3</v>
      </c>
      <c r="AL52">
        <v>-7.76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ROW(Source!A65)</f>
        <v>65</v>
      </c>
      <c r="B53">
        <v>34647703</v>
      </c>
      <c r="C53">
        <v>34647690</v>
      </c>
      <c r="D53">
        <v>31709494</v>
      </c>
      <c r="E53">
        <v>1</v>
      </c>
      <c r="F53">
        <v>1</v>
      </c>
      <c r="G53">
        <v>1</v>
      </c>
      <c r="H53">
        <v>1</v>
      </c>
      <c r="I53" t="s">
        <v>367</v>
      </c>
      <c r="J53" t="s">
        <v>6</v>
      </c>
      <c r="K53" t="s">
        <v>368</v>
      </c>
      <c r="L53">
        <v>1191</v>
      </c>
      <c r="N53">
        <v>1013</v>
      </c>
      <c r="O53" t="s">
        <v>348</v>
      </c>
      <c r="P53" t="s">
        <v>348</v>
      </c>
      <c r="Q53">
        <v>1</v>
      </c>
      <c r="X53">
        <v>41.28</v>
      </c>
      <c r="Y53">
        <v>0</v>
      </c>
      <c r="Z53">
        <v>0</v>
      </c>
      <c r="AA53">
        <v>0</v>
      </c>
      <c r="AB53">
        <v>9.4</v>
      </c>
      <c r="AC53">
        <v>0</v>
      </c>
      <c r="AD53">
        <v>1</v>
      </c>
      <c r="AE53">
        <v>1</v>
      </c>
      <c r="AF53" t="s">
        <v>6</v>
      </c>
      <c r="AG53">
        <v>41.28</v>
      </c>
      <c r="AH53">
        <v>2</v>
      </c>
      <c r="AI53">
        <v>34647691</v>
      </c>
      <c r="AJ53">
        <v>63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ROW(Source!A65)</f>
        <v>65</v>
      </c>
      <c r="B54">
        <v>34647704</v>
      </c>
      <c r="C54">
        <v>34647690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351</v>
      </c>
      <c r="J54" t="s">
        <v>6</v>
      </c>
      <c r="K54" t="s">
        <v>352</v>
      </c>
      <c r="L54">
        <v>1191</v>
      </c>
      <c r="N54">
        <v>1013</v>
      </c>
      <c r="O54" t="s">
        <v>348</v>
      </c>
      <c r="P54" t="s">
        <v>348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6</v>
      </c>
      <c r="AG54">
        <v>0.4</v>
      </c>
      <c r="AH54">
        <v>2</v>
      </c>
      <c r="AI54">
        <v>34647692</v>
      </c>
      <c r="AJ54">
        <v>64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ROW(Source!A65)</f>
        <v>65</v>
      </c>
      <c r="B55">
        <v>34647705</v>
      </c>
      <c r="C55">
        <v>34647690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353</v>
      </c>
      <c r="J55" t="s">
        <v>354</v>
      </c>
      <c r="K55" t="s">
        <v>355</v>
      </c>
      <c r="L55">
        <v>1368</v>
      </c>
      <c r="N55">
        <v>1011</v>
      </c>
      <c r="O55" t="s">
        <v>356</v>
      </c>
      <c r="P55" t="s">
        <v>356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0.2</v>
      </c>
      <c r="AH55">
        <v>2</v>
      </c>
      <c r="AI55">
        <v>34647693</v>
      </c>
      <c r="AJ55">
        <v>65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ROW(Source!A65)</f>
        <v>65</v>
      </c>
      <c r="B56">
        <v>34647706</v>
      </c>
      <c r="C56">
        <v>34647690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357</v>
      </c>
      <c r="J56" t="s">
        <v>358</v>
      </c>
      <c r="K56" t="s">
        <v>359</v>
      </c>
      <c r="L56">
        <v>1368</v>
      </c>
      <c r="N56">
        <v>1011</v>
      </c>
      <c r="O56" t="s">
        <v>356</v>
      </c>
      <c r="P56" t="s">
        <v>356</v>
      </c>
      <c r="Q56">
        <v>1</v>
      </c>
      <c r="X56">
        <v>0.2</v>
      </c>
      <c r="Y56">
        <v>0</v>
      </c>
      <c r="Z56">
        <v>65.709999999999994</v>
      </c>
      <c r="AA56">
        <v>11.6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0.2</v>
      </c>
      <c r="AH56">
        <v>2</v>
      </c>
      <c r="AI56">
        <v>34647694</v>
      </c>
      <c r="AJ56">
        <v>66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ROW(Source!A65)</f>
        <v>65</v>
      </c>
      <c r="B57">
        <v>34647707</v>
      </c>
      <c r="C57">
        <v>34647690</v>
      </c>
      <c r="D57">
        <v>31528446</v>
      </c>
      <c r="E57">
        <v>1</v>
      </c>
      <c r="F57">
        <v>1</v>
      </c>
      <c r="G57">
        <v>1</v>
      </c>
      <c r="H57">
        <v>2</v>
      </c>
      <c r="I57" t="s">
        <v>369</v>
      </c>
      <c r="J57" t="s">
        <v>370</v>
      </c>
      <c r="K57" t="s">
        <v>371</v>
      </c>
      <c r="L57">
        <v>1368</v>
      </c>
      <c r="N57">
        <v>1011</v>
      </c>
      <c r="O57" t="s">
        <v>356</v>
      </c>
      <c r="P57" t="s">
        <v>356</v>
      </c>
      <c r="Q57">
        <v>1</v>
      </c>
      <c r="X57">
        <v>1.98</v>
      </c>
      <c r="Y57">
        <v>0</v>
      </c>
      <c r="Z57">
        <v>8.1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1.98</v>
      </c>
      <c r="AH57">
        <v>2</v>
      </c>
      <c r="AI57">
        <v>34647695</v>
      </c>
      <c r="AJ57">
        <v>67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ROW(Source!A65)</f>
        <v>65</v>
      </c>
      <c r="B58">
        <v>34647708</v>
      </c>
      <c r="C58">
        <v>34647690</v>
      </c>
      <c r="D58">
        <v>31446709</v>
      </c>
      <c r="E58">
        <v>1</v>
      </c>
      <c r="F58">
        <v>1</v>
      </c>
      <c r="G58">
        <v>1</v>
      </c>
      <c r="H58">
        <v>3</v>
      </c>
      <c r="I58" t="s">
        <v>394</v>
      </c>
      <c r="J58" t="s">
        <v>124</v>
      </c>
      <c r="K58" t="s">
        <v>395</v>
      </c>
      <c r="L58">
        <v>1308</v>
      </c>
      <c r="N58">
        <v>1003</v>
      </c>
      <c r="O58" t="s">
        <v>90</v>
      </c>
      <c r="P58" t="s">
        <v>90</v>
      </c>
      <c r="Q58">
        <v>100</v>
      </c>
      <c r="X58">
        <v>0.03</v>
      </c>
      <c r="Y58">
        <v>120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0.03</v>
      </c>
      <c r="AH58">
        <v>3</v>
      </c>
      <c r="AI58">
        <v>-1</v>
      </c>
      <c r="AJ58" t="s">
        <v>6</v>
      </c>
      <c r="AK58">
        <v>4</v>
      </c>
      <c r="AL58">
        <v>-3.5999999999999996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ROW(Source!A65)</f>
        <v>65</v>
      </c>
      <c r="B59">
        <v>34647709</v>
      </c>
      <c r="C59">
        <v>34647690</v>
      </c>
      <c r="D59">
        <v>31447861</v>
      </c>
      <c r="E59">
        <v>1</v>
      </c>
      <c r="F59">
        <v>1</v>
      </c>
      <c r="G59">
        <v>1</v>
      </c>
      <c r="H59">
        <v>3</v>
      </c>
      <c r="I59" t="s">
        <v>180</v>
      </c>
      <c r="J59" t="s">
        <v>128</v>
      </c>
      <c r="K59" t="s">
        <v>181</v>
      </c>
      <c r="L59">
        <v>1346</v>
      </c>
      <c r="N59">
        <v>1009</v>
      </c>
      <c r="O59" t="s">
        <v>146</v>
      </c>
      <c r="P59" t="s">
        <v>146</v>
      </c>
      <c r="Q59">
        <v>1</v>
      </c>
      <c r="X59">
        <v>1.75</v>
      </c>
      <c r="Y59">
        <v>10.57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1.75</v>
      </c>
      <c r="AH59">
        <v>3</v>
      </c>
      <c r="AI59">
        <v>-1</v>
      </c>
      <c r="AJ59" t="s">
        <v>6</v>
      </c>
      <c r="AK59">
        <v>4</v>
      </c>
      <c r="AL59">
        <v>-18.497500000000002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ROW(Source!A65)</f>
        <v>65</v>
      </c>
      <c r="B60">
        <v>34647710</v>
      </c>
      <c r="C60">
        <v>34647690</v>
      </c>
      <c r="D60">
        <v>31449183</v>
      </c>
      <c r="E60">
        <v>1</v>
      </c>
      <c r="F60">
        <v>1</v>
      </c>
      <c r="G60">
        <v>1</v>
      </c>
      <c r="H60">
        <v>3</v>
      </c>
      <c r="I60" t="s">
        <v>131</v>
      </c>
      <c r="J60" t="s">
        <v>133</v>
      </c>
      <c r="K60" t="s">
        <v>132</v>
      </c>
      <c r="L60">
        <v>1355</v>
      </c>
      <c r="N60">
        <v>1010</v>
      </c>
      <c r="O60" t="s">
        <v>110</v>
      </c>
      <c r="P60" t="s">
        <v>110</v>
      </c>
      <c r="Q60">
        <v>100</v>
      </c>
      <c r="X60">
        <v>1</v>
      </c>
      <c r="Y60">
        <v>86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1</v>
      </c>
      <c r="AH60">
        <v>2</v>
      </c>
      <c r="AI60">
        <v>34647698</v>
      </c>
      <c r="AJ60">
        <v>68</v>
      </c>
      <c r="AK60">
        <v>3</v>
      </c>
      <c r="AL60">
        <v>-86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ROW(Source!A65)</f>
        <v>65</v>
      </c>
      <c r="B61">
        <v>34647711</v>
      </c>
      <c r="C61">
        <v>34647690</v>
      </c>
      <c r="D61">
        <v>31449317</v>
      </c>
      <c r="E61">
        <v>1</v>
      </c>
      <c r="F61">
        <v>1</v>
      </c>
      <c r="G61">
        <v>1</v>
      </c>
      <c r="H61">
        <v>3</v>
      </c>
      <c r="I61" t="s">
        <v>135</v>
      </c>
      <c r="J61" t="s">
        <v>138</v>
      </c>
      <c r="K61" t="s">
        <v>136</v>
      </c>
      <c r="L61">
        <v>1358</v>
      </c>
      <c r="N61">
        <v>1010</v>
      </c>
      <c r="O61" t="s">
        <v>137</v>
      </c>
      <c r="P61" t="s">
        <v>137</v>
      </c>
      <c r="Q61">
        <v>10</v>
      </c>
      <c r="X61">
        <v>5</v>
      </c>
      <c r="Y61">
        <v>11.89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5</v>
      </c>
      <c r="AH61">
        <v>2</v>
      </c>
      <c r="AI61">
        <v>34647699</v>
      </c>
      <c r="AJ61">
        <v>69</v>
      </c>
      <c r="AK61">
        <v>3</v>
      </c>
      <c r="AL61">
        <v>-59.45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ROW(Source!A65)</f>
        <v>65</v>
      </c>
      <c r="B62">
        <v>34647712</v>
      </c>
      <c r="C62">
        <v>34647690</v>
      </c>
      <c r="D62">
        <v>31449547</v>
      </c>
      <c r="E62">
        <v>1</v>
      </c>
      <c r="F62">
        <v>1</v>
      </c>
      <c r="G62">
        <v>1</v>
      </c>
      <c r="H62">
        <v>3</v>
      </c>
      <c r="I62" t="s">
        <v>140</v>
      </c>
      <c r="J62" t="s">
        <v>142</v>
      </c>
      <c r="K62" t="s">
        <v>141</v>
      </c>
      <c r="L62">
        <v>1348</v>
      </c>
      <c r="N62">
        <v>1009</v>
      </c>
      <c r="O62" t="s">
        <v>30</v>
      </c>
      <c r="P62" t="s">
        <v>30</v>
      </c>
      <c r="Q62">
        <v>1000</v>
      </c>
      <c r="X62">
        <v>3.6999999999999999E-4</v>
      </c>
      <c r="Y62">
        <v>12430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3.6999999999999999E-4</v>
      </c>
      <c r="AH62">
        <v>2</v>
      </c>
      <c r="AI62">
        <v>34647700</v>
      </c>
      <c r="AJ62">
        <v>70</v>
      </c>
      <c r="AK62">
        <v>3</v>
      </c>
      <c r="AL62">
        <v>-4.5991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ROW(Source!A65)</f>
        <v>65</v>
      </c>
      <c r="B63">
        <v>34647713</v>
      </c>
      <c r="C63">
        <v>34647690</v>
      </c>
      <c r="D63">
        <v>31482923</v>
      </c>
      <c r="E63">
        <v>1</v>
      </c>
      <c r="F63">
        <v>1</v>
      </c>
      <c r="G63">
        <v>1</v>
      </c>
      <c r="H63">
        <v>3</v>
      </c>
      <c r="I63" t="s">
        <v>144</v>
      </c>
      <c r="J63" t="s">
        <v>147</v>
      </c>
      <c r="K63" t="s">
        <v>145</v>
      </c>
      <c r="L63">
        <v>1346</v>
      </c>
      <c r="N63">
        <v>1009</v>
      </c>
      <c r="O63" t="s">
        <v>146</v>
      </c>
      <c r="P63" t="s">
        <v>146</v>
      </c>
      <c r="Q63">
        <v>1</v>
      </c>
      <c r="X63">
        <v>0.4</v>
      </c>
      <c r="Y63">
        <v>28.6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0.4</v>
      </c>
      <c r="AH63">
        <v>2</v>
      </c>
      <c r="AI63">
        <v>34647701</v>
      </c>
      <c r="AJ63">
        <v>71</v>
      </c>
      <c r="AK63">
        <v>3</v>
      </c>
      <c r="AL63">
        <v>-11.440000000000001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ROW(Source!A65)</f>
        <v>65</v>
      </c>
      <c r="B64">
        <v>34647714</v>
      </c>
      <c r="C64">
        <v>34647690</v>
      </c>
      <c r="D64">
        <v>31443668</v>
      </c>
      <c r="E64">
        <v>17</v>
      </c>
      <c r="F64">
        <v>1</v>
      </c>
      <c r="G64">
        <v>1</v>
      </c>
      <c r="H64">
        <v>3</v>
      </c>
      <c r="I64" t="s">
        <v>55</v>
      </c>
      <c r="J64" t="s">
        <v>6</v>
      </c>
      <c r="K64" t="s">
        <v>56</v>
      </c>
      <c r="L64">
        <v>1374</v>
      </c>
      <c r="N64">
        <v>1013</v>
      </c>
      <c r="O64" t="s">
        <v>57</v>
      </c>
      <c r="P64" t="s">
        <v>57</v>
      </c>
      <c r="Q64">
        <v>1</v>
      </c>
      <c r="X64">
        <v>7.76</v>
      </c>
      <c r="Y64">
        <v>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7.76</v>
      </c>
      <c r="AH64">
        <v>2</v>
      </c>
      <c r="AI64">
        <v>34647702</v>
      </c>
      <c r="AJ64">
        <v>72</v>
      </c>
      <c r="AK64">
        <v>3</v>
      </c>
      <c r="AL64">
        <v>-7.76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ROW(Source!A80)</f>
        <v>80</v>
      </c>
      <c r="B65">
        <v>34647727</v>
      </c>
      <c r="C65">
        <v>34647722</v>
      </c>
      <c r="D65">
        <v>31757860</v>
      </c>
      <c r="E65">
        <v>1</v>
      </c>
      <c r="F65">
        <v>1</v>
      </c>
      <c r="G65">
        <v>1</v>
      </c>
      <c r="H65">
        <v>1</v>
      </c>
      <c r="I65" t="s">
        <v>372</v>
      </c>
      <c r="J65" t="s">
        <v>6</v>
      </c>
      <c r="K65" t="s">
        <v>373</v>
      </c>
      <c r="L65">
        <v>1191</v>
      </c>
      <c r="N65">
        <v>1013</v>
      </c>
      <c r="O65" t="s">
        <v>348</v>
      </c>
      <c r="P65" t="s">
        <v>348</v>
      </c>
      <c r="Q65">
        <v>1</v>
      </c>
      <c r="X65">
        <v>9.27</v>
      </c>
      <c r="Y65">
        <v>0</v>
      </c>
      <c r="Z65">
        <v>0</v>
      </c>
      <c r="AA65">
        <v>0</v>
      </c>
      <c r="AB65">
        <v>11.09</v>
      </c>
      <c r="AC65">
        <v>0</v>
      </c>
      <c r="AD65">
        <v>1</v>
      </c>
      <c r="AE65">
        <v>1</v>
      </c>
      <c r="AF65" t="s">
        <v>6</v>
      </c>
      <c r="AG65">
        <v>9.27</v>
      </c>
      <c r="AH65">
        <v>2</v>
      </c>
      <c r="AI65">
        <v>34647723</v>
      </c>
      <c r="AJ65">
        <v>75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ROW(Source!A80)</f>
        <v>80</v>
      </c>
      <c r="B66">
        <v>34647728</v>
      </c>
      <c r="C66">
        <v>34647722</v>
      </c>
      <c r="D66">
        <v>31449933</v>
      </c>
      <c r="E66">
        <v>1</v>
      </c>
      <c r="F66">
        <v>1</v>
      </c>
      <c r="G66">
        <v>1</v>
      </c>
      <c r="H66">
        <v>3</v>
      </c>
      <c r="I66" t="s">
        <v>396</v>
      </c>
      <c r="J66" t="s">
        <v>155</v>
      </c>
      <c r="K66" t="s">
        <v>397</v>
      </c>
      <c r="L66">
        <v>1346</v>
      </c>
      <c r="N66">
        <v>1009</v>
      </c>
      <c r="O66" t="s">
        <v>146</v>
      </c>
      <c r="P66" t="s">
        <v>146</v>
      </c>
      <c r="Q66">
        <v>1</v>
      </c>
      <c r="X66">
        <v>0.2</v>
      </c>
      <c r="Y66">
        <v>23.09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0.2</v>
      </c>
      <c r="AH66">
        <v>3</v>
      </c>
      <c r="AI66">
        <v>-1</v>
      </c>
      <c r="AJ66" t="s">
        <v>6</v>
      </c>
      <c r="AK66">
        <v>4</v>
      </c>
      <c r="AL66">
        <v>-4.6180000000000003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ROW(Source!A80)</f>
        <v>80</v>
      </c>
      <c r="B67">
        <v>34647729</v>
      </c>
      <c r="C67">
        <v>34647722</v>
      </c>
      <c r="D67">
        <v>31515411</v>
      </c>
      <c r="E67">
        <v>1</v>
      </c>
      <c r="F67">
        <v>1</v>
      </c>
      <c r="G67">
        <v>1</v>
      </c>
      <c r="H67">
        <v>3</v>
      </c>
      <c r="I67" t="s">
        <v>158</v>
      </c>
      <c r="J67" t="s">
        <v>160</v>
      </c>
      <c r="K67" t="s">
        <v>159</v>
      </c>
      <c r="L67">
        <v>1355</v>
      </c>
      <c r="N67">
        <v>1010</v>
      </c>
      <c r="O67" t="s">
        <v>110</v>
      </c>
      <c r="P67" t="s">
        <v>110</v>
      </c>
      <c r="Q67">
        <v>100</v>
      </c>
      <c r="X67">
        <v>0.25</v>
      </c>
      <c r="Y67">
        <v>30.74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0.25</v>
      </c>
      <c r="AH67">
        <v>2</v>
      </c>
      <c r="AI67">
        <v>34647725</v>
      </c>
      <c r="AJ67">
        <v>76</v>
      </c>
      <c r="AK67">
        <v>3</v>
      </c>
      <c r="AL67">
        <v>-7.6849999999999996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ROW(Source!A80)</f>
        <v>80</v>
      </c>
      <c r="B68">
        <v>34647730</v>
      </c>
      <c r="C68">
        <v>34647722</v>
      </c>
      <c r="D68">
        <v>31443668</v>
      </c>
      <c r="E68">
        <v>17</v>
      </c>
      <c r="F68">
        <v>1</v>
      </c>
      <c r="G68">
        <v>1</v>
      </c>
      <c r="H68">
        <v>3</v>
      </c>
      <c r="I68" t="s">
        <v>55</v>
      </c>
      <c r="J68" t="s">
        <v>6</v>
      </c>
      <c r="K68" t="s">
        <v>56</v>
      </c>
      <c r="L68">
        <v>1374</v>
      </c>
      <c r="N68">
        <v>1013</v>
      </c>
      <c r="O68" t="s">
        <v>57</v>
      </c>
      <c r="P68" t="s">
        <v>57</v>
      </c>
      <c r="Q68">
        <v>1</v>
      </c>
      <c r="X68">
        <v>2.06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2.06</v>
      </c>
      <c r="AH68">
        <v>2</v>
      </c>
      <c r="AI68">
        <v>34647726</v>
      </c>
      <c r="AJ68">
        <v>77</v>
      </c>
      <c r="AK68">
        <v>3</v>
      </c>
      <c r="AL68">
        <v>-2.06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ROW(Source!A81)</f>
        <v>81</v>
      </c>
      <c r="B69">
        <v>34647727</v>
      </c>
      <c r="C69">
        <v>34647722</v>
      </c>
      <c r="D69">
        <v>31757860</v>
      </c>
      <c r="E69">
        <v>1</v>
      </c>
      <c r="F69">
        <v>1</v>
      </c>
      <c r="G69">
        <v>1</v>
      </c>
      <c r="H69">
        <v>1</v>
      </c>
      <c r="I69" t="s">
        <v>372</v>
      </c>
      <c r="J69" t="s">
        <v>6</v>
      </c>
      <c r="K69" t="s">
        <v>373</v>
      </c>
      <c r="L69">
        <v>1191</v>
      </c>
      <c r="N69">
        <v>1013</v>
      </c>
      <c r="O69" t="s">
        <v>348</v>
      </c>
      <c r="P69" t="s">
        <v>348</v>
      </c>
      <c r="Q69">
        <v>1</v>
      </c>
      <c r="X69">
        <v>9.27</v>
      </c>
      <c r="Y69">
        <v>0</v>
      </c>
      <c r="Z69">
        <v>0</v>
      </c>
      <c r="AA69">
        <v>0</v>
      </c>
      <c r="AB69">
        <v>11.09</v>
      </c>
      <c r="AC69">
        <v>0</v>
      </c>
      <c r="AD69">
        <v>1</v>
      </c>
      <c r="AE69">
        <v>1</v>
      </c>
      <c r="AF69" t="s">
        <v>6</v>
      </c>
      <c r="AG69">
        <v>9.27</v>
      </c>
      <c r="AH69">
        <v>2</v>
      </c>
      <c r="AI69">
        <v>34647723</v>
      </c>
      <c r="AJ69">
        <v>79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ROW(Source!A81)</f>
        <v>81</v>
      </c>
      <c r="B70">
        <v>34647728</v>
      </c>
      <c r="C70">
        <v>34647722</v>
      </c>
      <c r="D70">
        <v>31449933</v>
      </c>
      <c r="E70">
        <v>1</v>
      </c>
      <c r="F70">
        <v>1</v>
      </c>
      <c r="G70">
        <v>1</v>
      </c>
      <c r="H70">
        <v>3</v>
      </c>
      <c r="I70" t="s">
        <v>396</v>
      </c>
      <c r="J70" t="s">
        <v>155</v>
      </c>
      <c r="K70" t="s">
        <v>397</v>
      </c>
      <c r="L70">
        <v>1346</v>
      </c>
      <c r="N70">
        <v>1009</v>
      </c>
      <c r="O70" t="s">
        <v>146</v>
      </c>
      <c r="P70" t="s">
        <v>146</v>
      </c>
      <c r="Q70">
        <v>1</v>
      </c>
      <c r="X70">
        <v>0.2</v>
      </c>
      <c r="Y70">
        <v>23.09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0.2</v>
      </c>
      <c r="AH70">
        <v>3</v>
      </c>
      <c r="AI70">
        <v>-1</v>
      </c>
      <c r="AJ70" t="s">
        <v>6</v>
      </c>
      <c r="AK70">
        <v>4</v>
      </c>
      <c r="AL70">
        <v>-4.6180000000000003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ROW(Source!A81)</f>
        <v>81</v>
      </c>
      <c r="B71">
        <v>34647729</v>
      </c>
      <c r="C71">
        <v>34647722</v>
      </c>
      <c r="D71">
        <v>31515411</v>
      </c>
      <c r="E71">
        <v>1</v>
      </c>
      <c r="F71">
        <v>1</v>
      </c>
      <c r="G71">
        <v>1</v>
      </c>
      <c r="H71">
        <v>3</v>
      </c>
      <c r="I71" t="s">
        <v>158</v>
      </c>
      <c r="J71" t="s">
        <v>160</v>
      </c>
      <c r="K71" t="s">
        <v>159</v>
      </c>
      <c r="L71">
        <v>1355</v>
      </c>
      <c r="N71">
        <v>1010</v>
      </c>
      <c r="O71" t="s">
        <v>110</v>
      </c>
      <c r="P71" t="s">
        <v>110</v>
      </c>
      <c r="Q71">
        <v>100</v>
      </c>
      <c r="X71">
        <v>0.25</v>
      </c>
      <c r="Y71">
        <v>30.74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0.25</v>
      </c>
      <c r="AH71">
        <v>2</v>
      </c>
      <c r="AI71">
        <v>34647725</v>
      </c>
      <c r="AJ71">
        <v>80</v>
      </c>
      <c r="AK71">
        <v>3</v>
      </c>
      <c r="AL71">
        <v>-7.6849999999999996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ROW(Source!A81)</f>
        <v>81</v>
      </c>
      <c r="B72">
        <v>34647730</v>
      </c>
      <c r="C72">
        <v>34647722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55</v>
      </c>
      <c r="J72" t="s">
        <v>6</v>
      </c>
      <c r="K72" t="s">
        <v>56</v>
      </c>
      <c r="L72">
        <v>1374</v>
      </c>
      <c r="N72">
        <v>1013</v>
      </c>
      <c r="O72" t="s">
        <v>57</v>
      </c>
      <c r="P72" t="s">
        <v>57</v>
      </c>
      <c r="Q72">
        <v>1</v>
      </c>
      <c r="X72">
        <v>2.06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2.06</v>
      </c>
      <c r="AH72">
        <v>2</v>
      </c>
      <c r="AI72">
        <v>34647726</v>
      </c>
      <c r="AJ72">
        <v>81</v>
      </c>
      <c r="AK72">
        <v>3</v>
      </c>
      <c r="AL72">
        <v>-2.06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ROW(Source!A88)</f>
        <v>88</v>
      </c>
      <c r="B73">
        <v>34647749</v>
      </c>
      <c r="C73">
        <v>34647734</v>
      </c>
      <c r="D73">
        <v>31714816</v>
      </c>
      <c r="E73">
        <v>1</v>
      </c>
      <c r="F73">
        <v>1</v>
      </c>
      <c r="G73">
        <v>1</v>
      </c>
      <c r="H73">
        <v>1</v>
      </c>
      <c r="I73" t="s">
        <v>374</v>
      </c>
      <c r="J73" t="s">
        <v>6</v>
      </c>
      <c r="K73" t="s">
        <v>375</v>
      </c>
      <c r="L73">
        <v>1191</v>
      </c>
      <c r="N73">
        <v>1013</v>
      </c>
      <c r="O73" t="s">
        <v>348</v>
      </c>
      <c r="P73" t="s">
        <v>348</v>
      </c>
      <c r="Q73">
        <v>1</v>
      </c>
      <c r="X73">
        <v>1.56</v>
      </c>
      <c r="Y73">
        <v>0</v>
      </c>
      <c r="Z73">
        <v>0</v>
      </c>
      <c r="AA73">
        <v>0</v>
      </c>
      <c r="AB73">
        <v>9.51</v>
      </c>
      <c r="AC73">
        <v>0</v>
      </c>
      <c r="AD73">
        <v>1</v>
      </c>
      <c r="AE73">
        <v>1</v>
      </c>
      <c r="AF73" t="s">
        <v>20</v>
      </c>
      <c r="AG73">
        <v>2.1060000000000003</v>
      </c>
      <c r="AH73">
        <v>2</v>
      </c>
      <c r="AI73">
        <v>34647735</v>
      </c>
      <c r="AJ73">
        <v>83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ROW(Source!A88)</f>
        <v>88</v>
      </c>
      <c r="B74">
        <v>34647750</v>
      </c>
      <c r="C74">
        <v>34647734</v>
      </c>
      <c r="D74">
        <v>31528446</v>
      </c>
      <c r="E74">
        <v>1</v>
      </c>
      <c r="F74">
        <v>1</v>
      </c>
      <c r="G74">
        <v>1</v>
      </c>
      <c r="H74">
        <v>2</v>
      </c>
      <c r="I74" t="s">
        <v>369</v>
      </c>
      <c r="J74" t="s">
        <v>370</v>
      </c>
      <c r="K74" t="s">
        <v>371</v>
      </c>
      <c r="L74">
        <v>1368</v>
      </c>
      <c r="N74">
        <v>1011</v>
      </c>
      <c r="O74" t="s">
        <v>356</v>
      </c>
      <c r="P74" t="s">
        <v>356</v>
      </c>
      <c r="Q74">
        <v>1</v>
      </c>
      <c r="X74">
        <v>0.13</v>
      </c>
      <c r="Y74">
        <v>0</v>
      </c>
      <c r="Z74">
        <v>8.1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20</v>
      </c>
      <c r="AG74">
        <v>0.17550000000000002</v>
      </c>
      <c r="AH74">
        <v>2</v>
      </c>
      <c r="AI74">
        <v>34647736</v>
      </c>
      <c r="AJ74">
        <v>84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ROW(Source!A88)</f>
        <v>88</v>
      </c>
      <c r="B75">
        <v>34647751</v>
      </c>
      <c r="C75">
        <v>34647734</v>
      </c>
      <c r="D75">
        <v>31444646</v>
      </c>
      <c r="E75">
        <v>1</v>
      </c>
      <c r="F75">
        <v>1</v>
      </c>
      <c r="G75">
        <v>1</v>
      </c>
      <c r="H75">
        <v>3</v>
      </c>
      <c r="I75" t="s">
        <v>398</v>
      </c>
      <c r="J75" t="s">
        <v>168</v>
      </c>
      <c r="K75" t="s">
        <v>399</v>
      </c>
      <c r="L75">
        <v>1346</v>
      </c>
      <c r="N75">
        <v>1009</v>
      </c>
      <c r="O75" t="s">
        <v>146</v>
      </c>
      <c r="P75" t="s">
        <v>146</v>
      </c>
      <c r="Q75">
        <v>1</v>
      </c>
      <c r="X75">
        <v>6.0000000000000001E-3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6.0000000000000001E-3</v>
      </c>
      <c r="AH75">
        <v>3</v>
      </c>
      <c r="AI75">
        <v>-1</v>
      </c>
      <c r="AJ75" t="s">
        <v>6</v>
      </c>
      <c r="AK75">
        <v>4</v>
      </c>
      <c r="AL75">
        <v>-0.26982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ROW(Source!A88)</f>
        <v>88</v>
      </c>
      <c r="B76">
        <v>34647752</v>
      </c>
      <c r="C76">
        <v>34647734</v>
      </c>
      <c r="D76">
        <v>31446378</v>
      </c>
      <c r="E76">
        <v>1</v>
      </c>
      <c r="F76">
        <v>1</v>
      </c>
      <c r="G76">
        <v>1</v>
      </c>
      <c r="H76">
        <v>3</v>
      </c>
      <c r="I76" t="s">
        <v>171</v>
      </c>
      <c r="J76" t="s">
        <v>173</v>
      </c>
      <c r="K76" t="s">
        <v>400</v>
      </c>
      <c r="L76">
        <v>1346</v>
      </c>
      <c r="N76">
        <v>1009</v>
      </c>
      <c r="O76" t="s">
        <v>146</v>
      </c>
      <c r="P76" t="s">
        <v>146</v>
      </c>
      <c r="Q76">
        <v>1</v>
      </c>
      <c r="X76">
        <v>1E-3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1E-3</v>
      </c>
      <c r="AH76">
        <v>2</v>
      </c>
      <c r="AI76">
        <v>34647738</v>
      </c>
      <c r="AJ76">
        <v>85</v>
      </c>
      <c r="AK76">
        <v>3</v>
      </c>
      <c r="AL76">
        <v>-1.15E-2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ROW(Source!A88)</f>
        <v>88</v>
      </c>
      <c r="B77">
        <v>34647753</v>
      </c>
      <c r="C77">
        <v>34647734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176</v>
      </c>
      <c r="J77" t="s">
        <v>178</v>
      </c>
      <c r="K77" t="s">
        <v>177</v>
      </c>
      <c r="L77">
        <v>1346</v>
      </c>
      <c r="N77">
        <v>1009</v>
      </c>
      <c r="O77" t="s">
        <v>146</v>
      </c>
      <c r="P77" t="s">
        <v>146</v>
      </c>
      <c r="Q77">
        <v>1</v>
      </c>
      <c r="X77">
        <v>1.2E-2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34647739</v>
      </c>
      <c r="AJ77">
        <v>86</v>
      </c>
      <c r="AK77">
        <v>3</v>
      </c>
      <c r="AL77">
        <v>-0.36480000000000001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ROW(Source!A88)</f>
        <v>88</v>
      </c>
      <c r="B78">
        <v>34647754</v>
      </c>
      <c r="C78">
        <v>34647734</v>
      </c>
      <c r="D78">
        <v>31447861</v>
      </c>
      <c r="E78">
        <v>1</v>
      </c>
      <c r="F78">
        <v>1</v>
      </c>
      <c r="G78">
        <v>1</v>
      </c>
      <c r="H78">
        <v>3</v>
      </c>
      <c r="I78" t="s">
        <v>180</v>
      </c>
      <c r="J78" t="s">
        <v>128</v>
      </c>
      <c r="K78" t="s">
        <v>181</v>
      </c>
      <c r="L78">
        <v>1346</v>
      </c>
      <c r="N78">
        <v>1009</v>
      </c>
      <c r="O78" t="s">
        <v>146</v>
      </c>
      <c r="P78" t="s">
        <v>146</v>
      </c>
      <c r="Q78">
        <v>1</v>
      </c>
      <c r="X78">
        <v>7.0000000000000007E-2</v>
      </c>
      <c r="Y78">
        <v>10.57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7.0000000000000007E-2</v>
      </c>
      <c r="AH78">
        <v>2</v>
      </c>
      <c r="AI78">
        <v>34647740</v>
      </c>
      <c r="AJ78">
        <v>87</v>
      </c>
      <c r="AK78">
        <v>3</v>
      </c>
      <c r="AL78">
        <v>-0.73990000000000011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ROW(Source!A88)</f>
        <v>88</v>
      </c>
      <c r="B79">
        <v>34647755</v>
      </c>
      <c r="C79">
        <v>34647734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183</v>
      </c>
      <c r="J79" t="s">
        <v>185</v>
      </c>
      <c r="K79" t="s">
        <v>184</v>
      </c>
      <c r="L79">
        <v>1346</v>
      </c>
      <c r="N79">
        <v>1009</v>
      </c>
      <c r="O79" t="s">
        <v>146</v>
      </c>
      <c r="P79" t="s">
        <v>146</v>
      </c>
      <c r="Q79">
        <v>1</v>
      </c>
      <c r="X79">
        <v>4.9000000000000002E-2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4.9000000000000002E-2</v>
      </c>
      <c r="AH79">
        <v>2</v>
      </c>
      <c r="AI79">
        <v>34647741</v>
      </c>
      <c r="AJ79">
        <v>88</v>
      </c>
      <c r="AK79">
        <v>3</v>
      </c>
      <c r="AL79">
        <v>-0.44295999999999996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ROW(Source!A88)</f>
        <v>88</v>
      </c>
      <c r="B80">
        <v>34647756</v>
      </c>
      <c r="C80">
        <v>34647734</v>
      </c>
      <c r="D80">
        <v>31449183</v>
      </c>
      <c r="E80">
        <v>1</v>
      </c>
      <c r="F80">
        <v>1</v>
      </c>
      <c r="G80">
        <v>1</v>
      </c>
      <c r="H80">
        <v>3</v>
      </c>
      <c r="I80" t="s">
        <v>131</v>
      </c>
      <c r="J80" t="s">
        <v>133</v>
      </c>
      <c r="K80" t="s">
        <v>132</v>
      </c>
      <c r="L80">
        <v>1355</v>
      </c>
      <c r="N80">
        <v>1010</v>
      </c>
      <c r="O80" t="s">
        <v>110</v>
      </c>
      <c r="P80" t="s">
        <v>110</v>
      </c>
      <c r="Q80">
        <v>100</v>
      </c>
      <c r="X80">
        <v>1.4E-2</v>
      </c>
      <c r="Y80">
        <v>86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1.4E-2</v>
      </c>
      <c r="AH80">
        <v>2</v>
      </c>
      <c r="AI80">
        <v>34647742</v>
      </c>
      <c r="AJ80">
        <v>89</v>
      </c>
      <c r="AK80">
        <v>3</v>
      </c>
      <c r="AL80">
        <v>-1.204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ROW(Source!A88)</f>
        <v>88</v>
      </c>
      <c r="B81">
        <v>34647757</v>
      </c>
      <c r="C81">
        <v>34647734</v>
      </c>
      <c r="D81">
        <v>31450103</v>
      </c>
      <c r="E81">
        <v>1</v>
      </c>
      <c r="F81">
        <v>1</v>
      </c>
      <c r="G81">
        <v>1</v>
      </c>
      <c r="H81">
        <v>3</v>
      </c>
      <c r="I81" t="s">
        <v>188</v>
      </c>
      <c r="J81" t="s">
        <v>190</v>
      </c>
      <c r="K81" t="s">
        <v>189</v>
      </c>
      <c r="L81">
        <v>1346</v>
      </c>
      <c r="N81">
        <v>1009</v>
      </c>
      <c r="O81" t="s">
        <v>146</v>
      </c>
      <c r="P81" t="s">
        <v>146</v>
      </c>
      <c r="Q81">
        <v>1</v>
      </c>
      <c r="X81">
        <v>1E-3</v>
      </c>
      <c r="Y81">
        <v>133.05000000000001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1E-3</v>
      </c>
      <c r="AH81">
        <v>2</v>
      </c>
      <c r="AI81">
        <v>34647743</v>
      </c>
      <c r="AJ81">
        <v>90</v>
      </c>
      <c r="AK81">
        <v>3</v>
      </c>
      <c r="AL81">
        <v>-0.13305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ROW(Source!A88)</f>
        <v>88</v>
      </c>
      <c r="B82">
        <v>34647758</v>
      </c>
      <c r="C82">
        <v>34647734</v>
      </c>
      <c r="D82">
        <v>31467744</v>
      </c>
      <c r="E82">
        <v>1</v>
      </c>
      <c r="F82">
        <v>1</v>
      </c>
      <c r="G82">
        <v>1</v>
      </c>
      <c r="H82">
        <v>3</v>
      </c>
      <c r="I82" t="s">
        <v>192</v>
      </c>
      <c r="J82" t="s">
        <v>194</v>
      </c>
      <c r="K82" t="s">
        <v>193</v>
      </c>
      <c r="L82">
        <v>1348</v>
      </c>
      <c r="N82">
        <v>1009</v>
      </c>
      <c r="O82" t="s">
        <v>30</v>
      </c>
      <c r="P82" t="s">
        <v>30</v>
      </c>
      <c r="Q82">
        <v>1000</v>
      </c>
      <c r="X82">
        <v>1E-3</v>
      </c>
      <c r="Y82">
        <v>11500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1E-3</v>
      </c>
      <c r="AH82">
        <v>2</v>
      </c>
      <c r="AI82">
        <v>34647744</v>
      </c>
      <c r="AJ82">
        <v>91</v>
      </c>
      <c r="AK82">
        <v>3</v>
      </c>
      <c r="AL82">
        <v>-11.5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ROW(Source!A88)</f>
        <v>88</v>
      </c>
      <c r="B83">
        <v>34647759</v>
      </c>
      <c r="C83">
        <v>34647734</v>
      </c>
      <c r="D83">
        <v>31482923</v>
      </c>
      <c r="E83">
        <v>1</v>
      </c>
      <c r="F83">
        <v>1</v>
      </c>
      <c r="G83">
        <v>1</v>
      </c>
      <c r="H83">
        <v>3</v>
      </c>
      <c r="I83" t="s">
        <v>144</v>
      </c>
      <c r="J83" t="s">
        <v>147</v>
      </c>
      <c r="K83" t="s">
        <v>145</v>
      </c>
      <c r="L83">
        <v>1346</v>
      </c>
      <c r="N83">
        <v>1009</v>
      </c>
      <c r="O83" t="s">
        <v>146</v>
      </c>
      <c r="P83" t="s">
        <v>146</v>
      </c>
      <c r="Q83">
        <v>1</v>
      </c>
      <c r="X83">
        <v>3.5999999999999997E-2</v>
      </c>
      <c r="Y83">
        <v>28.6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3.5999999999999997E-2</v>
      </c>
      <c r="AH83">
        <v>2</v>
      </c>
      <c r="AI83">
        <v>34647745</v>
      </c>
      <c r="AJ83">
        <v>92</v>
      </c>
      <c r="AK83">
        <v>3</v>
      </c>
      <c r="AL83">
        <v>-1.0296000000000001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ROW(Source!A88)</f>
        <v>88</v>
      </c>
      <c r="B84">
        <v>34647760</v>
      </c>
      <c r="C84">
        <v>34647734</v>
      </c>
      <c r="D84">
        <v>31483076</v>
      </c>
      <c r="E84">
        <v>1</v>
      </c>
      <c r="F84">
        <v>1</v>
      </c>
      <c r="G84">
        <v>1</v>
      </c>
      <c r="H84">
        <v>3</v>
      </c>
      <c r="I84" t="s">
        <v>197</v>
      </c>
      <c r="J84" t="s">
        <v>199</v>
      </c>
      <c r="K84" t="s">
        <v>198</v>
      </c>
      <c r="L84">
        <v>1346</v>
      </c>
      <c r="N84">
        <v>1009</v>
      </c>
      <c r="O84" t="s">
        <v>146</v>
      </c>
      <c r="P84" t="s">
        <v>146</v>
      </c>
      <c r="Q84">
        <v>1</v>
      </c>
      <c r="X84">
        <v>6.0000000000000001E-3</v>
      </c>
      <c r="Y84">
        <v>35.630000000000003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6.0000000000000001E-3</v>
      </c>
      <c r="AH84">
        <v>2</v>
      </c>
      <c r="AI84">
        <v>34647746</v>
      </c>
      <c r="AJ84">
        <v>93</v>
      </c>
      <c r="AK84">
        <v>3</v>
      </c>
      <c r="AL84">
        <v>-0.21378000000000003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ROW(Source!A88)</f>
        <v>88</v>
      </c>
      <c r="B85">
        <v>34647761</v>
      </c>
      <c r="C85">
        <v>34647734</v>
      </c>
      <c r="D85">
        <v>31496552</v>
      </c>
      <c r="E85">
        <v>1</v>
      </c>
      <c r="F85">
        <v>1</v>
      </c>
      <c r="G85">
        <v>1</v>
      </c>
      <c r="H85">
        <v>3</v>
      </c>
      <c r="I85" t="s">
        <v>201</v>
      </c>
      <c r="J85" t="s">
        <v>203</v>
      </c>
      <c r="K85" t="s">
        <v>202</v>
      </c>
      <c r="L85">
        <v>1358</v>
      </c>
      <c r="N85">
        <v>1010</v>
      </c>
      <c r="O85" t="s">
        <v>137</v>
      </c>
      <c r="P85" t="s">
        <v>137</v>
      </c>
      <c r="Q85">
        <v>10</v>
      </c>
      <c r="X85">
        <v>0.1</v>
      </c>
      <c r="Y85">
        <v>39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0.1</v>
      </c>
      <c r="AH85">
        <v>2</v>
      </c>
      <c r="AI85">
        <v>34647747</v>
      </c>
      <c r="AJ85">
        <v>94</v>
      </c>
      <c r="AK85">
        <v>3</v>
      </c>
      <c r="AL85">
        <v>-3.9000000000000004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ROW(Source!A88)</f>
        <v>88</v>
      </c>
      <c r="B86">
        <v>34647762</v>
      </c>
      <c r="C86">
        <v>34647734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55</v>
      </c>
      <c r="J86" t="s">
        <v>6</v>
      </c>
      <c r="K86" t="s">
        <v>56</v>
      </c>
      <c r="L86">
        <v>1374</v>
      </c>
      <c r="N86">
        <v>1013</v>
      </c>
      <c r="O86" t="s">
        <v>57</v>
      </c>
      <c r="P86" t="s">
        <v>57</v>
      </c>
      <c r="Q86">
        <v>1</v>
      </c>
      <c r="X86">
        <v>0.3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0.3</v>
      </c>
      <c r="AH86">
        <v>2</v>
      </c>
      <c r="AI86">
        <v>34647748</v>
      </c>
      <c r="AJ86">
        <v>95</v>
      </c>
      <c r="AK86">
        <v>3</v>
      </c>
      <c r="AL86">
        <v>-0.3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ROW(Source!A89)</f>
        <v>89</v>
      </c>
      <c r="B87">
        <v>34647749</v>
      </c>
      <c r="C87">
        <v>34647734</v>
      </c>
      <c r="D87">
        <v>31714816</v>
      </c>
      <c r="E87">
        <v>1</v>
      </c>
      <c r="F87">
        <v>1</v>
      </c>
      <c r="G87">
        <v>1</v>
      </c>
      <c r="H87">
        <v>1</v>
      </c>
      <c r="I87" t="s">
        <v>374</v>
      </c>
      <c r="J87" t="s">
        <v>6</v>
      </c>
      <c r="K87" t="s">
        <v>375</v>
      </c>
      <c r="L87">
        <v>1191</v>
      </c>
      <c r="N87">
        <v>1013</v>
      </c>
      <c r="O87" t="s">
        <v>348</v>
      </c>
      <c r="P87" t="s">
        <v>348</v>
      </c>
      <c r="Q87">
        <v>1</v>
      </c>
      <c r="X87">
        <v>1.56</v>
      </c>
      <c r="Y87">
        <v>0</v>
      </c>
      <c r="Z87">
        <v>0</v>
      </c>
      <c r="AA87">
        <v>0</v>
      </c>
      <c r="AB87">
        <v>9.51</v>
      </c>
      <c r="AC87">
        <v>0</v>
      </c>
      <c r="AD87">
        <v>1</v>
      </c>
      <c r="AE87">
        <v>1</v>
      </c>
      <c r="AF87" t="s">
        <v>20</v>
      </c>
      <c r="AG87">
        <v>2.1060000000000003</v>
      </c>
      <c r="AH87">
        <v>2</v>
      </c>
      <c r="AI87">
        <v>34647735</v>
      </c>
      <c r="AJ87">
        <v>97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ROW(Source!A89)</f>
        <v>89</v>
      </c>
      <c r="B88">
        <v>34647750</v>
      </c>
      <c r="C88">
        <v>34647734</v>
      </c>
      <c r="D88">
        <v>31528446</v>
      </c>
      <c r="E88">
        <v>1</v>
      </c>
      <c r="F88">
        <v>1</v>
      </c>
      <c r="G88">
        <v>1</v>
      </c>
      <c r="H88">
        <v>2</v>
      </c>
      <c r="I88" t="s">
        <v>369</v>
      </c>
      <c r="J88" t="s">
        <v>370</v>
      </c>
      <c r="K88" t="s">
        <v>371</v>
      </c>
      <c r="L88">
        <v>1368</v>
      </c>
      <c r="N88">
        <v>1011</v>
      </c>
      <c r="O88" t="s">
        <v>356</v>
      </c>
      <c r="P88" t="s">
        <v>356</v>
      </c>
      <c r="Q88">
        <v>1</v>
      </c>
      <c r="X88">
        <v>0.13</v>
      </c>
      <c r="Y88">
        <v>0</v>
      </c>
      <c r="Z88">
        <v>8.1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20</v>
      </c>
      <c r="AG88">
        <v>0.17550000000000002</v>
      </c>
      <c r="AH88">
        <v>2</v>
      </c>
      <c r="AI88">
        <v>34647736</v>
      </c>
      <c r="AJ88">
        <v>98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ROW(Source!A89)</f>
        <v>89</v>
      </c>
      <c r="B89">
        <v>34647751</v>
      </c>
      <c r="C89">
        <v>34647734</v>
      </c>
      <c r="D89">
        <v>31444646</v>
      </c>
      <c r="E89">
        <v>1</v>
      </c>
      <c r="F89">
        <v>1</v>
      </c>
      <c r="G89">
        <v>1</v>
      </c>
      <c r="H89">
        <v>3</v>
      </c>
      <c r="I89" t="s">
        <v>398</v>
      </c>
      <c r="J89" t="s">
        <v>168</v>
      </c>
      <c r="K89" t="s">
        <v>399</v>
      </c>
      <c r="L89">
        <v>1346</v>
      </c>
      <c r="N89">
        <v>1009</v>
      </c>
      <c r="O89" t="s">
        <v>146</v>
      </c>
      <c r="P89" t="s">
        <v>146</v>
      </c>
      <c r="Q89">
        <v>1</v>
      </c>
      <c r="X89">
        <v>6.0000000000000001E-3</v>
      </c>
      <c r="Y89">
        <v>44.97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6.0000000000000001E-3</v>
      </c>
      <c r="AH89">
        <v>3</v>
      </c>
      <c r="AI89">
        <v>-1</v>
      </c>
      <c r="AJ89" t="s">
        <v>6</v>
      </c>
      <c r="AK89">
        <v>4</v>
      </c>
      <c r="AL89">
        <v>-0.26982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ROW(Source!A89)</f>
        <v>89</v>
      </c>
      <c r="B90">
        <v>34647752</v>
      </c>
      <c r="C90">
        <v>34647734</v>
      </c>
      <c r="D90">
        <v>31446378</v>
      </c>
      <c r="E90">
        <v>1</v>
      </c>
      <c r="F90">
        <v>1</v>
      </c>
      <c r="G90">
        <v>1</v>
      </c>
      <c r="H90">
        <v>3</v>
      </c>
      <c r="I90" t="s">
        <v>171</v>
      </c>
      <c r="J90" t="s">
        <v>173</v>
      </c>
      <c r="K90" t="s">
        <v>400</v>
      </c>
      <c r="L90">
        <v>1346</v>
      </c>
      <c r="N90">
        <v>1009</v>
      </c>
      <c r="O90" t="s">
        <v>146</v>
      </c>
      <c r="P90" t="s">
        <v>146</v>
      </c>
      <c r="Q90">
        <v>1</v>
      </c>
      <c r="X90">
        <v>1E-3</v>
      </c>
      <c r="Y90">
        <v>11.5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</v>
      </c>
      <c r="AG90">
        <v>1E-3</v>
      </c>
      <c r="AH90">
        <v>2</v>
      </c>
      <c r="AI90">
        <v>34647738</v>
      </c>
      <c r="AJ90">
        <v>99</v>
      </c>
      <c r="AK90">
        <v>3</v>
      </c>
      <c r="AL90">
        <v>-1.15E-2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ROW(Source!A89)</f>
        <v>89</v>
      </c>
      <c r="B91">
        <v>34647753</v>
      </c>
      <c r="C91">
        <v>34647734</v>
      </c>
      <c r="D91">
        <v>31446697</v>
      </c>
      <c r="E91">
        <v>1</v>
      </c>
      <c r="F91">
        <v>1</v>
      </c>
      <c r="G91">
        <v>1</v>
      </c>
      <c r="H91">
        <v>3</v>
      </c>
      <c r="I91" t="s">
        <v>176</v>
      </c>
      <c r="J91" t="s">
        <v>178</v>
      </c>
      <c r="K91" t="s">
        <v>177</v>
      </c>
      <c r="L91">
        <v>1346</v>
      </c>
      <c r="N91">
        <v>1009</v>
      </c>
      <c r="O91" t="s">
        <v>146</v>
      </c>
      <c r="P91" t="s">
        <v>146</v>
      </c>
      <c r="Q91">
        <v>1</v>
      </c>
      <c r="X91">
        <v>1.2E-2</v>
      </c>
      <c r="Y91">
        <v>30.4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1.2E-2</v>
      </c>
      <c r="AH91">
        <v>2</v>
      </c>
      <c r="AI91">
        <v>34647739</v>
      </c>
      <c r="AJ91">
        <v>100</v>
      </c>
      <c r="AK91">
        <v>3</v>
      </c>
      <c r="AL91">
        <v>-0.36480000000000001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ROW(Source!A89)</f>
        <v>89</v>
      </c>
      <c r="B92">
        <v>34647754</v>
      </c>
      <c r="C92">
        <v>34647734</v>
      </c>
      <c r="D92">
        <v>31447861</v>
      </c>
      <c r="E92">
        <v>1</v>
      </c>
      <c r="F92">
        <v>1</v>
      </c>
      <c r="G92">
        <v>1</v>
      </c>
      <c r="H92">
        <v>3</v>
      </c>
      <c r="I92" t="s">
        <v>180</v>
      </c>
      <c r="J92" t="s">
        <v>128</v>
      </c>
      <c r="K92" t="s">
        <v>181</v>
      </c>
      <c r="L92">
        <v>1346</v>
      </c>
      <c r="N92">
        <v>1009</v>
      </c>
      <c r="O92" t="s">
        <v>146</v>
      </c>
      <c r="P92" t="s">
        <v>146</v>
      </c>
      <c r="Q92">
        <v>1</v>
      </c>
      <c r="X92">
        <v>7.0000000000000007E-2</v>
      </c>
      <c r="Y92">
        <v>10.57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7.0000000000000007E-2</v>
      </c>
      <c r="AH92">
        <v>2</v>
      </c>
      <c r="AI92">
        <v>34647740</v>
      </c>
      <c r="AJ92">
        <v>101</v>
      </c>
      <c r="AK92">
        <v>3</v>
      </c>
      <c r="AL92">
        <v>-0.73990000000000011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ROW(Source!A89)</f>
        <v>89</v>
      </c>
      <c r="B93">
        <v>34647755</v>
      </c>
      <c r="C93">
        <v>34647734</v>
      </c>
      <c r="D93">
        <v>31449051</v>
      </c>
      <c r="E93">
        <v>1</v>
      </c>
      <c r="F93">
        <v>1</v>
      </c>
      <c r="G93">
        <v>1</v>
      </c>
      <c r="H93">
        <v>3</v>
      </c>
      <c r="I93" t="s">
        <v>183</v>
      </c>
      <c r="J93" t="s">
        <v>185</v>
      </c>
      <c r="K93" t="s">
        <v>184</v>
      </c>
      <c r="L93">
        <v>1346</v>
      </c>
      <c r="N93">
        <v>1009</v>
      </c>
      <c r="O93" t="s">
        <v>146</v>
      </c>
      <c r="P93" t="s">
        <v>146</v>
      </c>
      <c r="Q93">
        <v>1</v>
      </c>
      <c r="X93">
        <v>4.9000000000000002E-2</v>
      </c>
      <c r="Y93">
        <v>9.0399999999999991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4.9000000000000002E-2</v>
      </c>
      <c r="AH93">
        <v>2</v>
      </c>
      <c r="AI93">
        <v>34647741</v>
      </c>
      <c r="AJ93">
        <v>102</v>
      </c>
      <c r="AK93">
        <v>3</v>
      </c>
      <c r="AL93">
        <v>-0.44295999999999996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ROW(Source!A89)</f>
        <v>89</v>
      </c>
      <c r="B94">
        <v>34647756</v>
      </c>
      <c r="C94">
        <v>34647734</v>
      </c>
      <c r="D94">
        <v>31449183</v>
      </c>
      <c r="E94">
        <v>1</v>
      </c>
      <c r="F94">
        <v>1</v>
      </c>
      <c r="G94">
        <v>1</v>
      </c>
      <c r="H94">
        <v>3</v>
      </c>
      <c r="I94" t="s">
        <v>131</v>
      </c>
      <c r="J94" t="s">
        <v>133</v>
      </c>
      <c r="K94" t="s">
        <v>132</v>
      </c>
      <c r="L94">
        <v>1355</v>
      </c>
      <c r="N94">
        <v>1010</v>
      </c>
      <c r="O94" t="s">
        <v>110</v>
      </c>
      <c r="P94" t="s">
        <v>110</v>
      </c>
      <c r="Q94">
        <v>100</v>
      </c>
      <c r="X94">
        <v>1.4E-2</v>
      </c>
      <c r="Y94">
        <v>86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6</v>
      </c>
      <c r="AG94">
        <v>1.4E-2</v>
      </c>
      <c r="AH94">
        <v>2</v>
      </c>
      <c r="AI94">
        <v>34647742</v>
      </c>
      <c r="AJ94">
        <v>103</v>
      </c>
      <c r="AK94">
        <v>3</v>
      </c>
      <c r="AL94">
        <v>-1.204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ROW(Source!A89)</f>
        <v>89</v>
      </c>
      <c r="B95">
        <v>34647757</v>
      </c>
      <c r="C95">
        <v>34647734</v>
      </c>
      <c r="D95">
        <v>31450103</v>
      </c>
      <c r="E95">
        <v>1</v>
      </c>
      <c r="F95">
        <v>1</v>
      </c>
      <c r="G95">
        <v>1</v>
      </c>
      <c r="H95">
        <v>3</v>
      </c>
      <c r="I95" t="s">
        <v>188</v>
      </c>
      <c r="J95" t="s">
        <v>190</v>
      </c>
      <c r="K95" t="s">
        <v>189</v>
      </c>
      <c r="L95">
        <v>1346</v>
      </c>
      <c r="N95">
        <v>1009</v>
      </c>
      <c r="O95" t="s">
        <v>146</v>
      </c>
      <c r="P95" t="s">
        <v>146</v>
      </c>
      <c r="Q95">
        <v>1</v>
      </c>
      <c r="X95">
        <v>1E-3</v>
      </c>
      <c r="Y95">
        <v>133.05000000000001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1E-3</v>
      </c>
      <c r="AH95">
        <v>2</v>
      </c>
      <c r="AI95">
        <v>34647743</v>
      </c>
      <c r="AJ95">
        <v>104</v>
      </c>
      <c r="AK95">
        <v>3</v>
      </c>
      <c r="AL95">
        <v>-0.13305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ROW(Source!A89)</f>
        <v>89</v>
      </c>
      <c r="B96">
        <v>34647758</v>
      </c>
      <c r="C96">
        <v>34647734</v>
      </c>
      <c r="D96">
        <v>31467744</v>
      </c>
      <c r="E96">
        <v>1</v>
      </c>
      <c r="F96">
        <v>1</v>
      </c>
      <c r="G96">
        <v>1</v>
      </c>
      <c r="H96">
        <v>3</v>
      </c>
      <c r="I96" t="s">
        <v>192</v>
      </c>
      <c r="J96" t="s">
        <v>194</v>
      </c>
      <c r="K96" t="s">
        <v>193</v>
      </c>
      <c r="L96">
        <v>1348</v>
      </c>
      <c r="N96">
        <v>1009</v>
      </c>
      <c r="O96" t="s">
        <v>30</v>
      </c>
      <c r="P96" t="s">
        <v>30</v>
      </c>
      <c r="Q96">
        <v>1000</v>
      </c>
      <c r="X96">
        <v>1E-3</v>
      </c>
      <c r="Y96">
        <v>11500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1E-3</v>
      </c>
      <c r="AH96">
        <v>2</v>
      </c>
      <c r="AI96">
        <v>34647744</v>
      </c>
      <c r="AJ96">
        <v>105</v>
      </c>
      <c r="AK96">
        <v>3</v>
      </c>
      <c r="AL96">
        <v>-11.5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ROW(Source!A89)</f>
        <v>89</v>
      </c>
      <c r="B97">
        <v>34647759</v>
      </c>
      <c r="C97">
        <v>34647734</v>
      </c>
      <c r="D97">
        <v>31482923</v>
      </c>
      <c r="E97">
        <v>1</v>
      </c>
      <c r="F97">
        <v>1</v>
      </c>
      <c r="G97">
        <v>1</v>
      </c>
      <c r="H97">
        <v>3</v>
      </c>
      <c r="I97" t="s">
        <v>144</v>
      </c>
      <c r="J97" t="s">
        <v>147</v>
      </c>
      <c r="K97" t="s">
        <v>145</v>
      </c>
      <c r="L97">
        <v>1346</v>
      </c>
      <c r="N97">
        <v>1009</v>
      </c>
      <c r="O97" t="s">
        <v>146</v>
      </c>
      <c r="P97" t="s">
        <v>146</v>
      </c>
      <c r="Q97">
        <v>1</v>
      </c>
      <c r="X97">
        <v>3.5999999999999997E-2</v>
      </c>
      <c r="Y97">
        <v>28.6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3.5999999999999997E-2</v>
      </c>
      <c r="AH97">
        <v>2</v>
      </c>
      <c r="AI97">
        <v>34647745</v>
      </c>
      <c r="AJ97">
        <v>106</v>
      </c>
      <c r="AK97">
        <v>3</v>
      </c>
      <c r="AL97">
        <v>-1.0296000000000001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ROW(Source!A89)</f>
        <v>89</v>
      </c>
      <c r="B98">
        <v>34647760</v>
      </c>
      <c r="C98">
        <v>34647734</v>
      </c>
      <c r="D98">
        <v>31483076</v>
      </c>
      <c r="E98">
        <v>1</v>
      </c>
      <c r="F98">
        <v>1</v>
      </c>
      <c r="G98">
        <v>1</v>
      </c>
      <c r="H98">
        <v>3</v>
      </c>
      <c r="I98" t="s">
        <v>197</v>
      </c>
      <c r="J98" t="s">
        <v>199</v>
      </c>
      <c r="K98" t="s">
        <v>198</v>
      </c>
      <c r="L98">
        <v>1346</v>
      </c>
      <c r="N98">
        <v>1009</v>
      </c>
      <c r="O98" t="s">
        <v>146</v>
      </c>
      <c r="P98" t="s">
        <v>146</v>
      </c>
      <c r="Q98">
        <v>1</v>
      </c>
      <c r="X98">
        <v>6.0000000000000001E-3</v>
      </c>
      <c r="Y98">
        <v>35.630000000000003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6.0000000000000001E-3</v>
      </c>
      <c r="AH98">
        <v>2</v>
      </c>
      <c r="AI98">
        <v>34647746</v>
      </c>
      <c r="AJ98">
        <v>107</v>
      </c>
      <c r="AK98">
        <v>3</v>
      </c>
      <c r="AL98">
        <v>-0.21378000000000003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ROW(Source!A89)</f>
        <v>89</v>
      </c>
      <c r="B99">
        <v>34647761</v>
      </c>
      <c r="C99">
        <v>34647734</v>
      </c>
      <c r="D99">
        <v>31496552</v>
      </c>
      <c r="E99">
        <v>1</v>
      </c>
      <c r="F99">
        <v>1</v>
      </c>
      <c r="G99">
        <v>1</v>
      </c>
      <c r="H99">
        <v>3</v>
      </c>
      <c r="I99" t="s">
        <v>201</v>
      </c>
      <c r="J99" t="s">
        <v>203</v>
      </c>
      <c r="K99" t="s">
        <v>202</v>
      </c>
      <c r="L99">
        <v>1358</v>
      </c>
      <c r="N99">
        <v>1010</v>
      </c>
      <c r="O99" t="s">
        <v>137</v>
      </c>
      <c r="P99" t="s">
        <v>137</v>
      </c>
      <c r="Q99">
        <v>10</v>
      </c>
      <c r="X99">
        <v>0.1</v>
      </c>
      <c r="Y99">
        <v>39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6</v>
      </c>
      <c r="AG99">
        <v>0.1</v>
      </c>
      <c r="AH99">
        <v>2</v>
      </c>
      <c r="AI99">
        <v>34647747</v>
      </c>
      <c r="AJ99">
        <v>108</v>
      </c>
      <c r="AK99">
        <v>3</v>
      </c>
      <c r="AL99">
        <v>-3.9000000000000004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ROW(Source!A89)</f>
        <v>89</v>
      </c>
      <c r="B100">
        <v>34647762</v>
      </c>
      <c r="C100">
        <v>34647734</v>
      </c>
      <c r="D100">
        <v>31443668</v>
      </c>
      <c r="E100">
        <v>17</v>
      </c>
      <c r="F100">
        <v>1</v>
      </c>
      <c r="G100">
        <v>1</v>
      </c>
      <c r="H100">
        <v>3</v>
      </c>
      <c r="I100" t="s">
        <v>55</v>
      </c>
      <c r="J100" t="s">
        <v>6</v>
      </c>
      <c r="K100" t="s">
        <v>56</v>
      </c>
      <c r="L100">
        <v>1374</v>
      </c>
      <c r="N100">
        <v>1013</v>
      </c>
      <c r="O100" t="s">
        <v>57</v>
      </c>
      <c r="P100" t="s">
        <v>57</v>
      </c>
      <c r="Q100">
        <v>1</v>
      </c>
      <c r="X100">
        <v>0.3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0.3</v>
      </c>
      <c r="AH100">
        <v>2</v>
      </c>
      <c r="AI100">
        <v>34647748</v>
      </c>
      <c r="AJ100">
        <v>109</v>
      </c>
      <c r="AK100">
        <v>3</v>
      </c>
      <c r="AL100">
        <v>-0.3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ROW(Source!A114)</f>
        <v>114</v>
      </c>
      <c r="B101">
        <v>34647782</v>
      </c>
      <c r="C101">
        <v>34647775</v>
      </c>
      <c r="D101">
        <v>31725395</v>
      </c>
      <c r="E101">
        <v>1</v>
      </c>
      <c r="F101">
        <v>1</v>
      </c>
      <c r="G101">
        <v>1</v>
      </c>
      <c r="H101">
        <v>1</v>
      </c>
      <c r="I101" t="s">
        <v>360</v>
      </c>
      <c r="J101" t="s">
        <v>6</v>
      </c>
      <c r="K101" t="s">
        <v>361</v>
      </c>
      <c r="L101">
        <v>1191</v>
      </c>
      <c r="N101">
        <v>1013</v>
      </c>
      <c r="O101" t="s">
        <v>348</v>
      </c>
      <c r="P101" t="s">
        <v>348</v>
      </c>
      <c r="Q101">
        <v>1</v>
      </c>
      <c r="X101">
        <v>0.7</v>
      </c>
      <c r="Y101">
        <v>0</v>
      </c>
      <c r="Z101">
        <v>0</v>
      </c>
      <c r="AA101">
        <v>0</v>
      </c>
      <c r="AB101">
        <v>9.92</v>
      </c>
      <c r="AC101">
        <v>0</v>
      </c>
      <c r="AD101">
        <v>1</v>
      </c>
      <c r="AE101">
        <v>1</v>
      </c>
      <c r="AF101" t="s">
        <v>20</v>
      </c>
      <c r="AG101">
        <v>0.94499999999999995</v>
      </c>
      <c r="AH101">
        <v>2</v>
      </c>
      <c r="AI101">
        <v>34647776</v>
      </c>
      <c r="AJ101">
        <v>111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ROW(Source!A114)</f>
        <v>114</v>
      </c>
      <c r="B102">
        <v>34647783</v>
      </c>
      <c r="C102">
        <v>34647775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351</v>
      </c>
      <c r="J102" t="s">
        <v>6</v>
      </c>
      <c r="K102" t="s">
        <v>352</v>
      </c>
      <c r="L102">
        <v>1191</v>
      </c>
      <c r="N102">
        <v>1013</v>
      </c>
      <c r="O102" t="s">
        <v>348</v>
      </c>
      <c r="P102" t="s">
        <v>348</v>
      </c>
      <c r="Q102">
        <v>1</v>
      </c>
      <c r="X102">
        <v>0.02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20</v>
      </c>
      <c r="AG102">
        <v>2.7000000000000003E-2</v>
      </c>
      <c r="AH102">
        <v>2</v>
      </c>
      <c r="AI102">
        <v>34647777</v>
      </c>
      <c r="AJ102">
        <v>112</v>
      </c>
      <c r="AK102">
        <v>2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ROW(Source!A114)</f>
        <v>114</v>
      </c>
      <c r="B103">
        <v>34647784</v>
      </c>
      <c r="C103">
        <v>34647775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353</v>
      </c>
      <c r="J103" t="s">
        <v>354</v>
      </c>
      <c r="K103" t="s">
        <v>355</v>
      </c>
      <c r="L103">
        <v>1368</v>
      </c>
      <c r="N103">
        <v>1011</v>
      </c>
      <c r="O103" t="s">
        <v>356</v>
      </c>
      <c r="P103" t="s">
        <v>356</v>
      </c>
      <c r="Q103">
        <v>1</v>
      </c>
      <c r="X103">
        <v>0.01</v>
      </c>
      <c r="Y103">
        <v>0</v>
      </c>
      <c r="Z103">
        <v>111.99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20</v>
      </c>
      <c r="AG103">
        <v>1.3500000000000002E-2</v>
      </c>
      <c r="AH103">
        <v>2</v>
      </c>
      <c r="AI103">
        <v>34647778</v>
      </c>
      <c r="AJ103">
        <v>113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ROW(Source!A114)</f>
        <v>114</v>
      </c>
      <c r="B104">
        <v>34647785</v>
      </c>
      <c r="C104">
        <v>34647775</v>
      </c>
      <c r="D104">
        <v>31528142</v>
      </c>
      <c r="E104">
        <v>1</v>
      </c>
      <c r="F104">
        <v>1</v>
      </c>
      <c r="G104">
        <v>1</v>
      </c>
      <c r="H104">
        <v>2</v>
      </c>
      <c r="I104" t="s">
        <v>357</v>
      </c>
      <c r="J104" t="s">
        <v>358</v>
      </c>
      <c r="K104" t="s">
        <v>359</v>
      </c>
      <c r="L104">
        <v>1368</v>
      </c>
      <c r="N104">
        <v>1011</v>
      </c>
      <c r="O104" t="s">
        <v>356</v>
      </c>
      <c r="P104" t="s">
        <v>356</v>
      </c>
      <c r="Q104">
        <v>1</v>
      </c>
      <c r="X104">
        <v>0.01</v>
      </c>
      <c r="Y104">
        <v>0</v>
      </c>
      <c r="Z104">
        <v>65.709999999999994</v>
      </c>
      <c r="AA104">
        <v>11.6</v>
      </c>
      <c r="AB104">
        <v>0</v>
      </c>
      <c r="AC104">
        <v>0</v>
      </c>
      <c r="AD104">
        <v>1</v>
      </c>
      <c r="AE104">
        <v>0</v>
      </c>
      <c r="AF104" t="s">
        <v>20</v>
      </c>
      <c r="AG104">
        <v>1.3500000000000002E-2</v>
      </c>
      <c r="AH104">
        <v>2</v>
      </c>
      <c r="AI104">
        <v>34647779</v>
      </c>
      <c r="AJ104">
        <v>114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ROW(Source!A114)</f>
        <v>114</v>
      </c>
      <c r="B105">
        <v>34647786</v>
      </c>
      <c r="C105">
        <v>34647775</v>
      </c>
      <c r="D105">
        <v>31449058</v>
      </c>
      <c r="E105">
        <v>1</v>
      </c>
      <c r="F105">
        <v>1</v>
      </c>
      <c r="G105">
        <v>1</v>
      </c>
      <c r="H105">
        <v>3</v>
      </c>
      <c r="I105" t="s">
        <v>401</v>
      </c>
      <c r="J105" t="s">
        <v>211</v>
      </c>
      <c r="K105" t="s">
        <v>402</v>
      </c>
      <c r="L105">
        <v>1348</v>
      </c>
      <c r="N105">
        <v>1009</v>
      </c>
      <c r="O105" t="s">
        <v>30</v>
      </c>
      <c r="P105" t="s">
        <v>30</v>
      </c>
      <c r="Q105">
        <v>1000</v>
      </c>
      <c r="X105">
        <v>3.0000000000000001E-5</v>
      </c>
      <c r="Y105">
        <v>12430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3.0000000000000001E-5</v>
      </c>
      <c r="AH105">
        <v>3</v>
      </c>
      <c r="AI105">
        <v>-1</v>
      </c>
      <c r="AJ105" t="s">
        <v>6</v>
      </c>
      <c r="AK105">
        <v>4</v>
      </c>
      <c r="AL105">
        <v>-0.37290000000000001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ROW(Source!A114)</f>
        <v>114</v>
      </c>
      <c r="B106">
        <v>34647787</v>
      </c>
      <c r="C106">
        <v>34647775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55</v>
      </c>
      <c r="J106" t="s">
        <v>6</v>
      </c>
      <c r="K106" t="s">
        <v>56</v>
      </c>
      <c r="L106">
        <v>1374</v>
      </c>
      <c r="N106">
        <v>1013</v>
      </c>
      <c r="O106" t="s">
        <v>57</v>
      </c>
      <c r="P106" t="s">
        <v>57</v>
      </c>
      <c r="Q106">
        <v>1</v>
      </c>
      <c r="X106">
        <v>0.14000000000000001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0.14000000000000001</v>
      </c>
      <c r="AH106">
        <v>2</v>
      </c>
      <c r="AI106">
        <v>34647781</v>
      </c>
      <c r="AJ106">
        <v>115</v>
      </c>
      <c r="AK106">
        <v>3</v>
      </c>
      <c r="AL106">
        <v>-0.14000000000000001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ROW(Source!A115)</f>
        <v>115</v>
      </c>
      <c r="B107">
        <v>34647782</v>
      </c>
      <c r="C107">
        <v>34647775</v>
      </c>
      <c r="D107">
        <v>31725395</v>
      </c>
      <c r="E107">
        <v>1</v>
      </c>
      <c r="F107">
        <v>1</v>
      </c>
      <c r="G107">
        <v>1</v>
      </c>
      <c r="H107">
        <v>1</v>
      </c>
      <c r="I107" t="s">
        <v>360</v>
      </c>
      <c r="J107" t="s">
        <v>6</v>
      </c>
      <c r="K107" t="s">
        <v>361</v>
      </c>
      <c r="L107">
        <v>1191</v>
      </c>
      <c r="N107">
        <v>1013</v>
      </c>
      <c r="O107" t="s">
        <v>348</v>
      </c>
      <c r="P107" t="s">
        <v>348</v>
      </c>
      <c r="Q107">
        <v>1</v>
      </c>
      <c r="X107">
        <v>0.7</v>
      </c>
      <c r="Y107">
        <v>0</v>
      </c>
      <c r="Z107">
        <v>0</v>
      </c>
      <c r="AA107">
        <v>0</v>
      </c>
      <c r="AB107">
        <v>9.92</v>
      </c>
      <c r="AC107">
        <v>0</v>
      </c>
      <c r="AD107">
        <v>1</v>
      </c>
      <c r="AE107">
        <v>1</v>
      </c>
      <c r="AF107" t="s">
        <v>20</v>
      </c>
      <c r="AG107">
        <v>0.94499999999999995</v>
      </c>
      <c r="AH107">
        <v>2</v>
      </c>
      <c r="AI107">
        <v>34647776</v>
      </c>
      <c r="AJ107">
        <v>117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ROW(Source!A115)</f>
        <v>115</v>
      </c>
      <c r="B108">
        <v>34647783</v>
      </c>
      <c r="C108">
        <v>34647775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351</v>
      </c>
      <c r="J108" t="s">
        <v>6</v>
      </c>
      <c r="K108" t="s">
        <v>352</v>
      </c>
      <c r="L108">
        <v>1191</v>
      </c>
      <c r="N108">
        <v>1013</v>
      </c>
      <c r="O108" t="s">
        <v>348</v>
      </c>
      <c r="P108" t="s">
        <v>348</v>
      </c>
      <c r="Q108">
        <v>1</v>
      </c>
      <c r="X108">
        <v>0.02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F108" t="s">
        <v>20</v>
      </c>
      <c r="AG108">
        <v>2.7000000000000003E-2</v>
      </c>
      <c r="AH108">
        <v>2</v>
      </c>
      <c r="AI108">
        <v>34647777</v>
      </c>
      <c r="AJ108">
        <v>118</v>
      </c>
      <c r="AK108">
        <v>2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ROW(Source!A115)</f>
        <v>115</v>
      </c>
      <c r="B109">
        <v>34647784</v>
      </c>
      <c r="C109">
        <v>34647775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353</v>
      </c>
      <c r="J109" t="s">
        <v>354</v>
      </c>
      <c r="K109" t="s">
        <v>355</v>
      </c>
      <c r="L109">
        <v>1368</v>
      </c>
      <c r="N109">
        <v>1011</v>
      </c>
      <c r="O109" t="s">
        <v>356</v>
      </c>
      <c r="P109" t="s">
        <v>356</v>
      </c>
      <c r="Q109">
        <v>1</v>
      </c>
      <c r="X109">
        <v>0.01</v>
      </c>
      <c r="Y109">
        <v>0</v>
      </c>
      <c r="Z109">
        <v>111.99</v>
      </c>
      <c r="AA109">
        <v>13.5</v>
      </c>
      <c r="AB109">
        <v>0</v>
      </c>
      <c r="AC109">
        <v>0</v>
      </c>
      <c r="AD109">
        <v>1</v>
      </c>
      <c r="AE109">
        <v>0</v>
      </c>
      <c r="AF109" t="s">
        <v>20</v>
      </c>
      <c r="AG109">
        <v>1.3500000000000002E-2</v>
      </c>
      <c r="AH109">
        <v>2</v>
      </c>
      <c r="AI109">
        <v>34647778</v>
      </c>
      <c r="AJ109">
        <v>119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ROW(Source!A115)</f>
        <v>115</v>
      </c>
      <c r="B110">
        <v>34647785</v>
      </c>
      <c r="C110">
        <v>34647775</v>
      </c>
      <c r="D110">
        <v>31528142</v>
      </c>
      <c r="E110">
        <v>1</v>
      </c>
      <c r="F110">
        <v>1</v>
      </c>
      <c r="G110">
        <v>1</v>
      </c>
      <c r="H110">
        <v>2</v>
      </c>
      <c r="I110" t="s">
        <v>357</v>
      </c>
      <c r="J110" t="s">
        <v>358</v>
      </c>
      <c r="K110" t="s">
        <v>359</v>
      </c>
      <c r="L110">
        <v>1368</v>
      </c>
      <c r="N110">
        <v>1011</v>
      </c>
      <c r="O110" t="s">
        <v>356</v>
      </c>
      <c r="P110" t="s">
        <v>356</v>
      </c>
      <c r="Q110">
        <v>1</v>
      </c>
      <c r="X110">
        <v>0.01</v>
      </c>
      <c r="Y110">
        <v>0</v>
      </c>
      <c r="Z110">
        <v>65.709999999999994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20</v>
      </c>
      <c r="AG110">
        <v>1.3500000000000002E-2</v>
      </c>
      <c r="AH110">
        <v>2</v>
      </c>
      <c r="AI110">
        <v>34647779</v>
      </c>
      <c r="AJ110">
        <v>120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ROW(Source!A115)</f>
        <v>115</v>
      </c>
      <c r="B111">
        <v>34647786</v>
      </c>
      <c r="C111">
        <v>34647775</v>
      </c>
      <c r="D111">
        <v>31449058</v>
      </c>
      <c r="E111">
        <v>1</v>
      </c>
      <c r="F111">
        <v>1</v>
      </c>
      <c r="G111">
        <v>1</v>
      </c>
      <c r="H111">
        <v>3</v>
      </c>
      <c r="I111" t="s">
        <v>401</v>
      </c>
      <c r="J111" t="s">
        <v>211</v>
      </c>
      <c r="K111" t="s">
        <v>402</v>
      </c>
      <c r="L111">
        <v>1348</v>
      </c>
      <c r="N111">
        <v>1009</v>
      </c>
      <c r="O111" t="s">
        <v>30</v>
      </c>
      <c r="P111" t="s">
        <v>30</v>
      </c>
      <c r="Q111">
        <v>1000</v>
      </c>
      <c r="X111">
        <v>3.0000000000000001E-5</v>
      </c>
      <c r="Y111">
        <v>12430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6</v>
      </c>
      <c r="AG111">
        <v>3.0000000000000001E-5</v>
      </c>
      <c r="AH111">
        <v>3</v>
      </c>
      <c r="AI111">
        <v>-1</v>
      </c>
      <c r="AJ111" t="s">
        <v>6</v>
      </c>
      <c r="AK111">
        <v>4</v>
      </c>
      <c r="AL111">
        <v>-0.37290000000000001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ROW(Source!A115)</f>
        <v>115</v>
      </c>
      <c r="B112">
        <v>34647787</v>
      </c>
      <c r="C112">
        <v>34647775</v>
      </c>
      <c r="D112">
        <v>31443668</v>
      </c>
      <c r="E112">
        <v>17</v>
      </c>
      <c r="F112">
        <v>1</v>
      </c>
      <c r="G112">
        <v>1</v>
      </c>
      <c r="H112">
        <v>3</v>
      </c>
      <c r="I112" t="s">
        <v>55</v>
      </c>
      <c r="J112" t="s">
        <v>6</v>
      </c>
      <c r="K112" t="s">
        <v>56</v>
      </c>
      <c r="L112">
        <v>1374</v>
      </c>
      <c r="N112">
        <v>1013</v>
      </c>
      <c r="O112" t="s">
        <v>57</v>
      </c>
      <c r="P112" t="s">
        <v>57</v>
      </c>
      <c r="Q112">
        <v>1</v>
      </c>
      <c r="X112">
        <v>0.14000000000000001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6</v>
      </c>
      <c r="AG112">
        <v>0.14000000000000001</v>
      </c>
      <c r="AH112">
        <v>2</v>
      </c>
      <c r="AI112">
        <v>34647781</v>
      </c>
      <c r="AJ112">
        <v>121</v>
      </c>
      <c r="AK112">
        <v>3</v>
      </c>
      <c r="AL112">
        <v>-0.14000000000000001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ROW(Source!A120)</f>
        <v>120</v>
      </c>
      <c r="B113">
        <v>34647796</v>
      </c>
      <c r="C113">
        <v>34647790</v>
      </c>
      <c r="D113">
        <v>32163921</v>
      </c>
      <c r="E113">
        <v>1</v>
      </c>
      <c r="F113">
        <v>1</v>
      </c>
      <c r="G113">
        <v>1</v>
      </c>
      <c r="H113">
        <v>1</v>
      </c>
      <c r="I113" t="s">
        <v>376</v>
      </c>
      <c r="J113" t="s">
        <v>6</v>
      </c>
      <c r="K113" t="s">
        <v>377</v>
      </c>
      <c r="L113">
        <v>1191</v>
      </c>
      <c r="N113">
        <v>1013</v>
      </c>
      <c r="O113" t="s">
        <v>348</v>
      </c>
      <c r="P113" t="s">
        <v>348</v>
      </c>
      <c r="Q113">
        <v>1</v>
      </c>
      <c r="X113">
        <v>6.4</v>
      </c>
      <c r="Y113">
        <v>0</v>
      </c>
      <c r="Z113">
        <v>0</v>
      </c>
      <c r="AA113">
        <v>0</v>
      </c>
      <c r="AB113">
        <v>10.210000000000001</v>
      </c>
      <c r="AC113">
        <v>0</v>
      </c>
      <c r="AD113">
        <v>1</v>
      </c>
      <c r="AE113">
        <v>1</v>
      </c>
      <c r="AF113" t="s">
        <v>6</v>
      </c>
      <c r="AG113">
        <v>6.4</v>
      </c>
      <c r="AH113">
        <v>2</v>
      </c>
      <c r="AI113">
        <v>34647791</v>
      </c>
      <c r="AJ113">
        <v>123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ROW(Source!A120)</f>
        <v>120</v>
      </c>
      <c r="B114">
        <v>34647797</v>
      </c>
      <c r="C114">
        <v>34647790</v>
      </c>
      <c r="D114">
        <v>32159941</v>
      </c>
      <c r="E114">
        <v>1</v>
      </c>
      <c r="F114">
        <v>1</v>
      </c>
      <c r="G114">
        <v>1</v>
      </c>
      <c r="H114">
        <v>1</v>
      </c>
      <c r="I114" t="s">
        <v>378</v>
      </c>
      <c r="J114" t="s">
        <v>6</v>
      </c>
      <c r="K114" t="s">
        <v>379</v>
      </c>
      <c r="L114">
        <v>1191</v>
      </c>
      <c r="N114">
        <v>1013</v>
      </c>
      <c r="O114" t="s">
        <v>348</v>
      </c>
      <c r="P114" t="s">
        <v>348</v>
      </c>
      <c r="Q114">
        <v>1</v>
      </c>
      <c r="X114">
        <v>12.8</v>
      </c>
      <c r="Y114">
        <v>0</v>
      </c>
      <c r="Z114">
        <v>0</v>
      </c>
      <c r="AA114">
        <v>0</v>
      </c>
      <c r="AB114">
        <v>16.93</v>
      </c>
      <c r="AC114">
        <v>0</v>
      </c>
      <c r="AD114">
        <v>1</v>
      </c>
      <c r="AE114">
        <v>1</v>
      </c>
      <c r="AF114" t="s">
        <v>6</v>
      </c>
      <c r="AG114">
        <v>12.8</v>
      </c>
      <c r="AH114">
        <v>2</v>
      </c>
      <c r="AI114">
        <v>34647792</v>
      </c>
      <c r="AJ114">
        <v>124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ROW(Source!A120)</f>
        <v>120</v>
      </c>
      <c r="B115">
        <v>34647798</v>
      </c>
      <c r="C115">
        <v>34647790</v>
      </c>
      <c r="D115">
        <v>32000304</v>
      </c>
      <c r="E115">
        <v>1</v>
      </c>
      <c r="F115">
        <v>1</v>
      </c>
      <c r="G115">
        <v>1</v>
      </c>
      <c r="H115">
        <v>1</v>
      </c>
      <c r="I115" t="s">
        <v>380</v>
      </c>
      <c r="J115" t="s">
        <v>6</v>
      </c>
      <c r="K115" t="s">
        <v>381</v>
      </c>
      <c r="L115">
        <v>1191</v>
      </c>
      <c r="N115">
        <v>1013</v>
      </c>
      <c r="O115" t="s">
        <v>348</v>
      </c>
      <c r="P115" t="s">
        <v>348</v>
      </c>
      <c r="Q115">
        <v>1</v>
      </c>
      <c r="X115">
        <v>25.6</v>
      </c>
      <c r="Y115">
        <v>0</v>
      </c>
      <c r="Z115">
        <v>0</v>
      </c>
      <c r="AA115">
        <v>0</v>
      </c>
      <c r="AB115">
        <v>15.49</v>
      </c>
      <c r="AC115">
        <v>0</v>
      </c>
      <c r="AD115">
        <v>1</v>
      </c>
      <c r="AE115">
        <v>1</v>
      </c>
      <c r="AF115" t="s">
        <v>6</v>
      </c>
      <c r="AG115">
        <v>25.6</v>
      </c>
      <c r="AH115">
        <v>2</v>
      </c>
      <c r="AI115">
        <v>34647793</v>
      </c>
      <c r="AJ115">
        <v>125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ROW(Source!A120)</f>
        <v>120</v>
      </c>
      <c r="B116">
        <v>34647799</v>
      </c>
      <c r="C116">
        <v>34647790</v>
      </c>
      <c r="D116">
        <v>32003081</v>
      </c>
      <c r="E116">
        <v>1</v>
      </c>
      <c r="F116">
        <v>1</v>
      </c>
      <c r="G116">
        <v>1</v>
      </c>
      <c r="H116">
        <v>1</v>
      </c>
      <c r="I116" t="s">
        <v>382</v>
      </c>
      <c r="J116" t="s">
        <v>6</v>
      </c>
      <c r="K116" t="s">
        <v>383</v>
      </c>
      <c r="L116">
        <v>1191</v>
      </c>
      <c r="N116">
        <v>1013</v>
      </c>
      <c r="O116" t="s">
        <v>348</v>
      </c>
      <c r="P116" t="s">
        <v>348</v>
      </c>
      <c r="Q116">
        <v>1</v>
      </c>
      <c r="X116">
        <v>57.6</v>
      </c>
      <c r="Y116">
        <v>0</v>
      </c>
      <c r="Z116">
        <v>0</v>
      </c>
      <c r="AA116">
        <v>0</v>
      </c>
      <c r="AB116">
        <v>14.09</v>
      </c>
      <c r="AC116">
        <v>0</v>
      </c>
      <c r="AD116">
        <v>1</v>
      </c>
      <c r="AE116">
        <v>1</v>
      </c>
      <c r="AF116" t="s">
        <v>6</v>
      </c>
      <c r="AG116">
        <v>57.6</v>
      </c>
      <c r="AH116">
        <v>2</v>
      </c>
      <c r="AI116">
        <v>34647794</v>
      </c>
      <c r="AJ116">
        <v>126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ROW(Source!A120)</f>
        <v>120</v>
      </c>
      <c r="B117">
        <v>34647800</v>
      </c>
      <c r="C117">
        <v>34647790</v>
      </c>
      <c r="D117">
        <v>32159989</v>
      </c>
      <c r="E117">
        <v>1</v>
      </c>
      <c r="F117">
        <v>1</v>
      </c>
      <c r="G117">
        <v>1</v>
      </c>
      <c r="H117">
        <v>1</v>
      </c>
      <c r="I117" t="s">
        <v>384</v>
      </c>
      <c r="J117" t="s">
        <v>6</v>
      </c>
      <c r="K117" t="s">
        <v>385</v>
      </c>
      <c r="L117">
        <v>1191</v>
      </c>
      <c r="N117">
        <v>1013</v>
      </c>
      <c r="O117" t="s">
        <v>348</v>
      </c>
      <c r="P117" t="s">
        <v>348</v>
      </c>
      <c r="Q117">
        <v>1</v>
      </c>
      <c r="X117">
        <v>25.6</v>
      </c>
      <c r="Y117">
        <v>0</v>
      </c>
      <c r="Z117">
        <v>0</v>
      </c>
      <c r="AA117">
        <v>0</v>
      </c>
      <c r="AB117">
        <v>12.69</v>
      </c>
      <c r="AC117">
        <v>0</v>
      </c>
      <c r="AD117">
        <v>1</v>
      </c>
      <c r="AE117">
        <v>1</v>
      </c>
      <c r="AF117" t="s">
        <v>6</v>
      </c>
      <c r="AG117">
        <v>25.6</v>
      </c>
      <c r="AH117">
        <v>2</v>
      </c>
      <c r="AI117">
        <v>34647795</v>
      </c>
      <c r="AJ117">
        <v>127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ROW(Source!A121)</f>
        <v>121</v>
      </c>
      <c r="B118">
        <v>34647796</v>
      </c>
      <c r="C118">
        <v>34647790</v>
      </c>
      <c r="D118">
        <v>32163921</v>
      </c>
      <c r="E118">
        <v>1</v>
      </c>
      <c r="F118">
        <v>1</v>
      </c>
      <c r="G118">
        <v>1</v>
      </c>
      <c r="H118">
        <v>1</v>
      </c>
      <c r="I118" t="s">
        <v>376</v>
      </c>
      <c r="J118" t="s">
        <v>6</v>
      </c>
      <c r="K118" t="s">
        <v>377</v>
      </c>
      <c r="L118">
        <v>1191</v>
      </c>
      <c r="N118">
        <v>1013</v>
      </c>
      <c r="O118" t="s">
        <v>348</v>
      </c>
      <c r="P118" t="s">
        <v>348</v>
      </c>
      <c r="Q118">
        <v>1</v>
      </c>
      <c r="X118">
        <v>6.4</v>
      </c>
      <c r="Y118">
        <v>0</v>
      </c>
      <c r="Z118">
        <v>0</v>
      </c>
      <c r="AA118">
        <v>0</v>
      </c>
      <c r="AB118">
        <v>10.210000000000001</v>
      </c>
      <c r="AC118">
        <v>0</v>
      </c>
      <c r="AD118">
        <v>1</v>
      </c>
      <c r="AE118">
        <v>1</v>
      </c>
      <c r="AF118" t="s">
        <v>6</v>
      </c>
      <c r="AG118">
        <v>6.4</v>
      </c>
      <c r="AH118">
        <v>2</v>
      </c>
      <c r="AI118">
        <v>34647791</v>
      </c>
      <c r="AJ118">
        <v>128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ROW(Source!A121)</f>
        <v>121</v>
      </c>
      <c r="B119">
        <v>34647797</v>
      </c>
      <c r="C119">
        <v>34647790</v>
      </c>
      <c r="D119">
        <v>32159941</v>
      </c>
      <c r="E119">
        <v>1</v>
      </c>
      <c r="F119">
        <v>1</v>
      </c>
      <c r="G119">
        <v>1</v>
      </c>
      <c r="H119">
        <v>1</v>
      </c>
      <c r="I119" t="s">
        <v>378</v>
      </c>
      <c r="J119" t="s">
        <v>6</v>
      </c>
      <c r="K119" t="s">
        <v>379</v>
      </c>
      <c r="L119">
        <v>1191</v>
      </c>
      <c r="N119">
        <v>1013</v>
      </c>
      <c r="O119" t="s">
        <v>348</v>
      </c>
      <c r="P119" t="s">
        <v>348</v>
      </c>
      <c r="Q119">
        <v>1</v>
      </c>
      <c r="X119">
        <v>12.8</v>
      </c>
      <c r="Y119">
        <v>0</v>
      </c>
      <c r="Z119">
        <v>0</v>
      </c>
      <c r="AA119">
        <v>0</v>
      </c>
      <c r="AB119">
        <v>16.93</v>
      </c>
      <c r="AC119">
        <v>0</v>
      </c>
      <c r="AD119">
        <v>1</v>
      </c>
      <c r="AE119">
        <v>1</v>
      </c>
      <c r="AF119" t="s">
        <v>6</v>
      </c>
      <c r="AG119">
        <v>12.8</v>
      </c>
      <c r="AH119">
        <v>2</v>
      </c>
      <c r="AI119">
        <v>34647792</v>
      </c>
      <c r="AJ119">
        <v>129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ROW(Source!A121)</f>
        <v>121</v>
      </c>
      <c r="B120">
        <v>34647798</v>
      </c>
      <c r="C120">
        <v>34647790</v>
      </c>
      <c r="D120">
        <v>32000304</v>
      </c>
      <c r="E120">
        <v>1</v>
      </c>
      <c r="F120">
        <v>1</v>
      </c>
      <c r="G120">
        <v>1</v>
      </c>
      <c r="H120">
        <v>1</v>
      </c>
      <c r="I120" t="s">
        <v>380</v>
      </c>
      <c r="J120" t="s">
        <v>6</v>
      </c>
      <c r="K120" t="s">
        <v>381</v>
      </c>
      <c r="L120">
        <v>1191</v>
      </c>
      <c r="N120">
        <v>1013</v>
      </c>
      <c r="O120" t="s">
        <v>348</v>
      </c>
      <c r="P120" t="s">
        <v>348</v>
      </c>
      <c r="Q120">
        <v>1</v>
      </c>
      <c r="X120">
        <v>25.6</v>
      </c>
      <c r="Y120">
        <v>0</v>
      </c>
      <c r="Z120">
        <v>0</v>
      </c>
      <c r="AA120">
        <v>0</v>
      </c>
      <c r="AB120">
        <v>15.49</v>
      </c>
      <c r="AC120">
        <v>0</v>
      </c>
      <c r="AD120">
        <v>1</v>
      </c>
      <c r="AE120">
        <v>1</v>
      </c>
      <c r="AF120" t="s">
        <v>6</v>
      </c>
      <c r="AG120">
        <v>25.6</v>
      </c>
      <c r="AH120">
        <v>2</v>
      </c>
      <c r="AI120">
        <v>34647793</v>
      </c>
      <c r="AJ120">
        <v>130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ROW(Source!A121)</f>
        <v>121</v>
      </c>
      <c r="B121">
        <v>34647799</v>
      </c>
      <c r="C121">
        <v>34647790</v>
      </c>
      <c r="D121">
        <v>32003081</v>
      </c>
      <c r="E121">
        <v>1</v>
      </c>
      <c r="F121">
        <v>1</v>
      </c>
      <c r="G121">
        <v>1</v>
      </c>
      <c r="H121">
        <v>1</v>
      </c>
      <c r="I121" t="s">
        <v>382</v>
      </c>
      <c r="J121" t="s">
        <v>6</v>
      </c>
      <c r="K121" t="s">
        <v>383</v>
      </c>
      <c r="L121">
        <v>1191</v>
      </c>
      <c r="N121">
        <v>1013</v>
      </c>
      <c r="O121" t="s">
        <v>348</v>
      </c>
      <c r="P121" t="s">
        <v>348</v>
      </c>
      <c r="Q121">
        <v>1</v>
      </c>
      <c r="X121">
        <v>57.6</v>
      </c>
      <c r="Y121">
        <v>0</v>
      </c>
      <c r="Z121">
        <v>0</v>
      </c>
      <c r="AA121">
        <v>0</v>
      </c>
      <c r="AB121">
        <v>14.09</v>
      </c>
      <c r="AC121">
        <v>0</v>
      </c>
      <c r="AD121">
        <v>1</v>
      </c>
      <c r="AE121">
        <v>1</v>
      </c>
      <c r="AF121" t="s">
        <v>6</v>
      </c>
      <c r="AG121">
        <v>57.6</v>
      </c>
      <c r="AH121">
        <v>2</v>
      </c>
      <c r="AI121">
        <v>34647794</v>
      </c>
      <c r="AJ121">
        <v>131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ROW(Source!A121)</f>
        <v>121</v>
      </c>
      <c r="B122">
        <v>34647800</v>
      </c>
      <c r="C122">
        <v>34647790</v>
      </c>
      <c r="D122">
        <v>32159989</v>
      </c>
      <c r="E122">
        <v>1</v>
      </c>
      <c r="F122">
        <v>1</v>
      </c>
      <c r="G122">
        <v>1</v>
      </c>
      <c r="H122">
        <v>1</v>
      </c>
      <c r="I122" t="s">
        <v>384</v>
      </c>
      <c r="J122" t="s">
        <v>6</v>
      </c>
      <c r="K122" t="s">
        <v>385</v>
      </c>
      <c r="L122">
        <v>1191</v>
      </c>
      <c r="N122">
        <v>1013</v>
      </c>
      <c r="O122" t="s">
        <v>348</v>
      </c>
      <c r="P122" t="s">
        <v>348</v>
      </c>
      <c r="Q122">
        <v>1</v>
      </c>
      <c r="X122">
        <v>25.6</v>
      </c>
      <c r="Y122">
        <v>0</v>
      </c>
      <c r="Z122">
        <v>0</v>
      </c>
      <c r="AA122">
        <v>0</v>
      </c>
      <c r="AB122">
        <v>12.69</v>
      </c>
      <c r="AC122">
        <v>0</v>
      </c>
      <c r="AD122">
        <v>1</v>
      </c>
      <c r="AE122">
        <v>1</v>
      </c>
      <c r="AF122" t="s">
        <v>6</v>
      </c>
      <c r="AG122">
        <v>25.6</v>
      </c>
      <c r="AH122">
        <v>2</v>
      </c>
      <c r="AI122">
        <v>34647795</v>
      </c>
      <c r="AJ122">
        <v>132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ROW(Source!A122)</f>
        <v>122</v>
      </c>
      <c r="B123">
        <v>34647815</v>
      </c>
      <c r="C123">
        <v>34647812</v>
      </c>
      <c r="D123">
        <v>31715651</v>
      </c>
      <c r="E123">
        <v>1</v>
      </c>
      <c r="F123">
        <v>1</v>
      </c>
      <c r="G123">
        <v>1</v>
      </c>
      <c r="H123">
        <v>1</v>
      </c>
      <c r="I123" t="s">
        <v>386</v>
      </c>
      <c r="J123" t="s">
        <v>6</v>
      </c>
      <c r="K123" t="s">
        <v>387</v>
      </c>
      <c r="L123">
        <v>1191</v>
      </c>
      <c r="N123">
        <v>1013</v>
      </c>
      <c r="O123" t="s">
        <v>348</v>
      </c>
      <c r="P123" t="s">
        <v>348</v>
      </c>
      <c r="Q123">
        <v>1</v>
      </c>
      <c r="X123">
        <v>9.6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6</v>
      </c>
      <c r="AG123">
        <v>9.6</v>
      </c>
      <c r="AH123">
        <v>2</v>
      </c>
      <c r="AI123">
        <v>34647813</v>
      </c>
      <c r="AJ123">
        <v>133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ROW(Source!A122)</f>
        <v>122</v>
      </c>
      <c r="B124">
        <v>34647816</v>
      </c>
      <c r="C124">
        <v>34647812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55</v>
      </c>
      <c r="J124" t="s">
        <v>6</v>
      </c>
      <c r="K124" t="s">
        <v>56</v>
      </c>
      <c r="L124">
        <v>1374</v>
      </c>
      <c r="N124">
        <v>1013</v>
      </c>
      <c r="O124" t="s">
        <v>57</v>
      </c>
      <c r="P124" t="s">
        <v>57</v>
      </c>
      <c r="Q124">
        <v>1</v>
      </c>
      <c r="X124">
        <v>1.85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6</v>
      </c>
      <c r="AG124">
        <v>1.85</v>
      </c>
      <c r="AH124">
        <v>2</v>
      </c>
      <c r="AI124">
        <v>34647814</v>
      </c>
      <c r="AJ124">
        <v>134</v>
      </c>
      <c r="AK124">
        <v>3</v>
      </c>
      <c r="AL124">
        <v>-1.85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ROW(Source!A123)</f>
        <v>123</v>
      </c>
      <c r="B125">
        <v>34647815</v>
      </c>
      <c r="C125">
        <v>34647812</v>
      </c>
      <c r="D125">
        <v>31715651</v>
      </c>
      <c r="E125">
        <v>1</v>
      </c>
      <c r="F125">
        <v>1</v>
      </c>
      <c r="G125">
        <v>1</v>
      </c>
      <c r="H125">
        <v>1</v>
      </c>
      <c r="I125" t="s">
        <v>386</v>
      </c>
      <c r="J125" t="s">
        <v>6</v>
      </c>
      <c r="K125" t="s">
        <v>387</v>
      </c>
      <c r="L125">
        <v>1191</v>
      </c>
      <c r="N125">
        <v>1013</v>
      </c>
      <c r="O125" t="s">
        <v>348</v>
      </c>
      <c r="P125" t="s">
        <v>348</v>
      </c>
      <c r="Q125">
        <v>1</v>
      </c>
      <c r="X125">
        <v>9.6</v>
      </c>
      <c r="Y125">
        <v>0</v>
      </c>
      <c r="Z125">
        <v>0</v>
      </c>
      <c r="AA125">
        <v>0</v>
      </c>
      <c r="AB125">
        <v>9.6199999999999992</v>
      </c>
      <c r="AC125">
        <v>0</v>
      </c>
      <c r="AD125">
        <v>1</v>
      </c>
      <c r="AE125">
        <v>1</v>
      </c>
      <c r="AF125" t="s">
        <v>6</v>
      </c>
      <c r="AG125">
        <v>9.6</v>
      </c>
      <c r="AH125">
        <v>2</v>
      </c>
      <c r="AI125">
        <v>34647813</v>
      </c>
      <c r="AJ125">
        <v>135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ROW(Source!A123)</f>
        <v>123</v>
      </c>
      <c r="B126">
        <v>34647816</v>
      </c>
      <c r="C126">
        <v>34647812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55</v>
      </c>
      <c r="J126" t="s">
        <v>6</v>
      </c>
      <c r="K126" t="s">
        <v>56</v>
      </c>
      <c r="L126">
        <v>1374</v>
      </c>
      <c r="N126">
        <v>1013</v>
      </c>
      <c r="O126" t="s">
        <v>57</v>
      </c>
      <c r="P126" t="s">
        <v>57</v>
      </c>
      <c r="Q126">
        <v>1</v>
      </c>
      <c r="X126">
        <v>1.85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1.85</v>
      </c>
      <c r="AH126">
        <v>2</v>
      </c>
      <c r="AI126">
        <v>34647814</v>
      </c>
      <c r="AJ126">
        <v>136</v>
      </c>
      <c r="AK126">
        <v>3</v>
      </c>
      <c r="AL126">
        <v>-1.85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ROW(Source!A126)</f>
        <v>126</v>
      </c>
      <c r="B127">
        <v>34647807</v>
      </c>
      <c r="C127">
        <v>34647801</v>
      </c>
      <c r="D127">
        <v>32163921</v>
      </c>
      <c r="E127">
        <v>1</v>
      </c>
      <c r="F127">
        <v>1</v>
      </c>
      <c r="G127">
        <v>1</v>
      </c>
      <c r="H127">
        <v>1</v>
      </c>
      <c r="I127" t="s">
        <v>376</v>
      </c>
      <c r="J127" t="s">
        <v>6</v>
      </c>
      <c r="K127" t="s">
        <v>377</v>
      </c>
      <c r="L127">
        <v>1191</v>
      </c>
      <c r="N127">
        <v>1013</v>
      </c>
      <c r="O127" t="s">
        <v>348</v>
      </c>
      <c r="P127" t="s">
        <v>348</v>
      </c>
      <c r="Q127">
        <v>1</v>
      </c>
      <c r="X127">
        <v>12.55</v>
      </c>
      <c r="Y127">
        <v>0</v>
      </c>
      <c r="Z127">
        <v>0</v>
      </c>
      <c r="AA127">
        <v>0</v>
      </c>
      <c r="AB127">
        <v>10.210000000000001</v>
      </c>
      <c r="AC127">
        <v>0</v>
      </c>
      <c r="AD127">
        <v>1</v>
      </c>
      <c r="AE127">
        <v>1</v>
      </c>
      <c r="AF127" t="s">
        <v>6</v>
      </c>
      <c r="AG127">
        <v>12.55</v>
      </c>
      <c r="AH127">
        <v>2</v>
      </c>
      <c r="AI127">
        <v>34647802</v>
      </c>
      <c r="AJ127">
        <v>137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ROW(Source!A126)</f>
        <v>126</v>
      </c>
      <c r="B128">
        <v>34647808</v>
      </c>
      <c r="C128">
        <v>34647801</v>
      </c>
      <c r="D128">
        <v>32159941</v>
      </c>
      <c r="E128">
        <v>1</v>
      </c>
      <c r="F128">
        <v>1</v>
      </c>
      <c r="G128">
        <v>1</v>
      </c>
      <c r="H128">
        <v>1</v>
      </c>
      <c r="I128" t="s">
        <v>378</v>
      </c>
      <c r="J128" t="s">
        <v>6</v>
      </c>
      <c r="K128" t="s">
        <v>379</v>
      </c>
      <c r="L128">
        <v>1191</v>
      </c>
      <c r="N128">
        <v>1013</v>
      </c>
      <c r="O128" t="s">
        <v>348</v>
      </c>
      <c r="P128" t="s">
        <v>348</v>
      </c>
      <c r="Q128">
        <v>1</v>
      </c>
      <c r="X128">
        <v>25.1</v>
      </c>
      <c r="Y128">
        <v>0</v>
      </c>
      <c r="Z128">
        <v>0</v>
      </c>
      <c r="AA128">
        <v>0</v>
      </c>
      <c r="AB128">
        <v>16.93</v>
      </c>
      <c r="AC128">
        <v>0</v>
      </c>
      <c r="AD128">
        <v>1</v>
      </c>
      <c r="AE128">
        <v>1</v>
      </c>
      <c r="AF128" t="s">
        <v>6</v>
      </c>
      <c r="AG128">
        <v>25.1</v>
      </c>
      <c r="AH128">
        <v>2</v>
      </c>
      <c r="AI128">
        <v>34647803</v>
      </c>
      <c r="AJ128">
        <v>138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ROW(Source!A126)</f>
        <v>126</v>
      </c>
      <c r="B129">
        <v>34647809</v>
      </c>
      <c r="C129">
        <v>34647801</v>
      </c>
      <c r="D129">
        <v>32000304</v>
      </c>
      <c r="E129">
        <v>1</v>
      </c>
      <c r="F129">
        <v>1</v>
      </c>
      <c r="G129">
        <v>1</v>
      </c>
      <c r="H129">
        <v>1</v>
      </c>
      <c r="I129" t="s">
        <v>380</v>
      </c>
      <c r="J129" t="s">
        <v>6</v>
      </c>
      <c r="K129" t="s">
        <v>381</v>
      </c>
      <c r="L129">
        <v>1191</v>
      </c>
      <c r="N129">
        <v>1013</v>
      </c>
      <c r="O129" t="s">
        <v>348</v>
      </c>
      <c r="P129" t="s">
        <v>348</v>
      </c>
      <c r="Q129">
        <v>1</v>
      </c>
      <c r="X129">
        <v>50.2</v>
      </c>
      <c r="Y129">
        <v>0</v>
      </c>
      <c r="Z129">
        <v>0</v>
      </c>
      <c r="AA129">
        <v>0</v>
      </c>
      <c r="AB129">
        <v>15.49</v>
      </c>
      <c r="AC129">
        <v>0</v>
      </c>
      <c r="AD129">
        <v>1</v>
      </c>
      <c r="AE129">
        <v>1</v>
      </c>
      <c r="AF129" t="s">
        <v>6</v>
      </c>
      <c r="AG129">
        <v>50.2</v>
      </c>
      <c r="AH129">
        <v>2</v>
      </c>
      <c r="AI129">
        <v>34647804</v>
      </c>
      <c r="AJ129">
        <v>139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ROW(Source!A126)</f>
        <v>126</v>
      </c>
      <c r="B130">
        <v>34647810</v>
      </c>
      <c r="C130">
        <v>34647801</v>
      </c>
      <c r="D130">
        <v>32003081</v>
      </c>
      <c r="E130">
        <v>1</v>
      </c>
      <c r="F130">
        <v>1</v>
      </c>
      <c r="G130">
        <v>1</v>
      </c>
      <c r="H130">
        <v>1</v>
      </c>
      <c r="I130" t="s">
        <v>382</v>
      </c>
      <c r="J130" t="s">
        <v>6</v>
      </c>
      <c r="K130" t="s">
        <v>383</v>
      </c>
      <c r="L130">
        <v>1191</v>
      </c>
      <c r="N130">
        <v>1013</v>
      </c>
      <c r="O130" t="s">
        <v>348</v>
      </c>
      <c r="P130" t="s">
        <v>348</v>
      </c>
      <c r="Q130">
        <v>1</v>
      </c>
      <c r="X130">
        <v>112.95</v>
      </c>
      <c r="Y130">
        <v>0</v>
      </c>
      <c r="Z130">
        <v>0</v>
      </c>
      <c r="AA130">
        <v>0</v>
      </c>
      <c r="AB130">
        <v>14.09</v>
      </c>
      <c r="AC130">
        <v>0</v>
      </c>
      <c r="AD130">
        <v>1</v>
      </c>
      <c r="AE130">
        <v>1</v>
      </c>
      <c r="AF130" t="s">
        <v>6</v>
      </c>
      <c r="AG130">
        <v>112.95</v>
      </c>
      <c r="AH130">
        <v>2</v>
      </c>
      <c r="AI130">
        <v>34647805</v>
      </c>
      <c r="AJ130">
        <v>140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ROW(Source!A126)</f>
        <v>126</v>
      </c>
      <c r="B131">
        <v>34647811</v>
      </c>
      <c r="C131">
        <v>34647801</v>
      </c>
      <c r="D131">
        <v>32159989</v>
      </c>
      <c r="E131">
        <v>1</v>
      </c>
      <c r="F131">
        <v>1</v>
      </c>
      <c r="G131">
        <v>1</v>
      </c>
      <c r="H131">
        <v>1</v>
      </c>
      <c r="I131" t="s">
        <v>384</v>
      </c>
      <c r="J131" t="s">
        <v>6</v>
      </c>
      <c r="K131" t="s">
        <v>385</v>
      </c>
      <c r="L131">
        <v>1191</v>
      </c>
      <c r="N131">
        <v>1013</v>
      </c>
      <c r="O131" t="s">
        <v>348</v>
      </c>
      <c r="P131" t="s">
        <v>348</v>
      </c>
      <c r="Q131">
        <v>1</v>
      </c>
      <c r="X131">
        <v>50.2</v>
      </c>
      <c r="Y131">
        <v>0</v>
      </c>
      <c r="Z131">
        <v>0</v>
      </c>
      <c r="AA131">
        <v>0</v>
      </c>
      <c r="AB131">
        <v>12.69</v>
      </c>
      <c r="AC131">
        <v>0</v>
      </c>
      <c r="AD131">
        <v>1</v>
      </c>
      <c r="AE131">
        <v>1</v>
      </c>
      <c r="AF131" t="s">
        <v>6</v>
      </c>
      <c r="AG131">
        <v>50.2</v>
      </c>
      <c r="AH131">
        <v>2</v>
      </c>
      <c r="AI131">
        <v>34647806</v>
      </c>
      <c r="AJ131">
        <v>141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ROW(Source!A127)</f>
        <v>127</v>
      </c>
      <c r="B132">
        <v>34647807</v>
      </c>
      <c r="C132">
        <v>34647801</v>
      </c>
      <c r="D132">
        <v>32163921</v>
      </c>
      <c r="E132">
        <v>1</v>
      </c>
      <c r="F132">
        <v>1</v>
      </c>
      <c r="G132">
        <v>1</v>
      </c>
      <c r="H132">
        <v>1</v>
      </c>
      <c r="I132" t="s">
        <v>376</v>
      </c>
      <c r="J132" t="s">
        <v>6</v>
      </c>
      <c r="K132" t="s">
        <v>377</v>
      </c>
      <c r="L132">
        <v>1191</v>
      </c>
      <c r="N132">
        <v>1013</v>
      </c>
      <c r="O132" t="s">
        <v>348</v>
      </c>
      <c r="P132" t="s">
        <v>348</v>
      </c>
      <c r="Q132">
        <v>1</v>
      </c>
      <c r="X132">
        <v>12.55</v>
      </c>
      <c r="Y132">
        <v>0</v>
      </c>
      <c r="Z132">
        <v>0</v>
      </c>
      <c r="AA132">
        <v>0</v>
      </c>
      <c r="AB132">
        <v>10.210000000000001</v>
      </c>
      <c r="AC132">
        <v>0</v>
      </c>
      <c r="AD132">
        <v>1</v>
      </c>
      <c r="AE132">
        <v>1</v>
      </c>
      <c r="AF132" t="s">
        <v>6</v>
      </c>
      <c r="AG132">
        <v>12.55</v>
      </c>
      <c r="AH132">
        <v>2</v>
      </c>
      <c r="AI132">
        <v>34647802</v>
      </c>
      <c r="AJ132">
        <v>142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ROW(Source!A127)</f>
        <v>127</v>
      </c>
      <c r="B133">
        <v>34647808</v>
      </c>
      <c r="C133">
        <v>34647801</v>
      </c>
      <c r="D133">
        <v>32159941</v>
      </c>
      <c r="E133">
        <v>1</v>
      </c>
      <c r="F133">
        <v>1</v>
      </c>
      <c r="G133">
        <v>1</v>
      </c>
      <c r="H133">
        <v>1</v>
      </c>
      <c r="I133" t="s">
        <v>378</v>
      </c>
      <c r="J133" t="s">
        <v>6</v>
      </c>
      <c r="K133" t="s">
        <v>379</v>
      </c>
      <c r="L133">
        <v>1191</v>
      </c>
      <c r="N133">
        <v>1013</v>
      </c>
      <c r="O133" t="s">
        <v>348</v>
      </c>
      <c r="P133" t="s">
        <v>348</v>
      </c>
      <c r="Q133">
        <v>1</v>
      </c>
      <c r="X133">
        <v>25.1</v>
      </c>
      <c r="Y133">
        <v>0</v>
      </c>
      <c r="Z133">
        <v>0</v>
      </c>
      <c r="AA133">
        <v>0</v>
      </c>
      <c r="AB133">
        <v>16.93</v>
      </c>
      <c r="AC133">
        <v>0</v>
      </c>
      <c r="AD133">
        <v>1</v>
      </c>
      <c r="AE133">
        <v>1</v>
      </c>
      <c r="AF133" t="s">
        <v>6</v>
      </c>
      <c r="AG133">
        <v>25.1</v>
      </c>
      <c r="AH133">
        <v>2</v>
      </c>
      <c r="AI133">
        <v>34647803</v>
      </c>
      <c r="AJ133">
        <v>143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ROW(Source!A127)</f>
        <v>127</v>
      </c>
      <c r="B134">
        <v>34647809</v>
      </c>
      <c r="C134">
        <v>34647801</v>
      </c>
      <c r="D134">
        <v>32000304</v>
      </c>
      <c r="E134">
        <v>1</v>
      </c>
      <c r="F134">
        <v>1</v>
      </c>
      <c r="G134">
        <v>1</v>
      </c>
      <c r="H134">
        <v>1</v>
      </c>
      <c r="I134" t="s">
        <v>380</v>
      </c>
      <c r="J134" t="s">
        <v>6</v>
      </c>
      <c r="K134" t="s">
        <v>381</v>
      </c>
      <c r="L134">
        <v>1191</v>
      </c>
      <c r="N134">
        <v>1013</v>
      </c>
      <c r="O134" t="s">
        <v>348</v>
      </c>
      <c r="P134" t="s">
        <v>348</v>
      </c>
      <c r="Q134">
        <v>1</v>
      </c>
      <c r="X134">
        <v>50.2</v>
      </c>
      <c r="Y134">
        <v>0</v>
      </c>
      <c r="Z134">
        <v>0</v>
      </c>
      <c r="AA134">
        <v>0</v>
      </c>
      <c r="AB134">
        <v>15.49</v>
      </c>
      <c r="AC134">
        <v>0</v>
      </c>
      <c r="AD134">
        <v>1</v>
      </c>
      <c r="AE134">
        <v>1</v>
      </c>
      <c r="AF134" t="s">
        <v>6</v>
      </c>
      <c r="AG134">
        <v>50.2</v>
      </c>
      <c r="AH134">
        <v>2</v>
      </c>
      <c r="AI134">
        <v>34647804</v>
      </c>
      <c r="AJ134">
        <v>144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ROW(Source!A127)</f>
        <v>127</v>
      </c>
      <c r="B135">
        <v>34647810</v>
      </c>
      <c r="C135">
        <v>34647801</v>
      </c>
      <c r="D135">
        <v>32003081</v>
      </c>
      <c r="E135">
        <v>1</v>
      </c>
      <c r="F135">
        <v>1</v>
      </c>
      <c r="G135">
        <v>1</v>
      </c>
      <c r="H135">
        <v>1</v>
      </c>
      <c r="I135" t="s">
        <v>382</v>
      </c>
      <c r="J135" t="s">
        <v>6</v>
      </c>
      <c r="K135" t="s">
        <v>383</v>
      </c>
      <c r="L135">
        <v>1191</v>
      </c>
      <c r="N135">
        <v>1013</v>
      </c>
      <c r="O135" t="s">
        <v>348</v>
      </c>
      <c r="P135" t="s">
        <v>348</v>
      </c>
      <c r="Q135">
        <v>1</v>
      </c>
      <c r="X135">
        <v>112.95</v>
      </c>
      <c r="Y135">
        <v>0</v>
      </c>
      <c r="Z135">
        <v>0</v>
      </c>
      <c r="AA135">
        <v>0</v>
      </c>
      <c r="AB135">
        <v>14.09</v>
      </c>
      <c r="AC135">
        <v>0</v>
      </c>
      <c r="AD135">
        <v>1</v>
      </c>
      <c r="AE135">
        <v>1</v>
      </c>
      <c r="AF135" t="s">
        <v>6</v>
      </c>
      <c r="AG135">
        <v>112.95</v>
      </c>
      <c r="AH135">
        <v>2</v>
      </c>
      <c r="AI135">
        <v>34647805</v>
      </c>
      <c r="AJ135">
        <v>145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ROW(Source!A127)</f>
        <v>127</v>
      </c>
      <c r="B136">
        <v>34647811</v>
      </c>
      <c r="C136">
        <v>34647801</v>
      </c>
      <c r="D136">
        <v>32159989</v>
      </c>
      <c r="E136">
        <v>1</v>
      </c>
      <c r="F136">
        <v>1</v>
      </c>
      <c r="G136">
        <v>1</v>
      </c>
      <c r="H136">
        <v>1</v>
      </c>
      <c r="I136" t="s">
        <v>384</v>
      </c>
      <c r="J136" t="s">
        <v>6</v>
      </c>
      <c r="K136" t="s">
        <v>385</v>
      </c>
      <c r="L136">
        <v>1191</v>
      </c>
      <c r="N136">
        <v>1013</v>
      </c>
      <c r="O136" t="s">
        <v>348</v>
      </c>
      <c r="P136" t="s">
        <v>348</v>
      </c>
      <c r="Q136">
        <v>1</v>
      </c>
      <c r="X136">
        <v>50.2</v>
      </c>
      <c r="Y136">
        <v>0</v>
      </c>
      <c r="Z136">
        <v>0</v>
      </c>
      <c r="AA136">
        <v>0</v>
      </c>
      <c r="AB136">
        <v>12.69</v>
      </c>
      <c r="AC136">
        <v>0</v>
      </c>
      <c r="AD136">
        <v>1</v>
      </c>
      <c r="AE136">
        <v>1</v>
      </c>
      <c r="AF136" t="s">
        <v>6</v>
      </c>
      <c r="AG136">
        <v>50.2</v>
      </c>
      <c r="AH136">
        <v>2</v>
      </c>
      <c r="AI136">
        <v>34647806</v>
      </c>
      <c r="AJ136">
        <v>146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2019-03-20T05:21:56Z</cp:lastPrinted>
  <dcterms:created xsi:type="dcterms:W3CDTF">2019-03-15T11:37:26Z</dcterms:created>
  <dcterms:modified xsi:type="dcterms:W3CDTF">2019-03-20T10:07:57Z</dcterms:modified>
</cp:coreProperties>
</file>