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'1.Смета.или.Акт'!$A$1:$K$204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200" i="6"/>
  <c r="BY200" i="6"/>
  <c r="BZ197" i="6"/>
  <c r="BY197" i="6"/>
  <c r="BZ191" i="6"/>
  <c r="BY191" i="6"/>
  <c r="BZ188" i="6"/>
  <c r="BY188" i="6"/>
  <c r="J174" i="6"/>
  <c r="J173" i="6"/>
  <c r="J170" i="6"/>
  <c r="J169" i="6"/>
  <c r="J40" i="6"/>
  <c r="J39" i="6"/>
  <c r="I39" i="6"/>
  <c r="FV165" i="6"/>
  <c r="FU165" i="6"/>
  <c r="FT165" i="6"/>
  <c r="FS165" i="6"/>
  <c r="FQ165" i="6"/>
  <c r="H180" i="6" s="1"/>
  <c r="FP165" i="6"/>
  <c r="H179" i="6" s="1"/>
  <c r="FL165" i="6"/>
  <c r="H174" i="6" s="1"/>
  <c r="FK165" i="6"/>
  <c r="H173" i="6" s="1"/>
  <c r="FJ165" i="6"/>
  <c r="FI165" i="6"/>
  <c r="FH165" i="6"/>
  <c r="FG165" i="6"/>
  <c r="FF165" i="6"/>
  <c r="FD165" i="6"/>
  <c r="FA165" i="6"/>
  <c r="EY165" i="6"/>
  <c r="EX165" i="6"/>
  <c r="H170" i="6" s="1"/>
  <c r="EW165" i="6"/>
  <c r="H169" i="6" s="1"/>
  <c r="EU165" i="6"/>
  <c r="ET165" i="6"/>
  <c r="DY165" i="6"/>
  <c r="DX165" i="6"/>
  <c r="DW165" i="6"/>
  <c r="DO165" i="6"/>
  <c r="DN165" i="6"/>
  <c r="DM165" i="6"/>
  <c r="DL165" i="6"/>
  <c r="DD165" i="6"/>
  <c r="DB165" i="6"/>
  <c r="DA165" i="6"/>
  <c r="CZ165" i="6"/>
  <c r="CX165" i="6"/>
  <c r="CW165" i="6"/>
  <c r="AC165" i="6"/>
  <c r="BC67" i="1"/>
  <c r="ES67" i="1"/>
  <c r="AL67" i="1"/>
  <c r="I67" i="1"/>
  <c r="GX162" i="6" s="1"/>
  <c r="I66" i="1"/>
  <c r="DW67" i="1"/>
  <c r="G67" i="1"/>
  <c r="F67" i="1"/>
  <c r="BC65" i="1"/>
  <c r="ES65" i="1"/>
  <c r="AL65" i="1"/>
  <c r="I65" i="1"/>
  <c r="GX159" i="6" s="1"/>
  <c r="I64" i="1"/>
  <c r="DW65" i="1"/>
  <c r="G65" i="1"/>
  <c r="F65" i="1"/>
  <c r="BC63" i="1"/>
  <c r="ES63" i="1"/>
  <c r="AL63" i="1"/>
  <c r="I63" i="1"/>
  <c r="GX156" i="6" s="1"/>
  <c r="I62" i="1"/>
  <c r="DW63" i="1"/>
  <c r="G63" i="1"/>
  <c r="F63" i="1"/>
  <c r="BC61" i="1"/>
  <c r="ES61" i="1"/>
  <c r="AL61" i="1"/>
  <c r="I61" i="1"/>
  <c r="GX153" i="6" s="1"/>
  <c r="I60" i="1"/>
  <c r="DW61" i="1"/>
  <c r="G61" i="1"/>
  <c r="F61" i="1"/>
  <c r="BC59" i="1"/>
  <c r="ES59" i="1"/>
  <c r="AL59" i="1"/>
  <c r="I59" i="1"/>
  <c r="GX150" i="6" s="1"/>
  <c r="I58" i="1"/>
  <c r="DW59" i="1"/>
  <c r="G59" i="1"/>
  <c r="F59" i="1"/>
  <c r="BC57" i="1"/>
  <c r="ES57" i="1"/>
  <c r="AL57" i="1"/>
  <c r="I57" i="1"/>
  <c r="GX147" i="6" s="1"/>
  <c r="I56" i="1"/>
  <c r="DW57" i="1"/>
  <c r="G57" i="1"/>
  <c r="F57" i="1"/>
  <c r="BC55" i="1"/>
  <c r="ES55" i="1"/>
  <c r="AL55" i="1"/>
  <c r="I55" i="1"/>
  <c r="GX144" i="6" s="1"/>
  <c r="I54" i="1"/>
  <c r="DW55" i="1"/>
  <c r="G55" i="1"/>
  <c r="F55" i="1"/>
  <c r="BC53" i="1"/>
  <c r="ES53" i="1"/>
  <c r="AL53" i="1"/>
  <c r="I53" i="1"/>
  <c r="GX141" i="6" s="1"/>
  <c r="I52" i="1"/>
  <c r="DW53" i="1"/>
  <c r="G53" i="1"/>
  <c r="F53" i="1"/>
  <c r="BC51" i="1"/>
  <c r="ES51" i="1"/>
  <c r="AL51" i="1"/>
  <c r="I51" i="1"/>
  <c r="GX138" i="6" s="1"/>
  <c r="I50" i="1"/>
  <c r="DW51" i="1"/>
  <c r="G51" i="1"/>
  <c r="F51" i="1"/>
  <c r="BC49" i="1"/>
  <c r="ES49" i="1"/>
  <c r="AL49" i="1"/>
  <c r="I49" i="1"/>
  <c r="GX135" i="6" s="1"/>
  <c r="I48" i="1"/>
  <c r="DW49" i="1"/>
  <c r="G49" i="1"/>
  <c r="F49" i="1"/>
  <c r="BC47" i="1"/>
  <c r="ES47" i="1"/>
  <c r="AL47" i="1"/>
  <c r="I47" i="1"/>
  <c r="GX132" i="6" s="1"/>
  <c r="I46" i="1"/>
  <c r="DW47" i="1"/>
  <c r="G47" i="1"/>
  <c r="F47" i="1"/>
  <c r="BC45" i="1"/>
  <c r="ES45" i="1"/>
  <c r="AL45" i="1"/>
  <c r="I45" i="1"/>
  <c r="GX129" i="6" s="1"/>
  <c r="I44" i="1"/>
  <c r="DW45" i="1"/>
  <c r="G45" i="1"/>
  <c r="F45" i="1"/>
  <c r="BS43" i="1"/>
  <c r="EU43" i="1"/>
  <c r="AN43" i="1"/>
  <c r="BB43" i="1"/>
  <c r="ET43" i="1"/>
  <c r="ER43" i="1" s="1"/>
  <c r="AM43" i="1"/>
  <c r="AK43" i="1" s="1"/>
  <c r="F123" i="6" s="1"/>
  <c r="I43" i="1"/>
  <c r="I42" i="1"/>
  <c r="DW43" i="1"/>
  <c r="EW41" i="1"/>
  <c r="AQ41" i="1"/>
  <c r="BC41" i="1"/>
  <c r="ES41" i="1"/>
  <c r="AL41" i="1"/>
  <c r="BS41" i="1"/>
  <c r="EU41" i="1"/>
  <c r="AN41" i="1"/>
  <c r="BB41" i="1"/>
  <c r="ET41" i="1"/>
  <c r="AM41" i="1"/>
  <c r="BA41" i="1"/>
  <c r="EV41" i="1"/>
  <c r="AO41" i="1"/>
  <c r="I41" i="1"/>
  <c r="GW118" i="6" s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9" i="6" s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100" i="6" s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91" i="6" s="1"/>
  <c r="I34" i="1"/>
  <c r="DW35" i="1"/>
  <c r="EW33" i="1"/>
  <c r="AQ33" i="1"/>
  <c r="BC33" i="1"/>
  <c r="ES33" i="1"/>
  <c r="AL33" i="1"/>
  <c r="BS33" i="1"/>
  <c r="EU33" i="1"/>
  <c r="AN33" i="1"/>
  <c r="BB33" i="1"/>
  <c r="ET33" i="1"/>
  <c r="AM33" i="1"/>
  <c r="BA33" i="1"/>
  <c r="EV33" i="1"/>
  <c r="AO33" i="1"/>
  <c r="I33" i="1"/>
  <c r="GW82" i="6" s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3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4" i="6" s="1"/>
  <c r="I28" i="1"/>
  <c r="DW29" i="1"/>
  <c r="EW27" i="1"/>
  <c r="AQ27" i="1"/>
  <c r="BA27" i="1"/>
  <c r="EV27" i="1"/>
  <c r="ER27" i="1" s="1"/>
  <c r="AO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62" i="6"/>
  <c r="GW159" i="6"/>
  <c r="GW156" i="6"/>
  <c r="GW150" i="6"/>
  <c r="GW153" i="6"/>
  <c r="GW147" i="6"/>
  <c r="GW144" i="6"/>
  <c r="GW141" i="6"/>
  <c r="GW138" i="6"/>
  <c r="GW135" i="6"/>
  <c r="GW132" i="6"/>
  <c r="GW129" i="6"/>
  <c r="GX118" i="6"/>
  <c r="ER41" i="1"/>
  <c r="AK41" i="1"/>
  <c r="F114" i="6" s="1"/>
  <c r="ER39" i="1"/>
  <c r="GX109" i="6"/>
  <c r="ER37" i="1"/>
  <c r="AK39" i="1"/>
  <c r="F105" i="6" s="1"/>
  <c r="AK37" i="1"/>
  <c r="F96" i="6" s="1"/>
  <c r="GX100" i="6"/>
  <c r="GX91" i="6"/>
  <c r="AK35" i="1"/>
  <c r="F87" i="6" s="1"/>
  <c r="ER35" i="1"/>
  <c r="GX82" i="6"/>
  <c r="AK33" i="1"/>
  <c r="F78" i="6" s="1"/>
  <c r="ER33" i="1"/>
  <c r="GX73" i="6"/>
  <c r="AK31" i="1"/>
  <c r="F69" i="6" s="1"/>
  <c r="ER31" i="1"/>
  <c r="ER29" i="1"/>
  <c r="GX64" i="6"/>
  <c r="AK29" i="1"/>
  <c r="F60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P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AC29" i="1"/>
  <c r="CQ29" i="1" s="1"/>
  <c r="P29" i="1" s="1"/>
  <c r="U64" i="6" s="1"/>
  <c r="K64" i="6" s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CQ30" i="1" s="1"/>
  <c r="P30" i="1" s="1"/>
  <c r="AE30" i="1"/>
  <c r="AD30" i="1" s="1"/>
  <c r="CR30" i="1" s="1"/>
  <c r="Q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H85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O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X37" i="1"/>
  <c r="W37" i="1" s="1"/>
  <c r="FR37" i="1"/>
  <c r="GL37" i="1"/>
  <c r="GO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P39" i="1"/>
  <c r="GV39" i="1"/>
  <c r="GX39" i="1" s="1"/>
  <c r="C40" i="1"/>
  <c r="D40" i="1"/>
  <c r="AC40" i="1"/>
  <c r="CQ40" i="1" s="1"/>
  <c r="P40" i="1" s="1"/>
  <c r="AE40" i="1"/>
  <c r="AD40" i="1" s="1"/>
  <c r="AF40" i="1"/>
  <c r="AG40" i="1"/>
  <c r="CU40" i="1" s="1"/>
  <c r="T40" i="1" s="1"/>
  <c r="AH40" i="1"/>
  <c r="AI40" i="1"/>
  <c r="CW40" i="1" s="1"/>
  <c r="V40" i="1" s="1"/>
  <c r="AJ40" i="1"/>
  <c r="CR40" i="1"/>
  <c r="Q40" i="1" s="1"/>
  <c r="CT40" i="1"/>
  <c r="S40" i="1" s="1"/>
  <c r="CV40" i="1"/>
  <c r="U40" i="1" s="1"/>
  <c r="CX40" i="1"/>
  <c r="W40" i="1" s="1"/>
  <c r="FR40" i="1"/>
  <c r="GL40" i="1"/>
  <c r="GN40" i="1"/>
  <c r="GP40" i="1"/>
  <c r="GV40" i="1"/>
  <c r="GX40" i="1" s="1"/>
  <c r="C41" i="1"/>
  <c r="D41" i="1"/>
  <c r="W41" i="1"/>
  <c r="AC41" i="1"/>
  <c r="AE41" i="1"/>
  <c r="AF41" i="1"/>
  <c r="AG41" i="1"/>
  <c r="CU41" i="1" s="1"/>
  <c r="T41" i="1" s="1"/>
  <c r="AH41" i="1"/>
  <c r="H121" i="6" s="1"/>
  <c r="AI41" i="1"/>
  <c r="CW41" i="1" s="1"/>
  <c r="V41" i="1" s="1"/>
  <c r="AJ41" i="1"/>
  <c r="CX41" i="1"/>
  <c r="FR41" i="1"/>
  <c r="GL41" i="1"/>
  <c r="GN41" i="1"/>
  <c r="GP41" i="1"/>
  <c r="GV41" i="1"/>
  <c r="GX41" i="1" s="1"/>
  <c r="C42" i="1"/>
  <c r="D42" i="1"/>
  <c r="AC42" i="1"/>
  <c r="AE42" i="1"/>
  <c r="CS42" i="1" s="1"/>
  <c r="R42" i="1" s="1"/>
  <c r="GK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O42" i="1"/>
  <c r="GP42" i="1"/>
  <c r="GV42" i="1"/>
  <c r="GX42" i="1" s="1"/>
  <c r="C43" i="1"/>
  <c r="D43" i="1"/>
  <c r="AC43" i="1"/>
  <c r="CQ43" i="1" s="1"/>
  <c r="P43" i="1" s="1"/>
  <c r="AE43" i="1"/>
  <c r="AF43" i="1"/>
  <c r="AG43" i="1"/>
  <c r="CU43" i="1" s="1"/>
  <c r="T43" i="1" s="1"/>
  <c r="AH43" i="1"/>
  <c r="AI43" i="1"/>
  <c r="CW43" i="1" s="1"/>
  <c r="V43" i="1" s="1"/>
  <c r="AJ43" i="1"/>
  <c r="CT43" i="1"/>
  <c r="S43" i="1" s="1"/>
  <c r="CV43" i="1"/>
  <c r="U43" i="1" s="1"/>
  <c r="CX43" i="1"/>
  <c r="W43" i="1" s="1"/>
  <c r="FR43" i="1"/>
  <c r="GL43" i="1"/>
  <c r="GO43" i="1"/>
  <c r="GP43" i="1"/>
  <c r="GV43" i="1"/>
  <c r="GX43" i="1" s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AC45" i="1"/>
  <c r="AE45" i="1"/>
  <c r="AD45" i="1" s="1"/>
  <c r="CR45" i="1" s="1"/>
  <c r="Q45" i="1" s="1"/>
  <c r="AF45" i="1"/>
  <c r="AG45" i="1"/>
  <c r="CU45" i="1" s="1"/>
  <c r="T45" i="1" s="1"/>
  <c r="AH45" i="1"/>
  <c r="AI45" i="1"/>
  <c r="CW45" i="1" s="1"/>
  <c r="V45" i="1" s="1"/>
  <c r="AJ45" i="1"/>
  <c r="CT45" i="1"/>
  <c r="S45" i="1" s="1"/>
  <c r="CV45" i="1"/>
  <c r="U45" i="1" s="1"/>
  <c r="CX45" i="1"/>
  <c r="W45" i="1" s="1"/>
  <c r="FR45" i="1"/>
  <c r="GL45" i="1"/>
  <c r="GO45" i="1"/>
  <c r="GP45" i="1"/>
  <c r="GV45" i="1"/>
  <c r="GX45" i="1" s="1"/>
  <c r="AC46" i="1"/>
  <c r="CQ46" i="1" s="1"/>
  <c r="P46" i="1" s="1"/>
  <c r="AE46" i="1"/>
  <c r="AD46" i="1" s="1"/>
  <c r="CR46" i="1" s="1"/>
  <c r="Q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AC47" i="1"/>
  <c r="AE47" i="1"/>
  <c r="AD47" i="1" s="1"/>
  <c r="CR47" i="1" s="1"/>
  <c r="Q47" i="1" s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W47" i="1" s="1"/>
  <c r="FR47" i="1"/>
  <c r="GL47" i="1"/>
  <c r="GO47" i="1"/>
  <c r="GP47" i="1"/>
  <c r="GV47" i="1"/>
  <c r="GX47" i="1" s="1"/>
  <c r="AC48" i="1"/>
  <c r="CQ48" i="1" s="1"/>
  <c r="P48" i="1" s="1"/>
  <c r="AE48" i="1"/>
  <c r="AD48" i="1" s="1"/>
  <c r="CR48" i="1" s="1"/>
  <c r="Q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 s="1"/>
  <c r="AC49" i="1"/>
  <c r="AE49" i="1"/>
  <c r="AD49" i="1" s="1"/>
  <c r="CR49" i="1" s="1"/>
  <c r="Q49" i="1" s="1"/>
  <c r="AF49" i="1"/>
  <c r="AG49" i="1"/>
  <c r="CU49" i="1" s="1"/>
  <c r="T49" i="1" s="1"/>
  <c r="AH49" i="1"/>
  <c r="AI49" i="1"/>
  <c r="CW49" i="1" s="1"/>
  <c r="V49" i="1" s="1"/>
  <c r="AJ49" i="1"/>
  <c r="CT49" i="1"/>
  <c r="S49" i="1" s="1"/>
  <c r="CV49" i="1"/>
  <c r="U49" i="1" s="1"/>
  <c r="CX49" i="1"/>
  <c r="W49" i="1" s="1"/>
  <c r="FR49" i="1"/>
  <c r="GL49" i="1"/>
  <c r="GO49" i="1"/>
  <c r="GP49" i="1"/>
  <c r="GV49" i="1"/>
  <c r="GX49" i="1" s="1"/>
  <c r="AC50" i="1"/>
  <c r="AB50" i="1" s="1"/>
  <c r="AE50" i="1"/>
  <c r="AD50" i="1" s="1"/>
  <c r="CR50" i="1" s="1"/>
  <c r="Q50" i="1" s="1"/>
  <c r="AF50" i="1"/>
  <c r="AG50" i="1"/>
  <c r="AH50" i="1"/>
  <c r="AI50" i="1"/>
  <c r="AJ50" i="1"/>
  <c r="CQ50" i="1"/>
  <c r="P50" i="1" s="1"/>
  <c r="CS50" i="1"/>
  <c r="R50" i="1" s="1"/>
  <c r="GK50" i="1" s="1"/>
  <c r="CT50" i="1"/>
  <c r="S50" i="1" s="1"/>
  <c r="CU50" i="1"/>
  <c r="T50" i="1" s="1"/>
  <c r="CV50" i="1"/>
  <c r="U50" i="1" s="1"/>
  <c r="CW50" i="1"/>
  <c r="V50" i="1" s="1"/>
  <c r="CX50" i="1"/>
  <c r="W50" i="1" s="1"/>
  <c r="FR50" i="1"/>
  <c r="GL50" i="1"/>
  <c r="GO50" i="1"/>
  <c r="GP50" i="1"/>
  <c r="GV50" i="1"/>
  <c r="GX50" i="1"/>
  <c r="AC51" i="1"/>
  <c r="CQ51" i="1" s="1"/>
  <c r="P51" i="1" s="1"/>
  <c r="U138" i="6" s="1"/>
  <c r="AD51" i="1"/>
  <c r="CR51" i="1" s="1"/>
  <c r="Q51" i="1" s="1"/>
  <c r="AE51" i="1"/>
  <c r="AF51" i="1"/>
  <c r="CT51" i="1" s="1"/>
  <c r="S51" i="1" s="1"/>
  <c r="AG51" i="1"/>
  <c r="AH51" i="1"/>
  <c r="CV51" i="1" s="1"/>
  <c r="U51" i="1" s="1"/>
  <c r="AI51" i="1"/>
  <c r="AJ51" i="1"/>
  <c r="CX51" i="1" s="1"/>
  <c r="W51" i="1" s="1"/>
  <c r="CS51" i="1"/>
  <c r="R51" i="1" s="1"/>
  <c r="GK51" i="1" s="1"/>
  <c r="CU51" i="1"/>
  <c r="T51" i="1" s="1"/>
  <c r="CW51" i="1"/>
  <c r="V51" i="1" s="1"/>
  <c r="FR51" i="1"/>
  <c r="GL51" i="1"/>
  <c r="GO51" i="1"/>
  <c r="GP51" i="1"/>
  <c r="GV51" i="1"/>
  <c r="GX51" i="1"/>
  <c r="AC52" i="1"/>
  <c r="AD52" i="1"/>
  <c r="CR52" i="1" s="1"/>
  <c r="Q52" i="1" s="1"/>
  <c r="AE52" i="1"/>
  <c r="AF52" i="1"/>
  <c r="CT52" i="1" s="1"/>
  <c r="S52" i="1" s="1"/>
  <c r="AG52" i="1"/>
  <c r="AH52" i="1"/>
  <c r="CV52" i="1" s="1"/>
  <c r="U52" i="1" s="1"/>
  <c r="AI52" i="1"/>
  <c r="AJ52" i="1"/>
  <c r="CX52" i="1" s="1"/>
  <c r="W52" i="1" s="1"/>
  <c r="CQ52" i="1"/>
  <c r="P52" i="1" s="1"/>
  <c r="CS52" i="1"/>
  <c r="R52" i="1" s="1"/>
  <c r="GK52" i="1" s="1"/>
  <c r="CU52" i="1"/>
  <c r="T52" i="1" s="1"/>
  <c r="CW52" i="1"/>
  <c r="V52" i="1" s="1"/>
  <c r="FR52" i="1"/>
  <c r="GL52" i="1"/>
  <c r="GO52" i="1"/>
  <c r="GP52" i="1"/>
  <c r="GV52" i="1"/>
  <c r="GX52" i="1"/>
  <c r="AC53" i="1"/>
  <c r="AD53" i="1"/>
  <c r="CR53" i="1" s="1"/>
  <c r="Q53" i="1" s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Q53" i="1"/>
  <c r="P53" i="1" s="1"/>
  <c r="U141" i="6" s="1"/>
  <c r="CS53" i="1"/>
  <c r="R53" i="1" s="1"/>
  <c r="GK53" i="1" s="1"/>
  <c r="CU53" i="1"/>
  <c r="T53" i="1" s="1"/>
  <c r="CW53" i="1"/>
  <c r="V53" i="1" s="1"/>
  <c r="FR53" i="1"/>
  <c r="GL53" i="1"/>
  <c r="GO53" i="1"/>
  <c r="GP53" i="1"/>
  <c r="GV53" i="1"/>
  <c r="GX53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AC55" i="1"/>
  <c r="AD55" i="1"/>
  <c r="CR55" i="1" s="1"/>
  <c r="Q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Q55" i="1"/>
  <c r="P55" i="1" s="1"/>
  <c r="U144" i="6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T56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CW56" i="1"/>
  <c r="V56" i="1" s="1"/>
  <c r="FR56" i="1"/>
  <c r="GL56" i="1"/>
  <c r="GO56" i="1"/>
  <c r="GP56" i="1"/>
  <c r="GV56" i="1"/>
  <c r="GX56" i="1"/>
  <c r="AC57" i="1"/>
  <c r="AE57" i="1"/>
  <c r="CS57" i="1" s="1"/>
  <c r="R57" i="1" s="1"/>
  <c r="GK57" i="1" s="1"/>
  <c r="AF57" i="1"/>
  <c r="AG57" i="1"/>
  <c r="CU57" i="1" s="1"/>
  <c r="T57" i="1" s="1"/>
  <c r="AH57" i="1"/>
  <c r="AI57" i="1"/>
  <c r="CW57" i="1" s="1"/>
  <c r="V57" i="1" s="1"/>
  <c r="AJ57" i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 s="1"/>
  <c r="AC58" i="1"/>
  <c r="AE58" i="1"/>
  <c r="CS58" i="1" s="1"/>
  <c r="R58" i="1" s="1"/>
  <c r="GK58" i="1" s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O58" i="1"/>
  <c r="GP58" i="1"/>
  <c r="GV58" i="1"/>
  <c r="GX58" i="1" s="1"/>
  <c r="AC59" i="1"/>
  <c r="AE59" i="1"/>
  <c r="CS59" i="1" s="1"/>
  <c r="R59" i="1" s="1"/>
  <c r="GK59" i="1" s="1"/>
  <c r="AF59" i="1"/>
  <c r="AG59" i="1"/>
  <c r="CU59" i="1" s="1"/>
  <c r="T59" i="1" s="1"/>
  <c r="AH59" i="1"/>
  <c r="AI59" i="1"/>
  <c r="CW59" i="1" s="1"/>
  <c r="V59" i="1" s="1"/>
  <c r="AJ59" i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 s="1"/>
  <c r="AC60" i="1"/>
  <c r="AE60" i="1"/>
  <c r="AD60" i="1" s="1"/>
  <c r="CR60" i="1" s="1"/>
  <c r="Q60" i="1" s="1"/>
  <c r="AF60" i="1"/>
  <c r="AG60" i="1"/>
  <c r="CU60" i="1" s="1"/>
  <c r="T60" i="1" s="1"/>
  <c r="AH60" i="1"/>
  <c r="AI60" i="1"/>
  <c r="AJ60" i="1"/>
  <c r="CS60" i="1"/>
  <c r="R60" i="1" s="1"/>
  <c r="GK60" i="1" s="1"/>
  <c r="CT60" i="1"/>
  <c r="S60" i="1" s="1"/>
  <c r="CV60" i="1"/>
  <c r="U60" i="1" s="1"/>
  <c r="CW60" i="1"/>
  <c r="V60" i="1" s="1"/>
  <c r="CX60" i="1"/>
  <c r="W60" i="1" s="1"/>
  <c r="FR60" i="1"/>
  <c r="GL60" i="1"/>
  <c r="GO60" i="1"/>
  <c r="GP60" i="1"/>
  <c r="GV60" i="1"/>
  <c r="GX60" i="1"/>
  <c r="AC61" i="1"/>
  <c r="CQ61" i="1" s="1"/>
  <c r="P61" i="1" s="1"/>
  <c r="U153" i="6" s="1"/>
  <c r="AD61" i="1"/>
  <c r="CR61" i="1" s="1"/>
  <c r="Q61" i="1" s="1"/>
  <c r="AE61" i="1"/>
  <c r="AF61" i="1"/>
  <c r="AG61" i="1"/>
  <c r="AH61" i="1"/>
  <c r="CV61" i="1" s="1"/>
  <c r="U61" i="1" s="1"/>
  <c r="AI61" i="1"/>
  <c r="AJ61" i="1"/>
  <c r="CS61" i="1"/>
  <c r="R61" i="1" s="1"/>
  <c r="GK61" i="1" s="1"/>
  <c r="CT61" i="1"/>
  <c r="S61" i="1" s="1"/>
  <c r="CU61" i="1"/>
  <c r="T61" i="1" s="1"/>
  <c r="CW61" i="1"/>
  <c r="V61" i="1" s="1"/>
  <c r="CX61" i="1"/>
  <c r="W61" i="1" s="1"/>
  <c r="FR61" i="1"/>
  <c r="GL61" i="1"/>
  <c r="GO61" i="1"/>
  <c r="GP61" i="1"/>
  <c r="GV61" i="1"/>
  <c r="GX61" i="1"/>
  <c r="AC62" i="1"/>
  <c r="AD62" i="1"/>
  <c r="AB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O62" i="1"/>
  <c r="GP62" i="1"/>
  <c r="GV62" i="1"/>
  <c r="GX62" i="1"/>
  <c r="AC63" i="1"/>
  <c r="AD63" i="1"/>
  <c r="AE63" i="1"/>
  <c r="AF63" i="1"/>
  <c r="CT63" i="1" s="1"/>
  <c r="S63" i="1" s="1"/>
  <c r="AG63" i="1"/>
  <c r="AH63" i="1"/>
  <c r="CV63" i="1" s="1"/>
  <c r="U63" i="1" s="1"/>
  <c r="AI63" i="1"/>
  <c r="AJ63" i="1"/>
  <c r="CX63" i="1" s="1"/>
  <c r="W63" i="1" s="1"/>
  <c r="CQ63" i="1"/>
  <c r="P63" i="1" s="1"/>
  <c r="U156" i="6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AC64" i="1"/>
  <c r="AD64" i="1"/>
  <c r="AB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AC65" i="1"/>
  <c r="AD65" i="1"/>
  <c r="AE65" i="1"/>
  <c r="AF65" i="1"/>
  <c r="CT65" i="1" s="1"/>
  <c r="S65" i="1" s="1"/>
  <c r="AG65" i="1"/>
  <c r="AH65" i="1"/>
  <c r="CV65" i="1" s="1"/>
  <c r="U65" i="1" s="1"/>
  <c r="AI65" i="1"/>
  <c r="AJ65" i="1"/>
  <c r="CX65" i="1" s="1"/>
  <c r="W65" i="1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AB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AD67" i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B69" i="1"/>
  <c r="B22" i="1" s="1"/>
  <c r="C69" i="1"/>
  <c r="C22" i="1" s="1"/>
  <c r="D69" i="1"/>
  <c r="D22" i="1" s="1"/>
  <c r="F69" i="1"/>
  <c r="F22" i="1" s="1"/>
  <c r="G69" i="1"/>
  <c r="G22" i="1" s="1"/>
  <c r="AO69" i="1"/>
  <c r="AO22" i="1" s="1"/>
  <c r="BX69" i="1"/>
  <c r="BX22" i="1" s="1"/>
  <c r="CK69" i="1"/>
  <c r="CK22" i="1" s="1"/>
  <c r="CL69" i="1"/>
  <c r="CL22" i="1" s="1"/>
  <c r="EG69" i="1"/>
  <c r="EG22" i="1" s="1"/>
  <c r="FP69" i="1"/>
  <c r="FP22" i="1" s="1"/>
  <c r="GC69" i="1"/>
  <c r="GC22" i="1" s="1"/>
  <c r="GD69" i="1"/>
  <c r="GD22" i="1" s="1"/>
  <c r="F73" i="1"/>
  <c r="P73" i="1"/>
  <c r="B98" i="1"/>
  <c r="B18" i="1" s="1"/>
  <c r="C98" i="1"/>
  <c r="C18" i="1" s="1"/>
  <c r="D98" i="1"/>
  <c r="D18" i="1" s="1"/>
  <c r="F98" i="1"/>
  <c r="F18" i="1" s="1"/>
  <c r="G98" i="1"/>
  <c r="G18" i="1" s="1"/>
  <c r="AO98" i="1"/>
  <c r="AO18" i="1" s="1"/>
  <c r="EG98" i="1"/>
  <c r="EG18" i="1" s="1"/>
  <c r="F102" i="1"/>
  <c r="P102" i="1"/>
  <c r="CQ67" i="1" l="1"/>
  <c r="P67" i="1" s="1"/>
  <c r="U162" i="6" s="1"/>
  <c r="T162" i="6"/>
  <c r="H162" i="6"/>
  <c r="AB67" i="1"/>
  <c r="CQ65" i="1"/>
  <c r="P65" i="1" s="1"/>
  <c r="U159" i="6" s="1"/>
  <c r="T159" i="6"/>
  <c r="H159" i="6"/>
  <c r="AB65" i="1"/>
  <c r="S158" i="6"/>
  <c r="J158" i="6" s="1"/>
  <c r="K156" i="6"/>
  <c r="T156" i="6"/>
  <c r="H156" i="6"/>
  <c r="AB63" i="1"/>
  <c r="S155" i="6"/>
  <c r="J155" i="6" s="1"/>
  <c r="K153" i="6"/>
  <c r="AB61" i="1"/>
  <c r="T153" i="6"/>
  <c r="H153" i="6"/>
  <c r="T150" i="6"/>
  <c r="H150" i="6"/>
  <c r="T147" i="6"/>
  <c r="H147" i="6"/>
  <c r="CP56" i="1"/>
  <c r="O56" i="1" s="1"/>
  <c r="S146" i="6"/>
  <c r="J146" i="6" s="1"/>
  <c r="K144" i="6"/>
  <c r="T144" i="6"/>
  <c r="H144" i="6"/>
  <c r="S143" i="6"/>
  <c r="J143" i="6" s="1"/>
  <c r="K141" i="6"/>
  <c r="T141" i="6"/>
  <c r="H141" i="6"/>
  <c r="CP52" i="1"/>
  <c r="O52" i="1" s="1"/>
  <c r="S140" i="6"/>
  <c r="J140" i="6" s="1"/>
  <c r="K138" i="6"/>
  <c r="T138" i="6"/>
  <c r="H138" i="6"/>
  <c r="CP51" i="1"/>
  <c r="O51" i="1" s="1"/>
  <c r="CP50" i="1"/>
  <c r="O50" i="1" s="1"/>
  <c r="CQ49" i="1"/>
  <c r="P49" i="1" s="1"/>
  <c r="U135" i="6" s="1"/>
  <c r="T135" i="6"/>
  <c r="H135" i="6"/>
  <c r="CP48" i="1"/>
  <c r="O48" i="1" s="1"/>
  <c r="CQ47" i="1"/>
  <c r="P47" i="1" s="1"/>
  <c r="U132" i="6" s="1"/>
  <c r="T132" i="6"/>
  <c r="H132" i="6"/>
  <c r="CQ45" i="1"/>
  <c r="P45" i="1" s="1"/>
  <c r="U129" i="6" s="1"/>
  <c r="T129" i="6"/>
  <c r="H129" i="6"/>
  <c r="CP44" i="1"/>
  <c r="O44" i="1" s="1"/>
  <c r="AD43" i="1"/>
  <c r="H124" i="6" s="1"/>
  <c r="H126" i="6"/>
  <c r="GM125" i="6"/>
  <c r="I125" i="6" s="1"/>
  <c r="H127" i="6"/>
  <c r="H125" i="6"/>
  <c r="T127" i="6"/>
  <c r="T126" i="6"/>
  <c r="GM117" i="6"/>
  <c r="I117" i="6" s="1"/>
  <c r="H117" i="6"/>
  <c r="H118" i="6"/>
  <c r="T118" i="6"/>
  <c r="CV41" i="1"/>
  <c r="U41" i="1" s="1"/>
  <c r="I121" i="6" s="1"/>
  <c r="CT41" i="1"/>
  <c r="S41" i="1" s="1"/>
  <c r="U115" i="6" s="1"/>
  <c r="T115" i="6"/>
  <c r="T119" i="6"/>
  <c r="H115" i="6"/>
  <c r="T120" i="6"/>
  <c r="H119" i="6"/>
  <c r="H120" i="6"/>
  <c r="CT39" i="1"/>
  <c r="S39" i="1" s="1"/>
  <c r="U106" i="6" s="1"/>
  <c r="T106" i="6"/>
  <c r="T110" i="6"/>
  <c r="H106" i="6"/>
  <c r="T111" i="6"/>
  <c r="H110" i="6"/>
  <c r="H111" i="6"/>
  <c r="BY69" i="1"/>
  <c r="BY22" i="1" s="1"/>
  <c r="CS39" i="1"/>
  <c r="R39" i="1" s="1"/>
  <c r="GM108" i="6"/>
  <c r="I108" i="6" s="1"/>
  <c r="H108" i="6"/>
  <c r="CV39" i="1"/>
  <c r="U39" i="1" s="1"/>
  <c r="I112" i="6" s="1"/>
  <c r="H112" i="6"/>
  <c r="H109" i="6"/>
  <c r="T109" i="6"/>
  <c r="CP38" i="1"/>
  <c r="O38" i="1" s="1"/>
  <c r="H100" i="6"/>
  <c r="T100" i="6"/>
  <c r="GB69" i="1"/>
  <c r="GB22" i="1" s="1"/>
  <c r="CV37" i="1"/>
  <c r="U37" i="1" s="1"/>
  <c r="I103" i="6" s="1"/>
  <c r="H103" i="6"/>
  <c r="CT37" i="1"/>
  <c r="S37" i="1" s="1"/>
  <c r="U97" i="6" s="1"/>
  <c r="T97" i="6"/>
  <c r="T101" i="6"/>
  <c r="H97" i="6"/>
  <c r="T102" i="6"/>
  <c r="H101" i="6"/>
  <c r="H102" i="6"/>
  <c r="CS37" i="1"/>
  <c r="R37" i="1" s="1"/>
  <c r="GM99" i="6"/>
  <c r="I99" i="6" s="1"/>
  <c r="H99" i="6"/>
  <c r="CP36" i="1"/>
  <c r="O36" i="1" s="1"/>
  <c r="CT35" i="1"/>
  <c r="S35" i="1" s="1"/>
  <c r="U88" i="6" s="1"/>
  <c r="T88" i="6"/>
  <c r="T92" i="6"/>
  <c r="H88" i="6"/>
  <c r="T93" i="6"/>
  <c r="H92" i="6"/>
  <c r="H93" i="6"/>
  <c r="FR69" i="1"/>
  <c r="FR22" i="1" s="1"/>
  <c r="CS35" i="1"/>
  <c r="R35" i="1" s="1"/>
  <c r="GM90" i="6"/>
  <c r="I90" i="6" s="1"/>
  <c r="H90" i="6"/>
  <c r="CV35" i="1"/>
  <c r="U35" i="1" s="1"/>
  <c r="I94" i="6" s="1"/>
  <c r="H94" i="6"/>
  <c r="H91" i="6"/>
  <c r="T91" i="6"/>
  <c r="CP34" i="1"/>
  <c r="O34" i="1" s="1"/>
  <c r="CJ69" i="1"/>
  <c r="CJ22" i="1" s="1"/>
  <c r="AH69" i="1"/>
  <c r="AH22" i="1" s="1"/>
  <c r="CV33" i="1"/>
  <c r="U33" i="1" s="1"/>
  <c r="I85" i="6" s="1"/>
  <c r="CT33" i="1"/>
  <c r="S33" i="1" s="1"/>
  <c r="U79" i="6" s="1"/>
  <c r="T79" i="6"/>
  <c r="T83" i="6"/>
  <c r="H79" i="6"/>
  <c r="T84" i="6"/>
  <c r="H83" i="6"/>
  <c r="H84" i="6"/>
  <c r="CS33" i="1"/>
  <c r="R33" i="1" s="1"/>
  <c r="GM81" i="6"/>
  <c r="I81" i="6" s="1"/>
  <c r="H81" i="6"/>
  <c r="H82" i="6"/>
  <c r="T82" i="6"/>
  <c r="CP32" i="1"/>
  <c r="O32" i="1" s="1"/>
  <c r="CT31" i="1"/>
  <c r="S31" i="1" s="1"/>
  <c r="U70" i="6" s="1"/>
  <c r="T70" i="6"/>
  <c r="T74" i="6"/>
  <c r="H70" i="6"/>
  <c r="T75" i="6"/>
  <c r="H74" i="6"/>
  <c r="H75" i="6"/>
  <c r="CS31" i="1"/>
  <c r="R31" i="1" s="1"/>
  <c r="CY31" i="1" s="1"/>
  <c r="X31" i="1" s="1"/>
  <c r="U74" i="6" s="1"/>
  <c r="K74" i="6" s="1"/>
  <c r="H72" i="6"/>
  <c r="GM72" i="6"/>
  <c r="I72" i="6" s="1"/>
  <c r="CV31" i="1"/>
  <c r="U31" i="1" s="1"/>
  <c r="I76" i="6" s="1"/>
  <c r="H76" i="6"/>
  <c r="H73" i="6"/>
  <c r="T73" i="6"/>
  <c r="FQ69" i="1"/>
  <c r="FQ22" i="1" s="1"/>
  <c r="DY69" i="1"/>
  <c r="DY22" i="1" s="1"/>
  <c r="EA69" i="1"/>
  <c r="EA22" i="1" s="1"/>
  <c r="CD69" i="1"/>
  <c r="CD22" i="1" s="1"/>
  <c r="AJ69" i="1"/>
  <c r="W69" i="1" s="1"/>
  <c r="EB69" i="1"/>
  <c r="EB22" i="1" s="1"/>
  <c r="GM63" i="6"/>
  <c r="I63" i="6" s="1"/>
  <c r="H63" i="6"/>
  <c r="H64" i="6"/>
  <c r="T64" i="6"/>
  <c r="CT29" i="1"/>
  <c r="S29" i="1" s="1"/>
  <c r="U61" i="6" s="1"/>
  <c r="T61" i="6"/>
  <c r="T65" i="6"/>
  <c r="H61" i="6"/>
  <c r="T66" i="6"/>
  <c r="H65" i="6"/>
  <c r="H66" i="6"/>
  <c r="CS29" i="1"/>
  <c r="R29" i="1" s="1"/>
  <c r="CY29" i="1" s="1"/>
  <c r="X29" i="1" s="1"/>
  <c r="U65" i="6" s="1"/>
  <c r="K65" i="6" s="1"/>
  <c r="CV29" i="1"/>
  <c r="U29" i="1" s="1"/>
  <c r="I67" i="6" s="1"/>
  <c r="H67" i="6"/>
  <c r="AD29" i="1"/>
  <c r="T62" i="6" s="1"/>
  <c r="CT27" i="1"/>
  <c r="S27" i="1" s="1"/>
  <c r="U55" i="6" s="1"/>
  <c r="T56" i="6"/>
  <c r="T57" i="6"/>
  <c r="H56" i="6"/>
  <c r="T55" i="6"/>
  <c r="H57" i="6"/>
  <c r="H55" i="6"/>
  <c r="CV27" i="1"/>
  <c r="U27" i="1" s="1"/>
  <c r="I58" i="6" s="1"/>
  <c r="H58" i="6"/>
  <c r="BZ69" i="1"/>
  <c r="BZ22" i="1" s="1"/>
  <c r="FV69" i="1"/>
  <c r="FV22" i="1" s="1"/>
  <c r="AD25" i="1"/>
  <c r="T48" i="6" s="1"/>
  <c r="GM49" i="6"/>
  <c r="I49" i="6" s="1"/>
  <c r="H49" i="6"/>
  <c r="CV25" i="1"/>
  <c r="U25" i="1" s="1"/>
  <c r="H52" i="6"/>
  <c r="CT25" i="1"/>
  <c r="S25" i="1" s="1"/>
  <c r="T47" i="6"/>
  <c r="H47" i="6"/>
  <c r="T50" i="6"/>
  <c r="T51" i="6"/>
  <c r="H50" i="6"/>
  <c r="H51" i="6"/>
  <c r="CR25" i="1"/>
  <c r="Q25" i="1" s="1"/>
  <c r="U48" i="6" s="1"/>
  <c r="K48" i="6" s="1"/>
  <c r="CS25" i="1"/>
  <c r="R25" i="1" s="1"/>
  <c r="CP61" i="1"/>
  <c r="O61" i="1" s="1"/>
  <c r="CY57" i="1"/>
  <c r="X57" i="1" s="1"/>
  <c r="CZ57" i="1"/>
  <c r="Y57" i="1" s="1"/>
  <c r="EU69" i="1"/>
  <c r="BC69" i="1"/>
  <c r="CY66" i="1"/>
  <c r="X66" i="1" s="1"/>
  <c r="CZ66" i="1"/>
  <c r="Y66" i="1" s="1"/>
  <c r="CY64" i="1"/>
  <c r="X64" i="1" s="1"/>
  <c r="CZ64" i="1"/>
  <c r="Y64" i="1" s="1"/>
  <c r="CY62" i="1"/>
  <c r="X62" i="1" s="1"/>
  <c r="CZ62" i="1"/>
  <c r="Y62" i="1" s="1"/>
  <c r="AF69" i="1"/>
  <c r="CY58" i="1"/>
  <c r="X58" i="1" s="1"/>
  <c r="CZ58" i="1"/>
  <c r="Y58" i="1" s="1"/>
  <c r="AG69" i="1"/>
  <c r="ET69" i="1"/>
  <c r="DN69" i="1"/>
  <c r="BB69" i="1"/>
  <c r="AJ22" i="1"/>
  <c r="CY61" i="1"/>
  <c r="X61" i="1" s="1"/>
  <c r="CZ61" i="1"/>
  <c r="Y61" i="1" s="1"/>
  <c r="CY60" i="1"/>
  <c r="X60" i="1" s="1"/>
  <c r="CZ60" i="1"/>
  <c r="Y60" i="1" s="1"/>
  <c r="AB60" i="1"/>
  <c r="CY59" i="1"/>
  <c r="X59" i="1" s="1"/>
  <c r="CZ59" i="1"/>
  <c r="Y59" i="1" s="1"/>
  <c r="AI69" i="1"/>
  <c r="CY56" i="1"/>
  <c r="X56" i="1" s="1"/>
  <c r="GM56" i="1" s="1"/>
  <c r="BA69" i="1"/>
  <c r="CY67" i="1"/>
  <c r="X67" i="1" s="1"/>
  <c r="CZ67" i="1"/>
  <c r="Y67" i="1" s="1"/>
  <c r="CY65" i="1"/>
  <c r="X65" i="1" s="1"/>
  <c r="CZ65" i="1"/>
  <c r="Y65" i="1" s="1"/>
  <c r="CY63" i="1"/>
  <c r="X63" i="1" s="1"/>
  <c r="CZ63" i="1"/>
  <c r="Y63" i="1" s="1"/>
  <c r="CR67" i="1"/>
  <c r="Q67" i="1" s="1"/>
  <c r="CP67" i="1" s="1"/>
  <c r="O67" i="1" s="1"/>
  <c r="CR66" i="1"/>
  <c r="Q66" i="1" s="1"/>
  <c r="CP66" i="1" s="1"/>
  <c r="O66" i="1" s="1"/>
  <c r="CR65" i="1"/>
  <c r="Q65" i="1" s="1"/>
  <c r="CP65" i="1" s="1"/>
  <c r="O65" i="1" s="1"/>
  <c r="CR64" i="1"/>
  <c r="Q64" i="1" s="1"/>
  <c r="CP64" i="1" s="1"/>
  <c r="O64" i="1" s="1"/>
  <c r="CR63" i="1"/>
  <c r="Q63" i="1" s="1"/>
  <c r="CP63" i="1" s="1"/>
  <c r="O63" i="1" s="1"/>
  <c r="CR62" i="1"/>
  <c r="Q62" i="1" s="1"/>
  <c r="CP62" i="1" s="1"/>
  <c r="O62" i="1" s="1"/>
  <c r="CZ55" i="1"/>
  <c r="Y55" i="1" s="1"/>
  <c r="AB55" i="1"/>
  <c r="CP53" i="1"/>
  <c r="O53" i="1" s="1"/>
  <c r="CP46" i="1"/>
  <c r="O46" i="1" s="1"/>
  <c r="CQ60" i="1"/>
  <c r="P60" i="1" s="1"/>
  <c r="CP60" i="1" s="1"/>
  <c r="O60" i="1" s="1"/>
  <c r="CQ59" i="1"/>
  <c r="P59" i="1" s="1"/>
  <c r="U150" i="6" s="1"/>
  <c r="AD59" i="1"/>
  <c r="CR59" i="1" s="1"/>
  <c r="Q59" i="1" s="1"/>
  <c r="CQ58" i="1"/>
  <c r="P58" i="1" s="1"/>
  <c r="AD58" i="1"/>
  <c r="CR58" i="1" s="1"/>
  <c r="Q58" i="1" s="1"/>
  <c r="CQ57" i="1"/>
  <c r="P57" i="1" s="1"/>
  <c r="U147" i="6" s="1"/>
  <c r="AD57" i="1"/>
  <c r="CR57" i="1" s="1"/>
  <c r="Q57" i="1" s="1"/>
  <c r="CY53" i="1"/>
  <c r="X53" i="1" s="1"/>
  <c r="CZ53" i="1"/>
  <c r="Y53" i="1" s="1"/>
  <c r="CY51" i="1"/>
  <c r="X51" i="1" s="1"/>
  <c r="CZ51" i="1"/>
  <c r="Y51" i="1" s="1"/>
  <c r="CZ56" i="1"/>
  <c r="Y56" i="1" s="1"/>
  <c r="AB56" i="1"/>
  <c r="CP54" i="1"/>
  <c r="O54" i="1" s="1"/>
  <c r="CY55" i="1"/>
  <c r="X55" i="1" s="1"/>
  <c r="CP55" i="1"/>
  <c r="O55" i="1" s="1"/>
  <c r="CY54" i="1"/>
  <c r="X54" i="1" s="1"/>
  <c r="CZ54" i="1"/>
  <c r="Y54" i="1" s="1"/>
  <c r="CY52" i="1"/>
  <c r="X52" i="1" s="1"/>
  <c r="CZ52" i="1"/>
  <c r="Y52" i="1" s="1"/>
  <c r="CY50" i="1"/>
  <c r="X50" i="1" s="1"/>
  <c r="CZ50" i="1"/>
  <c r="Y50" i="1" s="1"/>
  <c r="CP45" i="1"/>
  <c r="O45" i="1" s="1"/>
  <c r="CZ42" i="1"/>
  <c r="Y42" i="1" s="1"/>
  <c r="CY42" i="1"/>
  <c r="X42" i="1" s="1"/>
  <c r="AB54" i="1"/>
  <c r="AB53" i="1"/>
  <c r="AB52" i="1"/>
  <c r="AB51" i="1"/>
  <c r="CS49" i="1"/>
  <c r="R49" i="1" s="1"/>
  <c r="GK49" i="1" s="1"/>
  <c r="AB49" i="1"/>
  <c r="CS48" i="1"/>
  <c r="R48" i="1" s="1"/>
  <c r="GK48" i="1" s="1"/>
  <c r="AB48" i="1"/>
  <c r="CS47" i="1"/>
  <c r="R47" i="1" s="1"/>
  <c r="GK47" i="1" s="1"/>
  <c r="AB47" i="1"/>
  <c r="CS46" i="1"/>
  <c r="R46" i="1" s="1"/>
  <c r="GK46" i="1" s="1"/>
  <c r="AB46" i="1"/>
  <c r="CS45" i="1"/>
  <c r="R45" i="1" s="1"/>
  <c r="GK45" i="1" s="1"/>
  <c r="AB45" i="1"/>
  <c r="CS44" i="1"/>
  <c r="R44" i="1" s="1"/>
  <c r="GK44" i="1" s="1"/>
  <c r="AB44" i="1"/>
  <c r="CS43" i="1"/>
  <c r="R43" i="1" s="1"/>
  <c r="AB43" i="1"/>
  <c r="H123" i="6" s="1"/>
  <c r="CQ42" i="1"/>
  <c r="P42" i="1" s="1"/>
  <c r="AD42" i="1"/>
  <c r="CR42" i="1" s="1"/>
  <c r="Q42" i="1" s="1"/>
  <c r="CY39" i="1"/>
  <c r="X39" i="1" s="1"/>
  <c r="U110" i="6" s="1"/>
  <c r="K110" i="6" s="1"/>
  <c r="CZ39" i="1"/>
  <c r="Y39" i="1" s="1"/>
  <c r="U111" i="6" s="1"/>
  <c r="K111" i="6" s="1"/>
  <c r="CY35" i="1"/>
  <c r="X35" i="1" s="1"/>
  <c r="U92" i="6" s="1"/>
  <c r="K92" i="6" s="1"/>
  <c r="CZ35" i="1"/>
  <c r="Y35" i="1" s="1"/>
  <c r="U93" i="6" s="1"/>
  <c r="K93" i="6" s="1"/>
  <c r="CP30" i="1"/>
  <c r="O30" i="1" s="1"/>
  <c r="CS41" i="1"/>
  <c r="R41" i="1" s="1"/>
  <c r="AD41" i="1"/>
  <c r="CQ41" i="1"/>
  <c r="P41" i="1" s="1"/>
  <c r="U118" i="6" s="1"/>
  <c r="K118" i="6" s="1"/>
  <c r="CP40" i="1"/>
  <c r="O40" i="1" s="1"/>
  <c r="CY37" i="1"/>
  <c r="X37" i="1" s="1"/>
  <c r="U101" i="6" s="1"/>
  <c r="K101" i="6" s="1"/>
  <c r="CZ28" i="1"/>
  <c r="Y28" i="1" s="1"/>
  <c r="AB28" i="1"/>
  <c r="CY26" i="1"/>
  <c r="X26" i="1" s="1"/>
  <c r="CZ26" i="1"/>
  <c r="Y26" i="1" s="1"/>
  <c r="CS40" i="1"/>
  <c r="R40" i="1" s="1"/>
  <c r="GK40" i="1" s="1"/>
  <c r="AB40" i="1"/>
  <c r="CQ39" i="1"/>
  <c r="P39" i="1" s="1"/>
  <c r="U109" i="6" s="1"/>
  <c r="K109" i="6" s="1"/>
  <c r="AD39" i="1"/>
  <c r="CS38" i="1"/>
  <c r="R38" i="1" s="1"/>
  <c r="GK38" i="1" s="1"/>
  <c r="AB38" i="1"/>
  <c r="CQ37" i="1"/>
  <c r="P37" i="1" s="1"/>
  <c r="U100" i="6" s="1"/>
  <c r="K100" i="6" s="1"/>
  <c r="AD37" i="1"/>
  <c r="CS36" i="1"/>
  <c r="R36" i="1" s="1"/>
  <c r="GK36" i="1" s="1"/>
  <c r="AB36" i="1"/>
  <c r="CQ35" i="1"/>
  <c r="P35" i="1" s="1"/>
  <c r="U91" i="6" s="1"/>
  <c r="K91" i="6" s="1"/>
  <c r="AD35" i="1"/>
  <c r="CS34" i="1"/>
  <c r="R34" i="1" s="1"/>
  <c r="GK34" i="1" s="1"/>
  <c r="AB34" i="1"/>
  <c r="CQ33" i="1"/>
  <c r="P33" i="1" s="1"/>
  <c r="U82" i="6" s="1"/>
  <c r="K82" i="6" s="1"/>
  <c r="AD33" i="1"/>
  <c r="CS32" i="1"/>
  <c r="R32" i="1" s="1"/>
  <c r="GK32" i="1" s="1"/>
  <c r="AB32" i="1"/>
  <c r="CQ31" i="1"/>
  <c r="P31" i="1" s="1"/>
  <c r="U73" i="6" s="1"/>
  <c r="K73" i="6" s="1"/>
  <c r="AD31" i="1"/>
  <c r="CS30" i="1"/>
  <c r="R30" i="1" s="1"/>
  <c r="CZ30" i="1" s="1"/>
  <c r="Y30" i="1" s="1"/>
  <c r="AB30" i="1"/>
  <c r="CP28" i="1"/>
  <c r="O28" i="1" s="1"/>
  <c r="CP24" i="1"/>
  <c r="O24" i="1" s="1"/>
  <c r="CR27" i="1"/>
  <c r="Q27" i="1" s="1"/>
  <c r="AB27" i="1"/>
  <c r="H54" i="6" s="1"/>
  <c r="CY28" i="1"/>
  <c r="X28" i="1" s="1"/>
  <c r="CP26" i="1"/>
  <c r="O26" i="1" s="1"/>
  <c r="CY24" i="1"/>
  <c r="X24" i="1" s="1"/>
  <c r="CZ24" i="1"/>
  <c r="Y24" i="1" s="1"/>
  <c r="AB26" i="1"/>
  <c r="AB24" i="1"/>
  <c r="R164" i="6" l="1"/>
  <c r="HB162" i="6"/>
  <c r="GQ162" i="6"/>
  <c r="I162" i="6"/>
  <c r="GP162" i="6"/>
  <c r="GN162" i="6"/>
  <c r="GS162" i="6"/>
  <c r="GJ162" i="6"/>
  <c r="S164" i="6"/>
  <c r="J164" i="6" s="1"/>
  <c r="K162" i="6"/>
  <c r="CZ31" i="1"/>
  <c r="Y31" i="1" s="1"/>
  <c r="U75" i="6" s="1"/>
  <c r="K75" i="6" s="1"/>
  <c r="R161" i="6"/>
  <c r="HB159" i="6"/>
  <c r="GQ159" i="6"/>
  <c r="I159" i="6"/>
  <c r="GP159" i="6"/>
  <c r="GN159" i="6"/>
  <c r="GS159" i="6"/>
  <c r="GJ159" i="6"/>
  <c r="CY27" i="1"/>
  <c r="X27" i="1" s="1"/>
  <c r="U56" i="6" s="1"/>
  <c r="K56" i="6" s="1"/>
  <c r="S161" i="6"/>
  <c r="J161" i="6" s="1"/>
  <c r="K159" i="6"/>
  <c r="AD69" i="1"/>
  <c r="Q69" i="1" s="1"/>
  <c r="CZ33" i="1"/>
  <c r="Y33" i="1" s="1"/>
  <c r="U84" i="6" s="1"/>
  <c r="K84" i="6" s="1"/>
  <c r="R158" i="6"/>
  <c r="HB156" i="6"/>
  <c r="GQ156" i="6"/>
  <c r="I156" i="6"/>
  <c r="GP156" i="6"/>
  <c r="GS156" i="6"/>
  <c r="GJ156" i="6"/>
  <c r="GN156" i="6"/>
  <c r="CP58" i="1"/>
  <c r="O58" i="1" s="1"/>
  <c r="R155" i="6"/>
  <c r="HB153" i="6"/>
  <c r="GQ153" i="6"/>
  <c r="I153" i="6"/>
  <c r="GS153" i="6"/>
  <c r="GP153" i="6"/>
  <c r="GJ153" i="6"/>
  <c r="GN153" i="6"/>
  <c r="S152" i="6"/>
  <c r="J152" i="6" s="1"/>
  <c r="K150" i="6"/>
  <c r="R152" i="6"/>
  <c r="HB150" i="6"/>
  <c r="GQ150" i="6"/>
  <c r="I150" i="6"/>
  <c r="GP150" i="6"/>
  <c r="GN150" i="6"/>
  <c r="GS150" i="6"/>
  <c r="GJ150" i="6"/>
  <c r="S149" i="6"/>
  <c r="J149" i="6" s="1"/>
  <c r="K147" i="6"/>
  <c r="R149" i="6"/>
  <c r="HB147" i="6"/>
  <c r="GQ147" i="6"/>
  <c r="I147" i="6"/>
  <c r="GP147" i="6"/>
  <c r="GN147" i="6"/>
  <c r="GS147" i="6"/>
  <c r="GJ147" i="6"/>
  <c r="GM51" i="1"/>
  <c r="CY33" i="1"/>
  <c r="X33" i="1" s="1"/>
  <c r="U83" i="6" s="1"/>
  <c r="K83" i="6" s="1"/>
  <c r="GN50" i="1"/>
  <c r="R146" i="6"/>
  <c r="HB144" i="6"/>
  <c r="GQ144" i="6"/>
  <c r="I144" i="6"/>
  <c r="GP144" i="6"/>
  <c r="GN144" i="6"/>
  <c r="GS144" i="6"/>
  <c r="GJ144" i="6"/>
  <c r="CP47" i="1"/>
  <c r="O47" i="1" s="1"/>
  <c r="CP49" i="1"/>
  <c r="O49" i="1" s="1"/>
  <c r="ES69" i="1"/>
  <c r="R143" i="6"/>
  <c r="HB141" i="6"/>
  <c r="GQ141" i="6"/>
  <c r="I141" i="6"/>
  <c r="GP141" i="6"/>
  <c r="GN141" i="6"/>
  <c r="GS141" i="6"/>
  <c r="GJ141" i="6"/>
  <c r="GN52" i="1"/>
  <c r="R140" i="6"/>
  <c r="HB138" i="6"/>
  <c r="GQ138" i="6"/>
  <c r="I138" i="6"/>
  <c r="GP138" i="6"/>
  <c r="GN138" i="6"/>
  <c r="GS138" i="6"/>
  <c r="GJ138" i="6"/>
  <c r="GN51" i="1"/>
  <c r="GM50" i="1"/>
  <c r="CZ29" i="1"/>
  <c r="Y29" i="1" s="1"/>
  <c r="U66" i="6" s="1"/>
  <c r="K66" i="6" s="1"/>
  <c r="T124" i="6"/>
  <c r="HB124" i="6" s="1"/>
  <c r="R137" i="6"/>
  <c r="HB135" i="6"/>
  <c r="GQ135" i="6"/>
  <c r="I135" i="6"/>
  <c r="GP135" i="6"/>
  <c r="GN135" i="6"/>
  <c r="GS135" i="6"/>
  <c r="GJ135" i="6"/>
  <c r="S137" i="6"/>
  <c r="J137" i="6" s="1"/>
  <c r="K135" i="6"/>
  <c r="CR43" i="1"/>
  <c r="Q43" i="1" s="1"/>
  <c r="R134" i="6"/>
  <c r="HB132" i="6"/>
  <c r="GQ132" i="6"/>
  <c r="I132" i="6"/>
  <c r="GP132" i="6"/>
  <c r="GN132" i="6"/>
  <c r="GS132" i="6"/>
  <c r="GJ132" i="6"/>
  <c r="S134" i="6"/>
  <c r="J134" i="6" s="1"/>
  <c r="K132" i="6"/>
  <c r="AP69" i="1"/>
  <c r="F78" i="1" s="1"/>
  <c r="G16" i="2" s="1"/>
  <c r="G18" i="2" s="1"/>
  <c r="R131" i="6"/>
  <c r="HB129" i="6"/>
  <c r="GQ129" i="6"/>
  <c r="I129" i="6"/>
  <c r="GP129" i="6"/>
  <c r="GN129" i="6"/>
  <c r="GS129" i="6"/>
  <c r="GJ129" i="6"/>
  <c r="S131" i="6"/>
  <c r="J131" i="6" s="1"/>
  <c r="K129" i="6"/>
  <c r="CZ37" i="1"/>
  <c r="Y37" i="1" s="1"/>
  <c r="U102" i="6" s="1"/>
  <c r="K102" i="6" s="1"/>
  <c r="GK43" i="1"/>
  <c r="K125" i="6"/>
  <c r="I126" i="6"/>
  <c r="HB126" i="6"/>
  <c r="GY126" i="6"/>
  <c r="GZ127" i="6"/>
  <c r="I127" i="6"/>
  <c r="HB127" i="6"/>
  <c r="GJ124" i="6"/>
  <c r="I119" i="6"/>
  <c r="HC119" i="6"/>
  <c r="GY119" i="6"/>
  <c r="GN118" i="6"/>
  <c r="GS118" i="6"/>
  <c r="GJ118" i="6"/>
  <c r="HC118" i="6"/>
  <c r="GQ118" i="6"/>
  <c r="I118" i="6"/>
  <c r="GP118" i="6"/>
  <c r="HC115" i="6"/>
  <c r="GK115" i="6"/>
  <c r="GJ115" i="6"/>
  <c r="I115" i="6"/>
  <c r="CY41" i="1"/>
  <c r="X41" i="1" s="1"/>
  <c r="U119" i="6" s="1"/>
  <c r="K119" i="6" s="1"/>
  <c r="K117" i="6"/>
  <c r="GZ120" i="6"/>
  <c r="I120" i="6"/>
  <c r="HC120" i="6"/>
  <c r="K115" i="6"/>
  <c r="CZ27" i="1"/>
  <c r="Y27" i="1" s="1"/>
  <c r="U57" i="6" s="1"/>
  <c r="K57" i="6" s="1"/>
  <c r="CR41" i="1"/>
  <c r="Q41" i="1" s="1"/>
  <c r="U116" i="6" s="1"/>
  <c r="K116" i="6" s="1"/>
  <c r="T116" i="6"/>
  <c r="R122" i="6" s="1"/>
  <c r="H116" i="6"/>
  <c r="CY40" i="1"/>
  <c r="X40" i="1" s="1"/>
  <c r="GN109" i="6"/>
  <c r="GS109" i="6"/>
  <c r="GJ109" i="6"/>
  <c r="HC109" i="6"/>
  <c r="GQ109" i="6"/>
  <c r="I109" i="6"/>
  <c r="GP109" i="6"/>
  <c r="I110" i="6"/>
  <c r="HC110" i="6"/>
  <c r="GY110" i="6"/>
  <c r="HC106" i="6"/>
  <c r="GK106" i="6"/>
  <c r="GJ106" i="6"/>
  <c r="I106" i="6"/>
  <c r="GK39" i="1"/>
  <c r="K108" i="6"/>
  <c r="GZ111" i="6"/>
  <c r="I111" i="6"/>
  <c r="HC111" i="6"/>
  <c r="K106" i="6"/>
  <c r="FY69" i="1"/>
  <c r="EP69" i="1" s="1"/>
  <c r="DG165" i="6" s="1"/>
  <c r="EI69" i="1"/>
  <c r="CR39" i="1"/>
  <c r="Q39" i="1" s="1"/>
  <c r="U107" i="6" s="1"/>
  <c r="K107" i="6" s="1"/>
  <c r="T107" i="6"/>
  <c r="R113" i="6" s="1"/>
  <c r="H107" i="6"/>
  <c r="I101" i="6"/>
  <c r="HB101" i="6"/>
  <c r="GY101" i="6"/>
  <c r="HB97" i="6"/>
  <c r="GK97" i="6"/>
  <c r="GJ97" i="6"/>
  <c r="I97" i="6"/>
  <c r="GZ102" i="6"/>
  <c r="I102" i="6"/>
  <c r="HB102" i="6"/>
  <c r="K97" i="6"/>
  <c r="GN100" i="6"/>
  <c r="GS100" i="6"/>
  <c r="GJ100" i="6"/>
  <c r="HB100" i="6"/>
  <c r="GQ100" i="6"/>
  <c r="I100" i="6"/>
  <c r="GP100" i="6"/>
  <c r="GK37" i="1"/>
  <c r="K99" i="6"/>
  <c r="CR37" i="1"/>
  <c r="Q37" i="1" s="1"/>
  <c r="U98" i="6" s="1"/>
  <c r="K98" i="6" s="1"/>
  <c r="T98" i="6"/>
  <c r="R104" i="6" s="1"/>
  <c r="H98" i="6"/>
  <c r="DL69" i="1"/>
  <c r="GN91" i="6"/>
  <c r="GS91" i="6"/>
  <c r="GJ91" i="6"/>
  <c r="GP91" i="6"/>
  <c r="HC91" i="6"/>
  <c r="GQ91" i="6"/>
  <c r="I91" i="6"/>
  <c r="I92" i="6"/>
  <c r="GY92" i="6"/>
  <c r="HC92" i="6"/>
  <c r="HC88" i="6"/>
  <c r="GK88" i="6"/>
  <c r="GJ88" i="6"/>
  <c r="I88" i="6"/>
  <c r="GK35" i="1"/>
  <c r="K90" i="6"/>
  <c r="GZ93" i="6"/>
  <c r="HC93" i="6"/>
  <c r="I93" i="6"/>
  <c r="K88" i="6"/>
  <c r="U69" i="1"/>
  <c r="U22" i="1" s="1"/>
  <c r="CR35" i="1"/>
  <c r="Q35" i="1" s="1"/>
  <c r="U89" i="6" s="1"/>
  <c r="K89" i="6" s="1"/>
  <c r="T89" i="6"/>
  <c r="R95" i="6" s="1"/>
  <c r="H89" i="6"/>
  <c r="DO69" i="1"/>
  <c r="DO22" i="1" s="1"/>
  <c r="I83" i="6"/>
  <c r="HC83" i="6"/>
  <c r="GY83" i="6"/>
  <c r="HC79" i="6"/>
  <c r="GK79" i="6"/>
  <c r="GJ79" i="6"/>
  <c r="I79" i="6"/>
  <c r="GZ84" i="6"/>
  <c r="I84" i="6"/>
  <c r="HC84" i="6"/>
  <c r="K79" i="6"/>
  <c r="GN82" i="6"/>
  <c r="GS82" i="6"/>
  <c r="GJ82" i="6"/>
  <c r="HC82" i="6"/>
  <c r="FO165" i="6" s="1"/>
  <c r="H178" i="6" s="1"/>
  <c r="GQ82" i="6"/>
  <c r="I82" i="6"/>
  <c r="GP82" i="6"/>
  <c r="GK33" i="1"/>
  <c r="K81" i="6"/>
  <c r="GA69" i="1"/>
  <c r="GA22" i="1" s="1"/>
  <c r="CR33" i="1"/>
  <c r="Q33" i="1" s="1"/>
  <c r="U80" i="6" s="1"/>
  <c r="K80" i="6" s="1"/>
  <c r="T80" i="6"/>
  <c r="R86" i="6" s="1"/>
  <c r="H80" i="6"/>
  <c r="GK31" i="1"/>
  <c r="K72" i="6"/>
  <c r="I74" i="6"/>
  <c r="HB74" i="6"/>
  <c r="GY74" i="6"/>
  <c r="GN73" i="6"/>
  <c r="GS73" i="6"/>
  <c r="GJ73" i="6"/>
  <c r="GP73" i="6"/>
  <c r="HB73" i="6"/>
  <c r="GQ73" i="6"/>
  <c r="I73" i="6"/>
  <c r="HB70" i="6"/>
  <c r="GK70" i="6"/>
  <c r="I70" i="6"/>
  <c r="GJ70" i="6"/>
  <c r="GZ75" i="6"/>
  <c r="I75" i="6"/>
  <c r="HB75" i="6"/>
  <c r="K70" i="6"/>
  <c r="EH69" i="1"/>
  <c r="CR31" i="1"/>
  <c r="Q31" i="1" s="1"/>
  <c r="U71" i="6" s="1"/>
  <c r="K71" i="6" s="1"/>
  <c r="T71" i="6"/>
  <c r="R77" i="6" s="1"/>
  <c r="H71" i="6"/>
  <c r="AU69" i="1"/>
  <c r="AU22" i="1" s="1"/>
  <c r="AB25" i="1"/>
  <c r="H46" i="6" s="1"/>
  <c r="CP25" i="1"/>
  <c r="O25" i="1" s="1"/>
  <c r="AB29" i="1"/>
  <c r="H60" i="6" s="1"/>
  <c r="H48" i="6"/>
  <c r="CR29" i="1"/>
  <c r="Q29" i="1" s="1"/>
  <c r="GK29" i="1"/>
  <c r="K63" i="6"/>
  <c r="GN64" i="6"/>
  <c r="GS64" i="6"/>
  <c r="GJ64" i="6"/>
  <c r="EV165" i="6" s="1"/>
  <c r="H167" i="6" s="1"/>
  <c r="HB64" i="6"/>
  <c r="FN165" i="6" s="1"/>
  <c r="GQ64" i="6"/>
  <c r="I64" i="6"/>
  <c r="GP64" i="6"/>
  <c r="FB165" i="6" s="1"/>
  <c r="I65" i="6"/>
  <c r="HB65" i="6"/>
  <c r="GY65" i="6"/>
  <c r="H62" i="6"/>
  <c r="R68" i="6"/>
  <c r="HB61" i="6"/>
  <c r="GK61" i="6"/>
  <c r="GJ61" i="6"/>
  <c r="I61" i="6"/>
  <c r="GZ66" i="6"/>
  <c r="I66" i="6"/>
  <c r="HB66" i="6"/>
  <c r="K61" i="6"/>
  <c r="HB62" i="6"/>
  <c r="GL62" i="6"/>
  <c r="GJ62" i="6"/>
  <c r="I62" i="6"/>
  <c r="GZ57" i="6"/>
  <c r="I57" i="6"/>
  <c r="HB57" i="6"/>
  <c r="I56" i="6"/>
  <c r="HB56" i="6"/>
  <c r="GY56" i="6"/>
  <c r="CI69" i="1"/>
  <c r="CI22" i="1" s="1"/>
  <c r="R59" i="6"/>
  <c r="GJ55" i="6"/>
  <c r="I55" i="6"/>
  <c r="HB55" i="6"/>
  <c r="GK55" i="6"/>
  <c r="S59" i="6"/>
  <c r="J59" i="6" s="1"/>
  <c r="K55" i="6"/>
  <c r="AQ69" i="1"/>
  <c r="AQ98" i="1" s="1"/>
  <c r="CG69" i="1"/>
  <c r="EM69" i="1"/>
  <c r="GK25" i="1"/>
  <c r="K49" i="6"/>
  <c r="I52" i="6"/>
  <c r="DZ69" i="1"/>
  <c r="R53" i="6"/>
  <c r="HB47" i="6"/>
  <c r="GK47" i="6"/>
  <c r="GJ47" i="6"/>
  <c r="I47" i="6"/>
  <c r="GZ51" i="6"/>
  <c r="I51" i="6"/>
  <c r="HB51" i="6"/>
  <c r="U47" i="6"/>
  <c r="DX69" i="1"/>
  <c r="CY25" i="1"/>
  <c r="X25" i="1" s="1"/>
  <c r="U50" i="6" s="1"/>
  <c r="K50" i="6" s="1"/>
  <c r="I50" i="6"/>
  <c r="HB50" i="6"/>
  <c r="GY50" i="6"/>
  <c r="CZ25" i="1"/>
  <c r="Y25" i="1" s="1"/>
  <c r="U51" i="6" s="1"/>
  <c r="K51" i="6" s="1"/>
  <c r="I48" i="6"/>
  <c r="HB48" i="6"/>
  <c r="GJ48" i="6"/>
  <c r="GL48" i="6"/>
  <c r="EH22" i="1"/>
  <c r="GN64" i="1"/>
  <c r="GM64" i="1"/>
  <c r="GN65" i="1"/>
  <c r="GM65" i="1"/>
  <c r="GN62" i="1"/>
  <c r="GM62" i="1"/>
  <c r="GN66" i="1"/>
  <c r="GM66" i="1"/>
  <c r="GN63" i="1"/>
  <c r="GM63" i="1"/>
  <c r="GN67" i="1"/>
  <c r="GM67" i="1"/>
  <c r="CP27" i="1"/>
  <c r="O27" i="1" s="1"/>
  <c r="CP31" i="1"/>
  <c r="O31" i="1" s="1"/>
  <c r="DU69" i="1"/>
  <c r="AB41" i="1"/>
  <c r="H114" i="6" s="1"/>
  <c r="CZ34" i="1"/>
  <c r="Y34" i="1" s="1"/>
  <c r="CY38" i="1"/>
  <c r="X38" i="1" s="1"/>
  <c r="CY32" i="1"/>
  <c r="X32" i="1" s="1"/>
  <c r="AB39" i="1"/>
  <c r="H105" i="6" s="1"/>
  <c r="CZ44" i="1"/>
  <c r="Y44" i="1" s="1"/>
  <c r="CY48" i="1"/>
  <c r="X48" i="1" s="1"/>
  <c r="GM55" i="1"/>
  <c r="GN55" i="1"/>
  <c r="CY43" i="1"/>
  <c r="X43" i="1" s="1"/>
  <c r="U126" i="6" s="1"/>
  <c r="K126" i="6" s="1"/>
  <c r="CY47" i="1"/>
  <c r="X47" i="1" s="1"/>
  <c r="GM52" i="1"/>
  <c r="GN60" i="1"/>
  <c r="GM60" i="1"/>
  <c r="CZ49" i="1"/>
  <c r="Y49" i="1" s="1"/>
  <c r="GM53" i="1"/>
  <c r="GN53" i="1"/>
  <c r="GN56" i="1"/>
  <c r="CY34" i="1"/>
  <c r="X34" i="1" s="1"/>
  <c r="AB35" i="1"/>
  <c r="H87" i="6" s="1"/>
  <c r="AD22" i="1"/>
  <c r="CZ40" i="1"/>
  <c r="Y40" i="1" s="1"/>
  <c r="GO40" i="1" s="1"/>
  <c r="CY44" i="1"/>
  <c r="X44" i="1" s="1"/>
  <c r="GM54" i="1"/>
  <c r="GN54" i="1"/>
  <c r="CZ46" i="1"/>
  <c r="Y46" i="1" s="1"/>
  <c r="GN58" i="1"/>
  <c r="GM58" i="1"/>
  <c r="CZ45" i="1"/>
  <c r="Y45" i="1" s="1"/>
  <c r="CY49" i="1"/>
  <c r="X49" i="1" s="1"/>
  <c r="AB57" i="1"/>
  <c r="W22" i="1"/>
  <c r="F93" i="1"/>
  <c r="W98" i="1"/>
  <c r="BB22" i="1"/>
  <c r="F82" i="1"/>
  <c r="BB98" i="1"/>
  <c r="AF22" i="1"/>
  <c r="S69" i="1"/>
  <c r="EU22" i="1"/>
  <c r="EU98" i="1"/>
  <c r="P85" i="1"/>
  <c r="GK30" i="1"/>
  <c r="AE69" i="1"/>
  <c r="CY30" i="1"/>
  <c r="X30" i="1" s="1"/>
  <c r="AB37" i="1"/>
  <c r="H96" i="6" s="1"/>
  <c r="CZ41" i="1"/>
  <c r="Y41" i="1" s="1"/>
  <c r="U120" i="6" s="1"/>
  <c r="K120" i="6" s="1"/>
  <c r="GK41" i="1"/>
  <c r="DW69" i="1"/>
  <c r="AB31" i="1"/>
  <c r="H69" i="6" s="1"/>
  <c r="CZ36" i="1"/>
  <c r="Y36" i="1" s="1"/>
  <c r="CP42" i="1"/>
  <c r="O42" i="1" s="1"/>
  <c r="AB69" i="1" s="1"/>
  <c r="AC69" i="1"/>
  <c r="AB42" i="1"/>
  <c r="CY46" i="1"/>
  <c r="X46" i="1" s="1"/>
  <c r="CY45" i="1"/>
  <c r="X45" i="1" s="1"/>
  <c r="BA22" i="1"/>
  <c r="F89" i="1"/>
  <c r="BA98" i="1"/>
  <c r="AI22" i="1"/>
  <c r="V69" i="1"/>
  <c r="DN22" i="1"/>
  <c r="DN98" i="1"/>
  <c r="P92" i="1"/>
  <c r="AG22" i="1"/>
  <c r="T69" i="1"/>
  <c r="AB59" i="1"/>
  <c r="DO98" i="1"/>
  <c r="P93" i="1"/>
  <c r="AB58" i="1"/>
  <c r="GM24" i="1"/>
  <c r="GN24" i="1"/>
  <c r="GM26" i="1"/>
  <c r="GN26" i="1"/>
  <c r="GM28" i="1"/>
  <c r="GN28" i="1"/>
  <c r="CP41" i="1"/>
  <c r="O41" i="1" s="1"/>
  <c r="AB33" i="1"/>
  <c r="H78" i="6" s="1"/>
  <c r="CZ38" i="1"/>
  <c r="Y38" i="1" s="1"/>
  <c r="CZ32" i="1"/>
  <c r="Y32" i="1" s="1"/>
  <c r="CY36" i="1"/>
  <c r="X36" i="1" s="1"/>
  <c r="CZ48" i="1"/>
  <c r="Y48" i="1" s="1"/>
  <c r="CZ43" i="1"/>
  <c r="Y43" i="1" s="1"/>
  <c r="U127" i="6" s="1"/>
  <c r="K127" i="6" s="1"/>
  <c r="CZ47" i="1"/>
  <c r="Y47" i="1" s="1"/>
  <c r="GN47" i="1" s="1"/>
  <c r="CP57" i="1"/>
  <c r="O57" i="1" s="1"/>
  <c r="CP59" i="1"/>
  <c r="O59" i="1" s="1"/>
  <c r="ES22" i="1"/>
  <c r="P89" i="1"/>
  <c r="ES98" i="1"/>
  <c r="ET22" i="1"/>
  <c r="P82" i="1"/>
  <c r="ET98" i="1"/>
  <c r="BC22" i="1"/>
  <c r="BC98" i="1"/>
  <c r="F85" i="1"/>
  <c r="P79" i="1"/>
  <c r="GN61" i="1"/>
  <c r="GM61" i="1"/>
  <c r="DL22" i="1"/>
  <c r="P90" i="1"/>
  <c r="DL98" i="1"/>
  <c r="AP22" i="1" l="1"/>
  <c r="EZ165" i="6"/>
  <c r="H171" i="6" s="1"/>
  <c r="FE165" i="6"/>
  <c r="FC165" i="6"/>
  <c r="P165" i="6"/>
  <c r="FR165" i="6"/>
  <c r="H177" i="6"/>
  <c r="EM98" i="1"/>
  <c r="EM18" i="1" s="1"/>
  <c r="DT165" i="6"/>
  <c r="J180" i="6" s="1"/>
  <c r="EH98" i="1"/>
  <c r="EH18" i="1" s="1"/>
  <c r="DS165" i="6"/>
  <c r="J179" i="6" s="1"/>
  <c r="DI165" i="6"/>
  <c r="EI22" i="1"/>
  <c r="DJ165" i="6"/>
  <c r="GL124" i="6"/>
  <c r="HA164" i="6"/>
  <c r="H164" i="6"/>
  <c r="HA161" i="6"/>
  <c r="H161" i="6"/>
  <c r="H158" i="6"/>
  <c r="HA158" i="6"/>
  <c r="HA155" i="6"/>
  <c r="H155" i="6"/>
  <c r="I124" i="6"/>
  <c r="R128" i="6"/>
  <c r="HA128" i="6" s="1"/>
  <c r="HA152" i="6"/>
  <c r="H152" i="6"/>
  <c r="GN46" i="1"/>
  <c r="GM46" i="1"/>
  <c r="HA149" i="6"/>
  <c r="H149" i="6"/>
  <c r="HA146" i="6"/>
  <c r="H146" i="6"/>
  <c r="HA143" i="6"/>
  <c r="H143" i="6"/>
  <c r="FY22" i="1"/>
  <c r="HA140" i="6"/>
  <c r="H140" i="6"/>
  <c r="GN45" i="1"/>
  <c r="EI98" i="1"/>
  <c r="P108" i="1" s="1"/>
  <c r="AP98" i="1"/>
  <c r="F107" i="1" s="1"/>
  <c r="GN25" i="1"/>
  <c r="F91" i="1"/>
  <c r="U98" i="1"/>
  <c r="U18" i="1" s="1"/>
  <c r="HA137" i="6"/>
  <c r="H137" i="6"/>
  <c r="ER69" i="1"/>
  <c r="GM49" i="1"/>
  <c r="GN49" i="1"/>
  <c r="U124" i="6"/>
  <c r="K124" i="6" s="1"/>
  <c r="CP43" i="1"/>
  <c r="O43" i="1" s="1"/>
  <c r="GM43" i="1" s="1"/>
  <c r="AL69" i="1"/>
  <c r="Y69" i="1" s="1"/>
  <c r="HA134" i="6"/>
  <c r="H134" i="6"/>
  <c r="EC69" i="1"/>
  <c r="DP69" i="1" s="1"/>
  <c r="HA131" i="6"/>
  <c r="H131" i="6"/>
  <c r="H128" i="6"/>
  <c r="HA122" i="6"/>
  <c r="H122" i="6"/>
  <c r="S122" i="6"/>
  <c r="J122" i="6" s="1"/>
  <c r="HC116" i="6"/>
  <c r="GL116" i="6"/>
  <c r="GJ116" i="6"/>
  <c r="I116" i="6"/>
  <c r="HA113" i="6"/>
  <c r="H113" i="6"/>
  <c r="S113" i="6"/>
  <c r="J113" i="6" s="1"/>
  <c r="CP39" i="1"/>
  <c r="O39" i="1" s="1"/>
  <c r="HC107" i="6"/>
  <c r="GL107" i="6"/>
  <c r="GJ107" i="6"/>
  <c r="I107" i="6"/>
  <c r="HA104" i="6"/>
  <c r="H104" i="6"/>
  <c r="S104" i="6"/>
  <c r="J104" i="6" s="1"/>
  <c r="CP37" i="1"/>
  <c r="O37" i="1" s="1"/>
  <c r="AU98" i="1"/>
  <c r="AU18" i="1" s="1"/>
  <c r="F88" i="1"/>
  <c r="H16" i="2" s="1"/>
  <c r="H18" i="2" s="1"/>
  <c r="I98" i="6"/>
  <c r="HB98" i="6"/>
  <c r="GL98" i="6"/>
  <c r="GJ98" i="6"/>
  <c r="AK69" i="1"/>
  <c r="AK22" i="1" s="1"/>
  <c r="GM25" i="1"/>
  <c r="CP35" i="1"/>
  <c r="O35" i="1" s="1"/>
  <c r="GM35" i="1" s="1"/>
  <c r="ED69" i="1"/>
  <c r="ED22" i="1" s="1"/>
  <c r="HA95" i="6"/>
  <c r="H95" i="6"/>
  <c r="GN30" i="1"/>
  <c r="S95" i="6"/>
  <c r="J95" i="6" s="1"/>
  <c r="P78" i="1"/>
  <c r="V16" i="2" s="1"/>
  <c r="V18" i="2" s="1"/>
  <c r="HC89" i="6"/>
  <c r="GL89" i="6"/>
  <c r="GJ89" i="6"/>
  <c r="I89" i="6"/>
  <c r="S86" i="6"/>
  <c r="J86" i="6" s="1"/>
  <c r="HA86" i="6"/>
  <c r="H86" i="6"/>
  <c r="DV69" i="1"/>
  <c r="DI69" i="1" s="1"/>
  <c r="DI22" i="1" s="1"/>
  <c r="CP33" i="1"/>
  <c r="O33" i="1" s="1"/>
  <c r="HC80" i="6"/>
  <c r="GL80" i="6"/>
  <c r="GJ80" i="6"/>
  <c r="I80" i="6"/>
  <c r="AQ22" i="1"/>
  <c r="AZ69" i="1"/>
  <c r="AZ22" i="1" s="1"/>
  <c r="HA77" i="6"/>
  <c r="H77" i="6"/>
  <c r="S77" i="6"/>
  <c r="J77" i="6" s="1"/>
  <c r="HB71" i="6"/>
  <c r="GL71" i="6"/>
  <c r="GJ71" i="6"/>
  <c r="I71" i="6"/>
  <c r="F79" i="1"/>
  <c r="GM30" i="1"/>
  <c r="HA68" i="6"/>
  <c r="H68" i="6"/>
  <c r="U62" i="6"/>
  <c r="CP29" i="1"/>
  <c r="O29" i="1" s="1"/>
  <c r="HA59" i="6"/>
  <c r="H59" i="6"/>
  <c r="P88" i="1"/>
  <c r="W16" i="2" s="1"/>
  <c r="W18" i="2" s="1"/>
  <c r="EM22" i="1"/>
  <c r="CG22" i="1"/>
  <c r="AX69" i="1"/>
  <c r="DZ22" i="1"/>
  <c r="DM69" i="1"/>
  <c r="DX22" i="1"/>
  <c r="DK69" i="1"/>
  <c r="S53" i="6"/>
  <c r="J53" i="6" s="1"/>
  <c r="K47" i="6"/>
  <c r="HA53" i="6"/>
  <c r="H53" i="6"/>
  <c r="BC18" i="1"/>
  <c r="F114" i="1"/>
  <c r="ES18" i="1"/>
  <c r="P118" i="1"/>
  <c r="GM47" i="1"/>
  <c r="GM36" i="1"/>
  <c r="GN36" i="1"/>
  <c r="AB22" i="1"/>
  <c r="O69" i="1"/>
  <c r="DO18" i="1"/>
  <c r="P122" i="1"/>
  <c r="GM45" i="1"/>
  <c r="GM34" i="1"/>
  <c r="GO34" i="1"/>
  <c r="GN43" i="1"/>
  <c r="DN18" i="1"/>
  <c r="P121" i="1"/>
  <c r="BA18" i="1"/>
  <c r="F118" i="1"/>
  <c r="AC22" i="1"/>
  <c r="P69" i="1"/>
  <c r="CH69" i="1"/>
  <c r="CE69" i="1"/>
  <c r="CF69" i="1"/>
  <c r="DW22" i="1"/>
  <c r="DJ69" i="1"/>
  <c r="EU18" i="1"/>
  <c r="P114" i="1"/>
  <c r="S22" i="1"/>
  <c r="F84" i="1"/>
  <c r="J16" i="2" s="1"/>
  <c r="J18" i="2" s="1"/>
  <c r="S98" i="1"/>
  <c r="Q22" i="1"/>
  <c r="Q98" i="1"/>
  <c r="F81" i="1"/>
  <c r="F120" i="1"/>
  <c r="DU22" i="1"/>
  <c r="FZ69" i="1"/>
  <c r="FW69" i="1"/>
  <c r="DH69" i="1"/>
  <c r="DC165" i="6" s="1"/>
  <c r="J171" i="6" s="1"/>
  <c r="FX69" i="1"/>
  <c r="GM27" i="1"/>
  <c r="GN27" i="1"/>
  <c r="ET18" i="1"/>
  <c r="P111" i="1"/>
  <c r="GN57" i="1"/>
  <c r="GM57" i="1"/>
  <c r="GM41" i="1"/>
  <c r="GO41" i="1"/>
  <c r="T22" i="1"/>
  <c r="F90" i="1"/>
  <c r="T98" i="1"/>
  <c r="GM42" i="1"/>
  <c r="GN42" i="1"/>
  <c r="AE22" i="1"/>
  <c r="R69" i="1"/>
  <c r="AQ18" i="1"/>
  <c r="F108" i="1"/>
  <c r="W18" i="1"/>
  <c r="F122" i="1"/>
  <c r="EP22" i="1"/>
  <c r="P76" i="1"/>
  <c r="EP98" i="1"/>
  <c r="GM32" i="1"/>
  <c r="GO32" i="1"/>
  <c r="GM40" i="1"/>
  <c r="GN31" i="1"/>
  <c r="GM31" i="1"/>
  <c r="GN59" i="1"/>
  <c r="GM59" i="1"/>
  <c r="DL18" i="1"/>
  <c r="P119" i="1"/>
  <c r="EC22" i="1"/>
  <c r="V22" i="1"/>
  <c r="V98" i="1"/>
  <c r="F92" i="1"/>
  <c r="BB18" i="1"/>
  <c r="F111" i="1"/>
  <c r="GM44" i="1"/>
  <c r="GN44" i="1"/>
  <c r="GM48" i="1"/>
  <c r="GN48" i="1"/>
  <c r="GM38" i="1"/>
  <c r="GO38" i="1"/>
  <c r="P117" i="1" l="1"/>
  <c r="FM165" i="6"/>
  <c r="H175" i="6" s="1"/>
  <c r="H182" i="6" s="1"/>
  <c r="I38" i="6" s="1"/>
  <c r="P107" i="1"/>
  <c r="ER98" i="1"/>
  <c r="P109" i="1" s="1"/>
  <c r="DK165" i="6"/>
  <c r="ER22" i="1"/>
  <c r="EI18" i="1"/>
  <c r="AP18" i="1"/>
  <c r="P80" i="1"/>
  <c r="AL22" i="1"/>
  <c r="S128" i="6"/>
  <c r="J128" i="6" s="1"/>
  <c r="F117" i="1"/>
  <c r="DT69" i="1"/>
  <c r="DT22" i="1" s="1"/>
  <c r="GO39" i="1"/>
  <c r="GM39" i="1"/>
  <c r="X69" i="1"/>
  <c r="X22" i="1" s="1"/>
  <c r="GM37" i="1"/>
  <c r="GN37" i="1"/>
  <c r="CB69" i="1"/>
  <c r="CB22" i="1" s="1"/>
  <c r="DQ69" i="1"/>
  <c r="DQ98" i="1" s="1"/>
  <c r="GO35" i="1"/>
  <c r="F80" i="1"/>
  <c r="AZ98" i="1"/>
  <c r="AZ18" i="1" s="1"/>
  <c r="CA69" i="1"/>
  <c r="CA22" i="1" s="1"/>
  <c r="P81" i="1"/>
  <c r="DV22" i="1"/>
  <c r="DI98" i="1"/>
  <c r="DI18" i="1" s="1"/>
  <c r="GM33" i="1"/>
  <c r="GO33" i="1"/>
  <c r="GM29" i="1"/>
  <c r="GN29" i="1"/>
  <c r="FT69" i="1" s="1"/>
  <c r="EK69" i="1" s="1"/>
  <c r="K62" i="6"/>
  <c r="S68" i="6"/>
  <c r="AX22" i="1"/>
  <c r="F76" i="1"/>
  <c r="AX98" i="1"/>
  <c r="P84" i="1"/>
  <c r="Y16" i="2" s="1"/>
  <c r="Y18" i="2" s="1"/>
  <c r="DK98" i="1"/>
  <c r="DK22" i="1"/>
  <c r="P91" i="1"/>
  <c r="DM22" i="1"/>
  <c r="DM98" i="1"/>
  <c r="EP18" i="1"/>
  <c r="P105" i="1"/>
  <c r="R22" i="1"/>
  <c r="F83" i="1"/>
  <c r="R98" i="1"/>
  <c r="T18" i="1"/>
  <c r="F119" i="1"/>
  <c r="FX22" i="1"/>
  <c r="EO69" i="1"/>
  <c r="DF165" i="6" s="1"/>
  <c r="S18" i="1"/>
  <c r="F113" i="1"/>
  <c r="CE22" i="1"/>
  <c r="AV69" i="1"/>
  <c r="ER18" i="1"/>
  <c r="V18" i="1"/>
  <c r="F121" i="1"/>
  <c r="DP22" i="1"/>
  <c r="P94" i="1"/>
  <c r="DP98" i="1"/>
  <c r="DH22" i="1"/>
  <c r="DH98" i="1"/>
  <c r="P72" i="1"/>
  <c r="DJ22" i="1"/>
  <c r="P83" i="1"/>
  <c r="DJ98" i="1"/>
  <c r="CH22" i="1"/>
  <c r="AY69" i="1"/>
  <c r="O22" i="1"/>
  <c r="F71" i="1"/>
  <c r="O98" i="1"/>
  <c r="CC69" i="1"/>
  <c r="FW22" i="1"/>
  <c r="EN69" i="1"/>
  <c r="DE165" i="6" s="1"/>
  <c r="Q18" i="1"/>
  <c r="F110" i="1"/>
  <c r="P22" i="1"/>
  <c r="F72" i="1"/>
  <c r="P98" i="1"/>
  <c r="DQ22" i="1"/>
  <c r="Y22" i="1"/>
  <c r="Y98" i="1"/>
  <c r="F95" i="1"/>
  <c r="FZ22" i="1"/>
  <c r="EQ69" i="1"/>
  <c r="DH165" i="6" s="1"/>
  <c r="CF22" i="1"/>
  <c r="AW69" i="1"/>
  <c r="H165" i="6" l="1"/>
  <c r="AS69" i="1"/>
  <c r="J68" i="6"/>
  <c r="Q165" i="6"/>
  <c r="DQ165" i="6"/>
  <c r="J177" i="6" s="1"/>
  <c r="DG69" i="1"/>
  <c r="P95" i="1"/>
  <c r="FS69" i="1"/>
  <c r="EJ69" i="1" s="1"/>
  <c r="X98" i="1"/>
  <c r="F123" i="1" s="1"/>
  <c r="F94" i="1"/>
  <c r="FU69" i="1"/>
  <c r="EL69" i="1" s="1"/>
  <c r="DU165" i="6" s="1"/>
  <c r="P110" i="1"/>
  <c r="F109" i="1"/>
  <c r="AR69" i="1"/>
  <c r="FT22" i="1"/>
  <c r="F105" i="1"/>
  <c r="AX18" i="1"/>
  <c r="DM18" i="1"/>
  <c r="P120" i="1"/>
  <c r="P113" i="1"/>
  <c r="DK18" i="1"/>
  <c r="AW22" i="1"/>
  <c r="F75" i="1"/>
  <c r="AW98" i="1"/>
  <c r="DQ18" i="1"/>
  <c r="P124" i="1"/>
  <c r="O18" i="1"/>
  <c r="F100" i="1"/>
  <c r="Y18" i="1"/>
  <c r="F124" i="1"/>
  <c r="AY22" i="1"/>
  <c r="F77" i="1"/>
  <c r="AY98" i="1"/>
  <c r="DP18" i="1"/>
  <c r="P123" i="1"/>
  <c r="EN22" i="1"/>
  <c r="P74" i="1"/>
  <c r="EN98" i="1"/>
  <c r="EQ22" i="1"/>
  <c r="EQ98" i="1"/>
  <c r="P77" i="1"/>
  <c r="P18" i="1"/>
  <c r="F101" i="1"/>
  <c r="AS22" i="1"/>
  <c r="AS98" i="1"/>
  <c r="F86" i="1"/>
  <c r="E16" i="2" s="1"/>
  <c r="EK22" i="1"/>
  <c r="EK98" i="1"/>
  <c r="P86" i="1"/>
  <c r="T16" i="2" s="1"/>
  <c r="CC22" i="1"/>
  <c r="AT69" i="1"/>
  <c r="DJ18" i="1"/>
  <c r="P112" i="1"/>
  <c r="DH18" i="1"/>
  <c r="P101" i="1"/>
  <c r="AV22" i="1"/>
  <c r="F74" i="1"/>
  <c r="AV98" i="1"/>
  <c r="EO22" i="1"/>
  <c r="P75" i="1"/>
  <c r="EO98" i="1"/>
  <c r="R18" i="1"/>
  <c r="F112" i="1"/>
  <c r="EJ22" i="1" l="1"/>
  <c r="DP165" i="6"/>
  <c r="EL98" i="1"/>
  <c r="DR165" i="6"/>
  <c r="J178" i="6" s="1"/>
  <c r="F96" i="1"/>
  <c r="G8" i="1"/>
  <c r="DG22" i="1"/>
  <c r="CY165" i="6"/>
  <c r="J167" i="6" s="1"/>
  <c r="P71" i="1"/>
  <c r="DG98" i="1"/>
  <c r="DG18" i="1" s="1"/>
  <c r="X18" i="1"/>
  <c r="FS22" i="1"/>
  <c r="EJ98" i="1"/>
  <c r="EJ18" i="1" s="1"/>
  <c r="P96" i="1"/>
  <c r="FU22" i="1"/>
  <c r="AR98" i="1"/>
  <c r="AR18" i="1" s="1"/>
  <c r="AR22" i="1"/>
  <c r="P87" i="1"/>
  <c r="U16" i="2" s="1"/>
  <c r="U18" i="2" s="1"/>
  <c r="EL22" i="1"/>
  <c r="AT22" i="1"/>
  <c r="F87" i="1"/>
  <c r="F16" i="2" s="1"/>
  <c r="F18" i="2" s="1"/>
  <c r="AT98" i="1"/>
  <c r="E18" i="2"/>
  <c r="EQ18" i="1"/>
  <c r="P106" i="1"/>
  <c r="AV18" i="1"/>
  <c r="F103" i="1"/>
  <c r="T18" i="2"/>
  <c r="AS18" i="1"/>
  <c r="F115" i="1"/>
  <c r="EL18" i="1"/>
  <c r="P116" i="1"/>
  <c r="AW18" i="1"/>
  <c r="F104" i="1"/>
  <c r="EO18" i="1"/>
  <c r="P104" i="1"/>
  <c r="EK18" i="1"/>
  <c r="P115" i="1"/>
  <c r="EN18" i="1"/>
  <c r="P103" i="1"/>
  <c r="AY18" i="1"/>
  <c r="F106" i="1"/>
  <c r="P100" i="1" l="1"/>
  <c r="J175" i="6"/>
  <c r="J182" i="6" s="1"/>
  <c r="J165" i="6"/>
  <c r="F125" i="1"/>
  <c r="P125" i="1"/>
  <c r="X16" i="2"/>
  <c r="X18" i="2" s="1"/>
  <c r="I16" i="2"/>
  <c r="I18" i="2" s="1"/>
  <c r="AT18" i="1"/>
  <c r="F116" i="1"/>
  <c r="J38" i="6" l="1"/>
  <c r="J183" i="6"/>
  <c r="J184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sharedStrings.xml><?xml version="1.0" encoding="utf-8"?>
<sst xmlns="http://schemas.openxmlformats.org/spreadsheetml/2006/main" count="3769" uniqueCount="489">
  <si>
    <t>Smeta.RU  (495) 974-1589</t>
  </si>
  <si>
    <t>_PS_</t>
  </si>
  <si>
    <t>Smeta.RU</t>
  </si>
  <si>
    <t/>
  </si>
  <si>
    <t>Реконструкция КЛ-6 кВ №103 ПС ТЭЦ</t>
  </si>
  <si>
    <t>Сметные нормы списания</t>
  </si>
  <si>
    <t>Коды ценников</t>
  </si>
  <si>
    <t>ФЕР  2001 года (редакция 2001 г.) (Текущий ремонт)</t>
  </si>
  <si>
    <t>Версия 8.0.0.30 от 22.01.2015 г. Типовой расчет (ТЕКУЩИЙ РЕМОНТ) © ООО НТЦ «АиВТ» г.Орел</t>
  </si>
  <si>
    <t>ФЕР-2001 (редакция 2001 г.)</t>
  </si>
  <si>
    <t>Поправки для базы 2001 года (ред. 2001 года) от 2013.04.17</t>
  </si>
  <si>
    <t>Новая локальная смета</t>
  </si>
  <si>
    <t>1</t>
  </si>
  <si>
    <t>01-01-003-01</t>
  </si>
  <si>
    <t>Разработка грунта в отвал экскаваторами "драглайн" или "обратная лопата" с ковшом вместимостью 1 (1-1,2) м3, группа грунтов 1</t>
  </si>
  <si>
    <t>1000 м3</t>
  </si>
  <si>
    <t>ФЕР-2001, 01-01-003-01,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</si>
  <si>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</si>
  <si>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</si>
  <si>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</si>
  <si>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</t>
  </si>
  <si>
    <t>*0,75</t>
  </si>
  <si>
    <t>*0,8*0,85</t>
  </si>
  <si>
    <t>*0,75*0,8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</si>
  <si>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</si>
  <si>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</si>
  <si>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</si>
  <si>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</si>
  <si>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</si>
  <si>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</si>
  <si>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</si>
  <si>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</si>
  <si>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</si>
  <si>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</si>
  <si>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</si>
  <si>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</si>
  <si>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</si>
  <si>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</si>
  <si>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</si>
  <si>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</si>
  <si>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</si>
  <si>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</si>
  <si>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</si>
  <si>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</si>
  <si>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</si>
  <si>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</si>
  <si>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</si>
  <si>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</si>
  <si>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</si>
  <si>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*0,85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</si>
  <si>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</si>
  <si>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</si>
  <si>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</si>
  <si>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</si>
  <si>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</si>
  <si>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</si>
  <si>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</si>
  <si>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</si>
  <si>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</si>
  <si>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</si>
  <si>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8</t>
  </si>
  <si>
    <t>м08-02-167-10</t>
  </si>
  <si>
    <t>Муфта соединительная термоусаживаемая для 3-4-жильного кабеля напряжением до 10 кВ, сечение жил до 240 мм2</t>
  </si>
  <si>
    <t>ШТ</t>
  </si>
  <si>
    <t>ФЕРм-2001, м08-02-167-10, приказ Минстроя России №1039/пр от 30.12.2016г.</t>
  </si>
  <si>
    <t>9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</si>
  <si>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</si>
  <si>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</si>
  <si>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</si>
  <si>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10</t>
  </si>
  <si>
    <t>01-01-033-01</t>
  </si>
  <si>
    <t>Засыпка траншей и котлованов с перемещением грунта до 5 м бульдозерами мощностью 59 кВт (80 л.с.), группа грунтов 1</t>
  </si>
  <si>
    <t>ФЕР-2001, 01-01-033-01, приказ Минстроя России №1039/пр от 30.12.2016г.</t>
  </si>
  <si>
    <t>11</t>
  </si>
  <si>
    <t>Прайс-лист</t>
  </si>
  <si>
    <t>Кабель АСБ 10 3х240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</si>
  <si>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</si>
  <si>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</si>
  <si>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</si>
  <si>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</si>
  <si>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[1 360 /  7,5] +  2% Заг.скл</t>
  </si>
  <si>
    <t>12</t>
  </si>
  <si>
    <t>Труба ПНД 160</t>
  </si>
  <si>
    <t>Строка добавленная вручную</t>
  </si>
  <si>
    <t>По умолчанию</t>
  </si>
  <si>
    <t>[656,66 /  7,5] +  2% Заг.скл</t>
  </si>
  <si>
    <t>13</t>
  </si>
  <si>
    <t>Кирпич красный</t>
  </si>
  <si>
    <t>[13,16 /  7,5] +  2% Заг.скл</t>
  </si>
  <si>
    <t>14</t>
  </si>
  <si>
    <t>Муфта 3 СТП 10 150/240</t>
  </si>
  <si>
    <t>[3 854,24 /  7,5] +  2% Заг.скл</t>
  </si>
  <si>
    <t>15</t>
  </si>
  <si>
    <t>Муфта 3 КВТПН 10 150/240</t>
  </si>
  <si>
    <t>[1 520,48 /  7,5] +  2% Заг.скл</t>
  </si>
  <si>
    <t>16</t>
  </si>
  <si>
    <t>Лента сигнальная ЛСЭ150</t>
  </si>
  <si>
    <t>[599,47 /  7,5] +  2% Заг.скл</t>
  </si>
  <si>
    <t>17</t>
  </si>
  <si>
    <t>Лента оградительная 75 мм 250 м</t>
  </si>
  <si>
    <t>[233,56 /  7,5] +  2% Заг.скл</t>
  </si>
  <si>
    <t>18</t>
  </si>
  <si>
    <t>Щебень известковый</t>
  </si>
  <si>
    <t>м3</t>
  </si>
  <si>
    <t>1 м3</t>
  </si>
  <si>
    <t>[885,2 /  7,5] +  2% Заг.скл</t>
  </si>
  <si>
    <t>19</t>
  </si>
  <si>
    <t>Песок строительный природный</t>
  </si>
  <si>
    <t>[177,97 /  7,5] +  2% Заг.скл</t>
  </si>
  <si>
    <t>20</t>
  </si>
  <si>
    <t>Пена монтажная 750 мл</t>
  </si>
  <si>
    <t>[271,19 /  7,5] +  2% Заг.скл</t>
  </si>
  <si>
    <t>21</t>
  </si>
  <si>
    <t>Краска огнезащитная</t>
  </si>
  <si>
    <t>[441,01 /  7,5]</t>
  </si>
  <si>
    <t>22</t>
  </si>
  <si>
    <t>Газ пропан</t>
  </si>
  <si>
    <t>кг</t>
  </si>
  <si>
    <t>[35,2 /  7,5] +  2% Заг.скл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</si>
  <si>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</si>
  <si>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</si>
  <si>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</si>
  <si>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</si>
  <si>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</si>
  <si>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</si>
  <si>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</si>
  <si>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</si>
  <si>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</si>
  <si>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</si>
  <si>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</si>
  <si>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</si>
  <si>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</si>
  <si>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</si>
  <si>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</si>
  <si>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</si>
  <si>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</si>
  <si>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</si>
  <si>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</si>
  <si>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</si>
  <si>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</si>
  <si>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</si>
  <si>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</si>
  <si>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</si>
  <si>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</si>
  <si>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</si>
  <si>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</si>
  <si>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</si>
  <si>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</si>
  <si>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</si>
  <si>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</si>
  <si>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</si>
  <si>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</si>
  <si>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</si>
  <si>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</si>
  <si>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</si>
  <si>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</si>
  <si>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</si>
  <si>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</si>
  <si>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</si>
  <si>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</si>
  <si>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</si>
  <si>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</si>
  <si>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</si>
  <si>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</si>
  <si>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</si>
  <si>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</si>
  <si>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</si>
  <si>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</si>
  <si>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</si>
  <si>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</si>
  <si>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</si>
  <si>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</si>
  <si>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</si>
  <si>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</si>
  <si>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</si>
  <si>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</si>
  <si>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</si>
  <si>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</si>
  <si>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</si>
  <si>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</si>
  <si>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</si>
  <si>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</si>
  <si>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</si>
  <si>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</si>
  <si>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</si>
  <si>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</si>
  <si>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</si>
  <si>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</si>
  <si>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</si>
  <si>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</si>
  <si>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</si>
  <si>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</si>
  <si>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</si>
  <si>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</si>
  <si>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</si>
  <si>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</si>
  <si>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</si>
  <si>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</si>
  <si>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</si>
  <si>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</si>
  <si>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</si>
  <si>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</si>
  <si>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</si>
  <si>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</si>
  <si>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</si>
  <si>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</si>
  <si>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</si>
  <si>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</si>
  <si>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</si>
  <si>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</si>
  <si>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</si>
  <si>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</si>
  <si>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</si>
  <si>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</si>
  <si>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</si>
  <si>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</si>
  <si>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</si>
  <si>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</si>
  <si>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</si>
  <si>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</si>
  <si>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</si>
  <si>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</si>
  <si>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</si>
  <si>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</si>
  <si>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</si>
  <si>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</si>
  <si>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</si>
  <si>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</si>
  <si>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</si>
  <si>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</si>
  <si>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</si>
  <si>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</si>
  <si>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</si>
  <si>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</si>
  <si>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</si>
  <si>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</si>
  <si>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</si>
  <si>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</si>
  <si>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</si>
  <si>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</si>
  <si>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</si>
  <si>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</si>
  <si>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</si>
  <si>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</si>
  <si>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</si>
  <si>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</si>
  <si>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</si>
  <si>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</si>
  <si>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</si>
  <si>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</si>
  <si>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</si>
  <si>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</si>
  <si>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</si>
  <si>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</si>
  <si>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</si>
  <si>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</si>
  <si>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</si>
  <si>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</si>
  <si>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</si>
  <si>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</si>
  <si>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</si>
  <si>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</si>
  <si>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</si>
  <si>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</si>
  <si>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1-100-23</t>
  </si>
  <si>
    <t>Рабочий среднего разряда 2.3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</si>
  <si>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</si>
  <si>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</si>
  <si>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</si>
  <si>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</si>
  <si>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</si>
  <si>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</si>
  <si>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</si>
  <si>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</si>
  <si>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</si>
  <si>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</si>
  <si>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</si>
  <si>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</si>
  <si>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</si>
  <si>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</si>
  <si>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</si>
  <si>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</si>
  <si>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</si>
  <si>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</si>
  <si>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</si>
  <si>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</si>
  <si>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</si>
  <si>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</si>
  <si>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</si>
  <si>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</si>
  <si>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</si>
  <si>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</si>
  <si>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</si>
  <si>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</si>
  <si>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</si>
  <si>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</si>
  <si>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</si>
  <si>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</si>
  <si>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</si>
  <si>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</si>
  <si>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</si>
  <si>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</si>
  <si>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</si>
  <si>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</si>
  <si>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</si>
  <si>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</si>
  <si>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</si>
  <si>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</si>
  <si>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</si>
  <si>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</si>
  <si>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</si>
  <si>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</si>
  <si>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</si>
  <si>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</si>
  <si>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</si>
  <si>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</si>
  <si>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</si>
  <si>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</si>
  <si>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</si>
  <si>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</si>
  <si>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</si>
  <si>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</si>
  <si>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</si>
  <si>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01.7.03.01-0001</t>
  </si>
  <si>
    <t>ФССЦ-2001, 01.7.03.01-0001, приказ Минстроя России №1039/пр от 30.12.2016г.</t>
  </si>
  <si>
    <t>Вода</t>
  </si>
  <si>
    <t>02.3.01.02</t>
  </si>
  <si>
    <t>Песок для строительных работ природный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</si>
  <si>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</si>
  <si>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</si>
  <si>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</si>
  <si>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</si>
  <si>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</si>
  <si>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</si>
  <si>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</si>
  <si>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</si>
  <si>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</si>
  <si>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</si>
  <si>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</si>
  <si>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</si>
  <si>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</si>
  <si>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</si>
  <si>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</si>
  <si>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</si>
  <si>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</si>
  <si>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</si>
  <si>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</si>
  <si>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</si>
  <si>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</si>
  <si>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</si>
  <si>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</si>
  <si>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</si>
  <si>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</si>
  <si>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</si>
  <si>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</si>
  <si>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</si>
  <si>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</si>
  <si>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</si>
  <si>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</si>
  <si>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</si>
  <si>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</si>
  <si>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</si>
  <si>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</si>
  <si>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</si>
  <si>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</si>
  <si>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</si>
  <si>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</si>
  <si>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</si>
  <si>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</si>
  <si>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</si>
  <si>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ФЕР-2001 (редакция 2001 г.)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</si>
  <si>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</si>
  <si>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</si>
  <si>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</si>
  <si>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</si>
  <si>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</si>
  <si>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</si>
  <si>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</si>
  <si>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</si>
  <si>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</si>
  <si>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</si>
  <si>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</si>
  <si>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</si>
  <si>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</si>
  <si>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</si>
  <si>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</si>
  <si>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</si>
  <si>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</si>
  <si>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</si>
  <si>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</si>
  <si>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</si>
  <si>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</si>
  <si>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</si>
  <si>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</si>
  <si>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</si>
  <si>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</si>
  <si>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</si>
  <si>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</si>
  <si>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</si>
  <si>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</si>
  <si>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95%*0,8=76%</t>
  </si>
  <si>
    <t>95%*0,8*0,85=65%</t>
  </si>
  <si>
    <t xml:space="preserve">   СП от ФОТ</t>
  </si>
  <si>
    <t>50%*0,75=38%</t>
  </si>
  <si>
    <t>50%*0,75*0,8=30%</t>
  </si>
  <si>
    <t xml:space="preserve">   Затраты труда рабочих</t>
  </si>
  <si>
    <t>чел-ч</t>
  </si>
  <si>
    <t>80%*0,8=64%</t>
  </si>
  <si>
    <t>80%*0,8*0,85=54%</t>
  </si>
  <si>
    <t>45%*0,75=34%</t>
  </si>
  <si>
    <t>45%*0,75*0,8=27%</t>
  </si>
  <si>
    <t xml:space="preserve">   Материальные ресурсы</t>
  </si>
  <si>
    <t>100%*0,8=80%</t>
  </si>
  <si>
    <t>100%*0,8*0,85=68%</t>
  </si>
  <si>
    <t>65%*0,75=49%</t>
  </si>
  <si>
    <t>65%*0,75*0,8=39%</t>
  </si>
  <si>
    <t>95%*0,85=81%</t>
  </si>
  <si>
    <t>65%*0,8=52%</t>
  </si>
  <si>
    <t>142%*0,8=114%</t>
  </si>
  <si>
    <t>142%*0,8*0,85=97%</t>
  </si>
  <si>
    <t>95%*0,75=71%</t>
  </si>
  <si>
    <t>95%*0,75*0,8=57%</t>
  </si>
  <si>
    <t xml:space="preserve"> Расчет цены </t>
  </si>
  <si>
    <t xml:space="preserve">   [1 360 /  7,5] +  2% Заг.скл = 184.96</t>
  </si>
  <si>
    <t xml:space="preserve">   [656,66 /  7,5] +  2% Заг.скл = 89.3</t>
  </si>
  <si>
    <t xml:space="preserve">   [13,16 /  7,5] +  2% Заг.скл = 1.79</t>
  </si>
  <si>
    <t xml:space="preserve">   [3 854,24 /  7,5] +  2% Заг.скл = 524.18</t>
  </si>
  <si>
    <t xml:space="preserve">   [1 520,48 /  7,5] +  2% Заг.скл = 206.78</t>
  </si>
  <si>
    <t xml:space="preserve">   [599,47 /  7,5] +  2% Заг.скл = 81.53</t>
  </si>
  <si>
    <t xml:space="preserve">   [233,56 /  7,5] +  2% Заг.скл = 31.76</t>
  </si>
  <si>
    <t xml:space="preserve">   [885,2 /  7,5] +  2% Заг.скл = 120.39</t>
  </si>
  <si>
    <t xml:space="preserve">   [177,97 /  7,5] +  2% Заг.скл = 24.2</t>
  </si>
  <si>
    <t xml:space="preserve">   [271,19 /  7,5] +  2% Заг.скл = 36.88</t>
  </si>
  <si>
    <t xml:space="preserve">   [441,01 /  7,5] = 58.8</t>
  </si>
  <si>
    <t xml:space="preserve">   [35,2 /  7,5] +  2% Заг.скл = 4.78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</si>
  <si>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</si>
  <si>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</si>
  <si>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</si>
  <si>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</si>
  <si>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</si>
  <si>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</si>
  <si>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</si>
  <si>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</si>
  <si>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</si>
  <si>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</si>
  <si>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</si>
  <si>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</si>
  <si>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</si>
  <si>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</si>
  <si>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</si>
  <si>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</si>
  <si>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</si>
  <si>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</si>
  <si>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</si>
  <si>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</si>
  <si>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</si>
  <si>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</si>
  <si>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</si>
  <si>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</si>
  <si>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</si>
  <si>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</si>
  <si>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</si>
  <si>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</si>
  <si>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</si>
  <si>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</si>
  <si>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</si>
  <si>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</si>
  <si>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</si>
  <si>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</si>
  <si>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</si>
  <si>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</si>
  <si>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</si>
  <si>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</si>
  <si>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</si>
  <si>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</si>
  <si>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</si>
  <si>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</si>
  <si>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</si>
  <si>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</si>
  <si>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</si>
  <si>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</si>
  <si>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</si>
  <si>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</si>
  <si>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</si>
  <si>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Составлена в уровне цен : I квартал 2019 г.</t>
  </si>
  <si>
    <t>ВСЕГО,            в уровне цен    I квартал 2019г., руб.</t>
  </si>
  <si>
    <t xml:space="preserve">ЛОКАЛЬНАЯ СМЕТА </t>
  </si>
  <si>
    <t>Реконструкция КЛ-6 кВ №103 ПС ТЭЦ г.Орёл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</si>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</sst>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1" xfId="0" applyNumberFormat="1" applyFont="1" applyBorder="1" applyAlignment="1">
      <alignment vertical="top" shrinkToFit="1"/>
    </xf>
    <xf numFmtId="4" fontId="12" fillId="0" borderId="32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342</v>
      </c>
    </row>
    <row r="2" spans="1:255" x14ac:dyDescent="0.2">
      <c r="C2" s="141" t="s">
        <v>460</v>
      </c>
      <c r="D2" s="142"/>
      <c r="E2" s="142"/>
      <c r="F2" s="142"/>
    </row>
    <row r="3" spans="1:255" x14ac:dyDescent="0.2">
      <c r="C3" s="141" t="s">
        <v>344</v>
      </c>
      <c r="D3" s="142"/>
      <c r="E3" s="142"/>
      <c r="F3" s="142"/>
    </row>
    <row r="4" spans="1:255" x14ac:dyDescent="0.2">
      <c r="C4" s="141" t="s">
        <v>345</v>
      </c>
      <c r="D4" s="142"/>
      <c r="E4" s="142"/>
      <c r="F4" s="142"/>
    </row>
    <row r="5" spans="1:255" s="13" customFormat="1" ht="11.25" x14ac:dyDescent="0.2">
      <c r="E5" s="143" t="s">
        <v>346</v>
      </c>
      <c r="F5" s="144"/>
    </row>
    <row r="6" spans="1:255" s="13" customFormat="1" ht="11.25" x14ac:dyDescent="0.2">
      <c r="D6" s="87" t="s">
        <v>347</v>
      </c>
      <c r="E6" s="139" t="s">
        <v>461</v>
      </c>
      <c r="F6" s="144"/>
    </row>
    <row r="7" spans="1:255" x14ac:dyDescent="0.2">
      <c r="A7" s="18" t="s">
        <v>349</v>
      </c>
      <c r="B7" s="137"/>
      <c r="C7" s="138"/>
      <c r="D7" s="16" t="s">
        <v>350</v>
      </c>
      <c r="E7" s="139"/>
      <c r="F7" s="140"/>
      <c r="BR7" s="84">
        <f>B7</f>
        <v>0</v>
      </c>
      <c r="IU7" s="20"/>
    </row>
    <row r="8" spans="1:255" x14ac:dyDescent="0.2">
      <c r="A8" s="18" t="s">
        <v>351</v>
      </c>
      <c r="B8" s="145"/>
      <c r="C8" s="146"/>
      <c r="D8" s="16" t="s">
        <v>350</v>
      </c>
      <c r="E8" s="139"/>
      <c r="F8" s="140"/>
      <c r="BR8" s="84">
        <f>B8</f>
        <v>0</v>
      </c>
      <c r="IU8" s="20"/>
    </row>
    <row r="9" spans="1:255" x14ac:dyDescent="0.2">
      <c r="A9" s="18" t="s">
        <v>352</v>
      </c>
      <c r="B9" s="145"/>
      <c r="C9" s="146"/>
      <c r="D9" s="16" t="s">
        <v>350</v>
      </c>
      <c r="E9" s="139"/>
      <c r="F9" s="140"/>
      <c r="BR9" s="84">
        <f>B9</f>
        <v>0</v>
      </c>
      <c r="IU9" s="20"/>
    </row>
    <row r="10" spans="1:255" x14ac:dyDescent="0.2">
      <c r="A10" s="18" t="s">
        <v>353</v>
      </c>
      <c r="B10" s="145"/>
      <c r="C10" s="146"/>
      <c r="D10" s="16" t="s">
        <v>350</v>
      </c>
      <c r="E10" s="139"/>
      <c r="F10" s="140"/>
      <c r="BR10" s="84">
        <f>B10</f>
        <v>0</v>
      </c>
      <c r="IU10" s="20"/>
    </row>
    <row r="11" spans="1:255" x14ac:dyDescent="0.2">
      <c r="A11" s="88" t="s">
        <v>354</v>
      </c>
      <c r="B11" s="147"/>
      <c r="C11" s="146"/>
      <c r="E11" s="139"/>
      <c r="F11" s="148"/>
      <c r="BS11" s="25">
        <f>B11</f>
        <v>0</v>
      </c>
      <c r="IU11" s="20"/>
    </row>
    <row r="12" spans="1:255" x14ac:dyDescent="0.2">
      <c r="A12" s="88" t="s">
        <v>462</v>
      </c>
      <c r="B12" s="149" t="s">
        <v>4</v>
      </c>
      <c r="C12" s="150"/>
      <c r="E12" s="139"/>
      <c r="F12" s="148"/>
      <c r="BS12" s="25" t="str">
        <f>B12</f>
        <v>Реконструкция КЛ-6 кВ №103 ПС ТЭЦ</v>
      </c>
      <c r="IU12" s="20"/>
    </row>
    <row r="13" spans="1:255" s="13" customFormat="1" ht="11.25" x14ac:dyDescent="0.2">
      <c r="B13" s="151" t="s">
        <v>463</v>
      </c>
      <c r="C13" s="151"/>
      <c r="D13" s="151"/>
      <c r="E13" s="139"/>
      <c r="F13" s="144"/>
    </row>
    <row r="14" spans="1:255" s="13" customFormat="1" x14ac:dyDescent="0.2">
      <c r="B14" s="152" t="s">
        <v>358</v>
      </c>
      <c r="C14" s="152"/>
      <c r="D14" s="89" t="s">
        <v>359</v>
      </c>
      <c r="E14" s="153"/>
      <c r="F14" s="154"/>
      <c r="BW14" s="92">
        <f>E14</f>
        <v>0</v>
      </c>
      <c r="IU14" s="91"/>
    </row>
    <row r="15" spans="1:255" s="13" customFormat="1" x14ac:dyDescent="0.2">
      <c r="D15" s="90" t="s">
        <v>360</v>
      </c>
      <c r="E15" s="155"/>
      <c r="F15" s="156"/>
    </row>
    <row r="16" spans="1:255" s="13" customFormat="1" x14ac:dyDescent="0.2">
      <c r="D16" s="93" t="s">
        <v>361</v>
      </c>
      <c r="E16" s="157"/>
      <c r="F16" s="158"/>
    </row>
    <row r="18" spans="1:255" x14ac:dyDescent="0.2">
      <c r="C18" s="159" t="s">
        <v>362</v>
      </c>
      <c r="D18" s="159" t="s">
        <v>363</v>
      </c>
      <c r="E18" s="159" t="s">
        <v>364</v>
      </c>
      <c r="F18" s="161"/>
    </row>
    <row r="19" spans="1:255" ht="13.5" thickBot="1" x14ac:dyDescent="0.25">
      <c r="C19" s="160"/>
      <c r="D19" s="160"/>
      <c r="E19" s="28" t="s">
        <v>365</v>
      </c>
      <c r="F19" s="29" t="s">
        <v>366</v>
      </c>
    </row>
    <row r="20" spans="1:255" ht="13.5" thickBot="1" x14ac:dyDescent="0.25">
      <c r="A20" s="94"/>
      <c r="B20" s="94"/>
      <c r="C20" s="95"/>
      <c r="D20" s="96"/>
      <c r="E20" s="97"/>
      <c r="F20" s="98"/>
    </row>
    <row r="22" spans="1:255" ht="14.25" x14ac:dyDescent="0.3">
      <c r="A22" s="164" t="s">
        <v>464</v>
      </c>
      <c r="B22" s="165"/>
      <c r="C22" s="165"/>
      <c r="D22" s="165"/>
      <c r="E22" s="165"/>
      <c r="F22" s="165"/>
    </row>
    <row r="23" spans="1:255" ht="13.5" x14ac:dyDescent="0.25">
      <c r="A23" s="166" t="s">
        <v>465</v>
      </c>
      <c r="B23" s="165"/>
      <c r="C23" s="165"/>
      <c r="D23" s="165"/>
      <c r="E23" s="165"/>
      <c r="F23" s="165"/>
    </row>
    <row r="24" spans="1:255" x14ac:dyDescent="0.2">
      <c r="A24" s="167"/>
      <c r="B24" s="165"/>
      <c r="C24" s="165"/>
      <c r="D24" s="165"/>
      <c r="E24" s="165"/>
      <c r="F24" s="165"/>
      <c r="BT24" s="22">
        <f>A24</f>
        <v>0</v>
      </c>
      <c r="IU24" s="20"/>
    </row>
    <row r="25" spans="1:255" ht="13.5" thickBot="1" x14ac:dyDescent="0.25"/>
    <row r="26" spans="1:255" ht="34.5" customHeight="1" thickBot="1" x14ac:dyDescent="0.25">
      <c r="A26" s="101" t="s">
        <v>466</v>
      </c>
      <c r="B26" s="101" t="s">
        <v>468</v>
      </c>
      <c r="C26" s="101"/>
      <c r="D26" s="168" t="s">
        <v>478</v>
      </c>
      <c r="E26" s="169"/>
      <c r="F26" s="170"/>
    </row>
    <row r="27" spans="1:255" x14ac:dyDescent="0.2">
      <c r="A27" s="102" t="s">
        <v>467</v>
      </c>
      <c r="B27" s="102" t="s">
        <v>469</v>
      </c>
      <c r="C27" s="102" t="s">
        <v>346</v>
      </c>
      <c r="D27" s="102" t="s">
        <v>471</v>
      </c>
      <c r="E27" s="102" t="s">
        <v>471</v>
      </c>
      <c r="F27" s="100" t="s">
        <v>475</v>
      </c>
    </row>
    <row r="28" spans="1:255" x14ac:dyDescent="0.2">
      <c r="A28" s="99"/>
      <c r="B28" s="102" t="s">
        <v>470</v>
      </c>
      <c r="C28" s="102"/>
      <c r="D28" s="102" t="s">
        <v>472</v>
      </c>
      <c r="E28" s="102" t="s">
        <v>474</v>
      </c>
      <c r="F28" s="100" t="s">
        <v>476</v>
      </c>
    </row>
    <row r="29" spans="1:255" ht="13.5" thickBot="1" x14ac:dyDescent="0.25">
      <c r="A29" s="99"/>
      <c r="B29" s="99"/>
      <c r="C29" s="99"/>
      <c r="D29" s="102" t="s">
        <v>473</v>
      </c>
      <c r="E29" s="102"/>
      <c r="F29" s="100" t="s">
        <v>477</v>
      </c>
    </row>
    <row r="30" spans="1:255" ht="13.5" thickBot="1" x14ac:dyDescent="0.25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2">
        <v>6</v>
      </c>
    </row>
    <row r="31" spans="1:255" ht="24" x14ac:dyDescent="0.2">
      <c r="A31" s="103"/>
      <c r="B31" s="104" t="s">
        <v>479</v>
      </c>
      <c r="C31" s="103"/>
      <c r="D31" s="105"/>
      <c r="E31" s="105"/>
      <c r="F31" s="106"/>
    </row>
    <row r="32" spans="1:255" x14ac:dyDescent="0.2">
      <c r="A32" s="111"/>
      <c r="B32" s="112" t="s">
        <v>480</v>
      </c>
      <c r="C32" s="111"/>
      <c r="D32" s="113"/>
      <c r="E32" s="113"/>
      <c r="F32" s="114"/>
    </row>
    <row r="33" spans="1:255" x14ac:dyDescent="0.2">
      <c r="A33" s="111"/>
      <c r="B33" s="112"/>
      <c r="C33" s="111"/>
      <c r="D33" s="115"/>
      <c r="E33" s="115"/>
      <c r="F33" s="116"/>
    </row>
    <row r="34" spans="1:255" x14ac:dyDescent="0.2">
      <c r="A34" s="111"/>
      <c r="B34" s="112"/>
      <c r="C34" s="111"/>
      <c r="D34" s="113"/>
      <c r="E34" s="113"/>
      <c r="F34" s="114"/>
    </row>
    <row r="35" spans="1:255" x14ac:dyDescent="0.2">
      <c r="A35" s="111"/>
      <c r="B35" s="112"/>
      <c r="C35" s="111"/>
      <c r="D35" s="113"/>
      <c r="E35" s="113"/>
      <c r="F35" s="114"/>
    </row>
    <row r="36" spans="1:255" x14ac:dyDescent="0.2">
      <c r="A36" s="111"/>
      <c r="B36" s="112" t="s">
        <v>481</v>
      </c>
      <c r="C36" s="111"/>
      <c r="D36" s="113">
        <f>ROUND(D31,2)</f>
        <v>0</v>
      </c>
      <c r="E36" s="113">
        <f>ROUND(E31,2)</f>
        <v>0</v>
      </c>
      <c r="F36" s="114">
        <f>ROUND(F31,2)</f>
        <v>0</v>
      </c>
    </row>
    <row r="37" spans="1:255" x14ac:dyDescent="0.2">
      <c r="A37" s="111"/>
      <c r="B37" s="112" t="s">
        <v>482</v>
      </c>
      <c r="C37" s="111">
        <v>18</v>
      </c>
      <c r="D37" s="113">
        <f>ROUND(D36*C37/100,2)</f>
        <v>0</v>
      </c>
      <c r="E37" s="113">
        <f>ROUND(E36*C37/100,2)</f>
        <v>0</v>
      </c>
      <c r="F37" s="114">
        <f>ROUND(F36*C37/100,2)</f>
        <v>0</v>
      </c>
    </row>
    <row r="38" spans="1:255" x14ac:dyDescent="0.2">
      <c r="A38" s="107"/>
      <c r="B38" s="108" t="s">
        <v>483</v>
      </c>
      <c r="C38" s="107"/>
      <c r="D38" s="109">
        <f>ROUND(D36+D37,2)</f>
        <v>0</v>
      </c>
      <c r="E38" s="109">
        <f>ROUND(E36+E37,2)</f>
        <v>0</v>
      </c>
      <c r="F38" s="110">
        <f>ROUND(F36+F37,2)</f>
        <v>0</v>
      </c>
    </row>
    <row r="41" spans="1:255" x14ac:dyDescent="0.2">
      <c r="A41" s="82" t="s">
        <v>454</v>
      </c>
      <c r="B41" s="117"/>
      <c r="C41" s="83"/>
      <c r="D41" s="83"/>
      <c r="E41" s="162"/>
      <c r="F41" s="162"/>
      <c r="BY41" s="84">
        <f>B41</f>
        <v>0</v>
      </c>
      <c r="BZ41" s="84">
        <f>E41</f>
        <v>0</v>
      </c>
      <c r="IU41" s="20"/>
    </row>
    <row r="42" spans="1:255" s="86" customFormat="1" ht="11.25" x14ac:dyDescent="0.2">
      <c r="A42" s="85"/>
      <c r="B42" s="163" t="s">
        <v>455</v>
      </c>
      <c r="C42" s="163"/>
      <c r="D42" s="163"/>
      <c r="E42" s="163" t="s">
        <v>456</v>
      </c>
      <c r="F42" s="163"/>
    </row>
    <row r="43" spans="1:255" x14ac:dyDescent="0.2">
      <c r="A43" s="17"/>
      <c r="B43" s="17"/>
      <c r="C43" s="11" t="s">
        <v>457</v>
      </c>
      <c r="D43" s="17"/>
      <c r="E43" s="17"/>
      <c r="F43" s="17"/>
    </row>
    <row r="44" spans="1:255" x14ac:dyDescent="0.2">
      <c r="A44" s="82" t="s">
        <v>458</v>
      </c>
      <c r="B44" s="117"/>
      <c r="C44" s="83"/>
      <c r="D44" s="83"/>
      <c r="E44" s="162"/>
      <c r="F44" s="162"/>
      <c r="BY44" s="84">
        <f>B44</f>
        <v>0</v>
      </c>
      <c r="BZ44" s="84">
        <f>E44</f>
        <v>0</v>
      </c>
      <c r="IU44" s="20"/>
    </row>
    <row r="45" spans="1:255" s="86" customFormat="1" ht="11.25" x14ac:dyDescent="0.2">
      <c r="A45" s="85"/>
      <c r="B45" s="163" t="s">
        <v>455</v>
      </c>
      <c r="C45" s="163"/>
      <c r="D45" s="163"/>
      <c r="E45" s="163" t="s">
        <v>456</v>
      </c>
      <c r="F45" s="163"/>
    </row>
    <row r="46" spans="1:255" x14ac:dyDescent="0.2">
      <c r="A46" s="17"/>
      <c r="B46" s="17"/>
      <c r="C46" s="11" t="s">
        <v>457</v>
      </c>
      <c r="D46" s="17"/>
      <c r="E46" s="17"/>
      <c r="F46" s="17"/>
    </row>
    <row r="48" spans="1:255" x14ac:dyDescent="0.2">
      <c r="A48" s="27"/>
      <c r="B48" s="27"/>
    </row>
  </sheetData>
  <mergeCells count="36"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  <mergeCell ref="B14:C14"/>
    <mergeCell ref="E14:F14"/>
    <mergeCell ref="E15:F15"/>
    <mergeCell ref="E16:F16"/>
    <mergeCell ref="C18:C19"/>
    <mergeCell ref="D18:D19"/>
    <mergeCell ref="E18:F18"/>
    <mergeCell ref="B11:C11"/>
    <mergeCell ref="E11:F11"/>
    <mergeCell ref="B12:C12"/>
    <mergeCell ref="E12:F12"/>
    <mergeCell ref="B13:D13"/>
    <mergeCell ref="E13:F13"/>
    <mergeCell ref="B8:C8"/>
    <mergeCell ref="E8:F8"/>
    <mergeCell ref="B9:C9"/>
    <mergeCell ref="E9:F9"/>
    <mergeCell ref="B10:C10"/>
    <mergeCell ref="E10:F10"/>
    <mergeCell ref="B7:C7"/>
    <mergeCell ref="E7:F7"/>
    <mergeCell ref="C2:F2"/>
    <mergeCell ref="C3:F3"/>
    <mergeCell ref="C4:F4"/>
    <mergeCell ref="E5:F5"/>
    <mergeCell ref="E6:F6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4"/>
  <sheetViews>
    <sheetView tabSelected="1" topLeftCell="A121" zoomScale="114" zoomScaleNormal="114" workbookViewId="0">
      <selection activeCell="A201" sqref="A201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342</v>
      </c>
    </row>
    <row r="2" spans="1:255" hidden="1" outlineLevel="1" x14ac:dyDescent="0.2">
      <c r="A2" s="118"/>
      <c r="B2" s="118"/>
      <c r="C2" s="118"/>
      <c r="D2" s="118"/>
      <c r="E2" s="118"/>
      <c r="F2" s="118"/>
      <c r="G2" s="118"/>
      <c r="H2" s="141" t="s">
        <v>343</v>
      </c>
      <c r="I2" s="141"/>
      <c r="J2" s="141"/>
      <c r="K2" s="141"/>
    </row>
    <row r="3" spans="1:255" hidden="1" outlineLevel="1" x14ac:dyDescent="0.2">
      <c r="A3" s="118"/>
      <c r="B3" s="118"/>
      <c r="C3" s="118"/>
      <c r="D3" s="118"/>
      <c r="E3" s="118"/>
      <c r="F3" s="118"/>
      <c r="G3" s="118"/>
      <c r="H3" s="141" t="s">
        <v>344</v>
      </c>
      <c r="I3" s="141"/>
      <c r="J3" s="141"/>
      <c r="K3" s="141"/>
    </row>
    <row r="4" spans="1:255" hidden="1" outlineLevel="1" x14ac:dyDescent="0.2">
      <c r="A4" s="118"/>
      <c r="B4" s="118"/>
      <c r="C4" s="118"/>
      <c r="D4" s="118"/>
      <c r="E4" s="118"/>
      <c r="F4" s="118"/>
      <c r="G4" s="118"/>
      <c r="H4" s="141" t="s">
        <v>345</v>
      </c>
      <c r="I4" s="141"/>
      <c r="J4" s="141"/>
      <c r="K4" s="141"/>
    </row>
    <row r="5" spans="1:255" s="13" customFormat="1" ht="11.25" hidden="1" outlineLevel="1" x14ac:dyDescent="0.2">
      <c r="J5" s="143" t="s">
        <v>346</v>
      </c>
      <c r="K5" s="144"/>
    </row>
    <row r="6" spans="1:255" s="15" customFormat="1" ht="9.75" hidden="1" outlineLevel="1" x14ac:dyDescent="0.2">
      <c r="I6" s="16" t="s">
        <v>347</v>
      </c>
      <c r="J6" s="171" t="s">
        <v>348</v>
      </c>
      <c r="K6" s="172"/>
    </row>
    <row r="7" spans="1:255" hidden="1" outlineLevel="1" x14ac:dyDescent="0.2">
      <c r="A7" s="18" t="s">
        <v>349</v>
      </c>
      <c r="B7" s="119"/>
      <c r="C7" s="173"/>
      <c r="D7" s="173"/>
      <c r="E7" s="173"/>
      <c r="F7" s="173"/>
      <c r="G7" s="173"/>
      <c r="H7" s="118"/>
      <c r="I7" s="16" t="s">
        <v>350</v>
      </c>
      <c r="J7" s="139"/>
      <c r="K7" s="174"/>
      <c r="BR7" s="19">
        <f>C7</f>
        <v>0</v>
      </c>
      <c r="IU7" s="20"/>
    </row>
    <row r="8" spans="1:255" hidden="1" outlineLevel="1" x14ac:dyDescent="0.2">
      <c r="A8" s="18" t="s">
        <v>351</v>
      </c>
      <c r="B8" s="119"/>
      <c r="C8" s="176"/>
      <c r="D8" s="176"/>
      <c r="E8" s="176"/>
      <c r="F8" s="176"/>
      <c r="G8" s="176"/>
      <c r="H8" s="118"/>
      <c r="I8" s="16" t="s">
        <v>350</v>
      </c>
      <c r="J8" s="139"/>
      <c r="K8" s="174"/>
      <c r="BR8" s="19">
        <f>C8</f>
        <v>0</v>
      </c>
      <c r="IU8" s="20"/>
    </row>
    <row r="9" spans="1:255" hidden="1" outlineLevel="1" x14ac:dyDescent="0.2">
      <c r="A9" s="18" t="s">
        <v>352</v>
      </c>
      <c r="B9" s="119"/>
      <c r="C9" s="176"/>
      <c r="D9" s="176"/>
      <c r="E9" s="176"/>
      <c r="F9" s="176"/>
      <c r="G9" s="176"/>
      <c r="H9" s="118"/>
      <c r="I9" s="16" t="s">
        <v>350</v>
      </c>
      <c r="J9" s="139"/>
      <c r="K9" s="174"/>
      <c r="BR9" s="19">
        <f>C9</f>
        <v>0</v>
      </c>
      <c r="IU9" s="20"/>
    </row>
    <row r="10" spans="1:255" hidden="1" outlineLevel="1" x14ac:dyDescent="0.2">
      <c r="A10" s="18" t="s">
        <v>353</v>
      </c>
      <c r="B10" s="119"/>
      <c r="C10" s="176"/>
      <c r="D10" s="176"/>
      <c r="E10" s="176"/>
      <c r="F10" s="176"/>
      <c r="G10" s="176"/>
      <c r="H10" s="118"/>
      <c r="I10" s="16" t="s">
        <v>350</v>
      </c>
      <c r="J10" s="139"/>
      <c r="K10" s="174"/>
      <c r="BR10" s="19">
        <f>C10</f>
        <v>0</v>
      </c>
      <c r="IU10" s="20"/>
    </row>
    <row r="11" spans="1:255" hidden="1" outlineLevel="1" x14ac:dyDescent="0.2">
      <c r="A11" s="18" t="s">
        <v>354</v>
      </c>
      <c r="B11" s="118"/>
      <c r="C11" s="175"/>
      <c r="D11" s="176"/>
      <c r="E11" s="176"/>
      <c r="F11" s="176"/>
      <c r="G11" s="176"/>
      <c r="H11" s="13"/>
      <c r="I11" s="13"/>
      <c r="J11" s="139"/>
      <c r="K11" s="144"/>
      <c r="BS11" s="22">
        <f>C11</f>
        <v>0</v>
      </c>
      <c r="IU11" s="20"/>
    </row>
    <row r="12" spans="1:255" hidden="1" outlineLevel="1" x14ac:dyDescent="0.2">
      <c r="A12" s="18" t="s">
        <v>355</v>
      </c>
      <c r="B12" s="118"/>
      <c r="C12" s="175" t="s">
        <v>4</v>
      </c>
      <c r="D12" s="176"/>
      <c r="E12" s="176"/>
      <c r="F12" s="176"/>
      <c r="G12" s="176"/>
      <c r="H12" s="13"/>
      <c r="I12" s="13"/>
      <c r="J12" s="139"/>
      <c r="K12" s="144"/>
      <c r="BS12" s="22" t="str">
        <f>C12</f>
        <v>Реконструкция КЛ-6 кВ №103 ПС ТЭЦ</v>
      </c>
      <c r="IU12" s="20"/>
    </row>
    <row r="13" spans="1:255" hidden="1" outlineLevel="1" x14ac:dyDescent="0.2">
      <c r="A13" s="18" t="s">
        <v>356</v>
      </c>
      <c r="B13" s="118"/>
      <c r="C13" s="177"/>
      <c r="D13" s="178"/>
      <c r="E13" s="178"/>
      <c r="F13" s="178"/>
      <c r="G13" s="178"/>
      <c r="H13" s="118"/>
      <c r="I13" s="16" t="s">
        <v>357</v>
      </c>
      <c r="J13" s="139"/>
      <c r="K13" s="144"/>
      <c r="BS13" s="22">
        <f>C13</f>
        <v>0</v>
      </c>
      <c r="IU13" s="20"/>
    </row>
    <row r="14" spans="1:255" hidden="1" outlineLevel="1" x14ac:dyDescent="0.2">
      <c r="A14" s="118"/>
      <c r="B14" s="118"/>
      <c r="C14" s="118"/>
      <c r="D14" s="118"/>
      <c r="E14" s="118"/>
      <c r="F14" s="118"/>
      <c r="G14" s="186" t="s">
        <v>358</v>
      </c>
      <c r="H14" s="186"/>
      <c r="I14" s="23" t="s">
        <v>359</v>
      </c>
      <c r="J14" s="187"/>
      <c r="K14" s="188"/>
      <c r="BW14" s="26">
        <f>J14</f>
        <v>0</v>
      </c>
      <c r="IU14" s="20"/>
    </row>
    <row r="15" spans="1:255" hidden="1" outlineLevel="1" x14ac:dyDescent="0.2">
      <c r="A15" s="118"/>
      <c r="B15" s="118"/>
      <c r="C15" s="118"/>
      <c r="D15" s="118"/>
      <c r="E15" s="118"/>
      <c r="F15" s="118"/>
      <c r="G15" s="118"/>
      <c r="H15" s="118"/>
      <c r="I15" s="24" t="s">
        <v>360</v>
      </c>
      <c r="J15" s="189"/>
      <c r="K15" s="190"/>
    </row>
    <row r="16" spans="1:255" s="15" customFormat="1" hidden="1" outlineLevel="1" x14ac:dyDescent="0.2">
      <c r="I16" s="16" t="s">
        <v>361</v>
      </c>
      <c r="J16" s="191"/>
      <c r="K16" s="192"/>
    </row>
    <row r="17" spans="1:255" hidden="1" outlineLevel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255" hidden="1" outlineLevel="1" x14ac:dyDescent="0.2">
      <c r="A18" s="118"/>
      <c r="B18" s="118"/>
      <c r="C18" s="118"/>
      <c r="D18" s="118"/>
      <c r="E18" s="118"/>
      <c r="F18" s="118"/>
      <c r="G18" s="159" t="s">
        <v>362</v>
      </c>
      <c r="H18" s="159" t="s">
        <v>363</v>
      </c>
      <c r="I18" s="159" t="s">
        <v>364</v>
      </c>
      <c r="J18" s="161"/>
      <c r="K18" s="118"/>
    </row>
    <row r="19" spans="1:255" ht="13.5" hidden="1" outlineLevel="1" thickBot="1" x14ac:dyDescent="0.25">
      <c r="A19" s="118"/>
      <c r="B19" s="118"/>
      <c r="C19" s="118"/>
      <c r="D19" s="118"/>
      <c r="E19" s="118"/>
      <c r="F19" s="118"/>
      <c r="G19" s="160"/>
      <c r="H19" s="160"/>
      <c r="I19" s="28" t="s">
        <v>365</v>
      </c>
      <c r="J19" s="29" t="s">
        <v>366</v>
      </c>
      <c r="K19" s="118"/>
    </row>
    <row r="20" spans="1:255" ht="14.25" hidden="1" outlineLevel="1" thickBot="1" x14ac:dyDescent="0.3">
      <c r="A20" s="118"/>
      <c r="B20" s="118"/>
      <c r="C20" s="166" t="s">
        <v>367</v>
      </c>
      <c r="D20" s="179"/>
      <c r="E20" s="179"/>
      <c r="F20" s="180"/>
      <c r="G20" s="30"/>
      <c r="H20" s="31"/>
      <c r="I20" s="32"/>
      <c r="J20" s="33"/>
      <c r="K20" s="34"/>
    </row>
    <row r="21" spans="1:255" ht="13.5" hidden="1" outlineLevel="1" x14ac:dyDescent="0.25">
      <c r="A21" s="118"/>
      <c r="B21" s="118"/>
      <c r="C21" s="166" t="s">
        <v>368</v>
      </c>
      <c r="D21" s="179"/>
      <c r="E21" s="179"/>
      <c r="F21" s="179"/>
      <c r="G21" s="118"/>
      <c r="H21" s="118"/>
      <c r="I21" s="118"/>
      <c r="J21" s="118"/>
      <c r="K21" s="118"/>
    </row>
    <row r="22" spans="1:255" hidden="1" outlineLevel="1" x14ac:dyDescent="0.2">
      <c r="A22" s="167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255" hidden="1" outlineLevel="1" x14ac:dyDescent="0.2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5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369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255" hidden="1" outlineLevel="1" x14ac:dyDescent="0.2">
      <c r="A25" s="15" t="s">
        <v>370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255" hidden="1" outlineLevel="1" x14ac:dyDescent="0.2">
      <c r="A26" s="15" t="s">
        <v>371</v>
      </c>
      <c r="B26" s="15"/>
      <c r="C26" s="15"/>
      <c r="D26" s="15"/>
      <c r="E26" s="183">
        <f>J182/1000</f>
        <v>3121.1659799999998</v>
      </c>
      <c r="F26" s="184"/>
      <c r="G26" s="15" t="s">
        <v>372</v>
      </c>
      <c r="H26" s="15"/>
      <c r="I26" s="15"/>
      <c r="J26" s="15"/>
      <c r="K26" s="15"/>
    </row>
    <row r="27" spans="1:255" collapsed="1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255" outlineLevel="1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36" t="s">
        <v>373</v>
      </c>
    </row>
    <row r="29" spans="1:255" outlineLevel="1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255" outlineLevel="1" x14ac:dyDescent="0.2">
      <c r="A30" s="18" t="s">
        <v>354</v>
      </c>
      <c r="B30" s="118"/>
      <c r="C30" s="185"/>
      <c r="D30" s="185"/>
      <c r="E30" s="185"/>
      <c r="F30" s="185"/>
      <c r="G30" s="185"/>
      <c r="H30" s="185"/>
      <c r="I30" s="185"/>
      <c r="J30" s="185"/>
      <c r="K30" s="185"/>
      <c r="BT30" s="37">
        <f>C30</f>
        <v>0</v>
      </c>
      <c r="IU30" s="20"/>
    </row>
    <row r="31" spans="1:255" outlineLevel="1" x14ac:dyDescent="0.2">
      <c r="A31" s="18" t="s">
        <v>355</v>
      </c>
      <c r="B31" s="118"/>
      <c r="C31" s="197" t="s">
        <v>487</v>
      </c>
      <c r="D31" s="197"/>
      <c r="E31" s="197"/>
      <c r="F31" s="197"/>
      <c r="G31" s="197"/>
      <c r="H31" s="197"/>
      <c r="I31" s="197"/>
      <c r="J31" s="197"/>
      <c r="K31" s="197"/>
      <c r="BT31" s="37" t="str">
        <f>C31</f>
        <v>Реконструкция КЛ-6 кВ №103 ПС ТЭЦ г.Орёл</v>
      </c>
      <c r="IU31" s="20"/>
    </row>
    <row r="32" spans="1:255" outlineLevel="1" x14ac:dyDescent="0.2">
      <c r="A32" s="18" t="s">
        <v>374</v>
      </c>
      <c r="B32" s="118"/>
      <c r="C32" s="198" t="s">
        <v>375</v>
      </c>
      <c r="D32" s="185"/>
      <c r="E32" s="185"/>
      <c r="F32" s="185"/>
      <c r="G32" s="185"/>
      <c r="H32" s="185"/>
      <c r="I32" s="185"/>
      <c r="J32" s="185"/>
      <c r="K32" s="185"/>
      <c r="BT32" s="38" t="str">
        <f>C32</f>
        <v xml:space="preserve"> </v>
      </c>
      <c r="IU32" s="20"/>
    </row>
    <row r="33" spans="1:255" outlineLevel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255" ht="18.75" outlineLevel="1" x14ac:dyDescent="0.3">
      <c r="A34" s="164" t="s">
        <v>486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</row>
    <row r="35" spans="1:255" outlineLevel="1" x14ac:dyDescent="0.2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Y35" s="20">
        <v>3</v>
      </c>
      <c r="Z35" s="20" t="s">
        <v>376</v>
      </c>
      <c r="AA35" s="20"/>
      <c r="AB35" s="20" t="s">
        <v>377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5">
        <f>A35</f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378</v>
      </c>
      <c r="B36" s="118"/>
      <c r="C36" s="185"/>
      <c r="D36" s="185"/>
      <c r="E36" s="185"/>
      <c r="F36" s="185"/>
      <c r="G36" s="185"/>
      <c r="H36" s="185"/>
      <c r="I36" s="185"/>
      <c r="J36" s="185"/>
      <c r="K36" s="185"/>
      <c r="BT36" s="37">
        <f>C36</f>
        <v>0</v>
      </c>
      <c r="IU36" s="20"/>
    </row>
    <row r="37" spans="1:255" outlineLevel="1" x14ac:dyDescent="0.2">
      <c r="A37" s="118"/>
      <c r="B37" s="118"/>
      <c r="C37" s="118"/>
      <c r="D37" s="118"/>
      <c r="E37" s="118"/>
      <c r="F37" s="118"/>
      <c r="G37" s="118"/>
      <c r="H37" s="118"/>
      <c r="I37" s="39" t="s">
        <v>438</v>
      </c>
      <c r="J37" s="39" t="s">
        <v>379</v>
      </c>
      <c r="K37" s="118"/>
    </row>
    <row r="38" spans="1:255" outlineLevel="1" x14ac:dyDescent="0.2">
      <c r="A38" s="15" t="s">
        <v>484</v>
      </c>
      <c r="B38" s="118"/>
      <c r="C38" s="118"/>
      <c r="D38" s="118"/>
      <c r="E38" s="118"/>
      <c r="F38" s="118"/>
      <c r="G38" s="40" t="s">
        <v>380</v>
      </c>
      <c r="H38" s="118"/>
      <c r="I38" s="41">
        <f>H182/1000</f>
        <v>358.8572099999999</v>
      </c>
      <c r="J38" s="41">
        <f>J182/1000</f>
        <v>3121.1659799999998</v>
      </c>
      <c r="K38" s="15" t="s">
        <v>381</v>
      </c>
    </row>
    <row r="39" spans="1:255" outlineLevel="1" x14ac:dyDescent="0.2">
      <c r="A39" s="15" t="s">
        <v>370</v>
      </c>
      <c r="B39" s="118"/>
      <c r="C39" s="118"/>
      <c r="D39" s="118"/>
      <c r="E39" s="118"/>
      <c r="F39" s="118"/>
      <c r="G39" s="40" t="s">
        <v>382</v>
      </c>
      <c r="H39" s="118"/>
      <c r="I39" s="41">
        <f>ET165</f>
        <v>707.03114000000005</v>
      </c>
      <c r="J39" s="41">
        <f>CW165</f>
        <v>707.03114000000005</v>
      </c>
      <c r="K39" s="15" t="s">
        <v>383</v>
      </c>
    </row>
    <row r="40" spans="1:255" ht="13.5" outlineLevel="1" thickBot="1" x14ac:dyDescent="0.25">
      <c r="A40" s="118"/>
      <c r="B40" s="118"/>
      <c r="C40" s="118"/>
      <c r="D40" s="118"/>
      <c r="E40" s="118"/>
      <c r="F40" s="118"/>
      <c r="G40" s="40" t="s">
        <v>384</v>
      </c>
      <c r="H40" s="118"/>
      <c r="I40" s="41">
        <f>(EW165+EY165)/1000</f>
        <v>10.26863</v>
      </c>
      <c r="J40" s="41">
        <f>(CZ165+DB165)/1000</f>
        <v>187.91601</v>
      </c>
      <c r="K40" s="15" t="s">
        <v>381</v>
      </c>
    </row>
    <row r="41" spans="1:255" x14ac:dyDescent="0.2">
      <c r="A41" s="200" t="s">
        <v>385</v>
      </c>
      <c r="B41" s="193" t="s">
        <v>386</v>
      </c>
      <c r="C41" s="193" t="s">
        <v>387</v>
      </c>
      <c r="D41" s="193" t="s">
        <v>388</v>
      </c>
      <c r="E41" s="193" t="s">
        <v>389</v>
      </c>
      <c r="F41" s="193" t="s">
        <v>390</v>
      </c>
      <c r="G41" s="193" t="s">
        <v>391</v>
      </c>
      <c r="H41" s="193" t="s">
        <v>392</v>
      </c>
      <c r="I41" s="193" t="s">
        <v>393</v>
      </c>
      <c r="J41" s="193" t="s">
        <v>394</v>
      </c>
      <c r="K41" s="195" t="s">
        <v>485</v>
      </c>
    </row>
    <row r="42" spans="1:255" x14ac:dyDescent="0.2">
      <c r="A42" s="201"/>
      <c r="B42" s="194"/>
      <c r="C42" s="194"/>
      <c r="D42" s="194"/>
      <c r="E42" s="194"/>
      <c r="F42" s="194"/>
      <c r="G42" s="194"/>
      <c r="H42" s="194"/>
      <c r="I42" s="194"/>
      <c r="J42" s="194"/>
      <c r="K42" s="196"/>
    </row>
    <row r="43" spans="1:255" x14ac:dyDescent="0.2">
      <c r="A43" s="201"/>
      <c r="B43" s="194"/>
      <c r="C43" s="194"/>
      <c r="D43" s="194"/>
      <c r="E43" s="194"/>
      <c r="F43" s="194"/>
      <c r="G43" s="194"/>
      <c r="H43" s="194"/>
      <c r="I43" s="194"/>
      <c r="J43" s="194"/>
      <c r="K43" s="196"/>
    </row>
    <row r="44" spans="1:255" ht="13.5" thickBot="1" x14ac:dyDescent="0.25">
      <c r="A44" s="201"/>
      <c r="B44" s="194"/>
      <c r="C44" s="194"/>
      <c r="D44" s="194"/>
      <c r="E44" s="194"/>
      <c r="F44" s="194"/>
      <c r="G44" s="194"/>
      <c r="H44" s="194"/>
      <c r="I44" s="194"/>
      <c r="J44" s="194"/>
      <c r="K44" s="196"/>
    </row>
    <row r="45" spans="1:255" ht="13.5" thickBot="1" x14ac:dyDescent="0.25">
      <c r="A45" s="42">
        <v>1</v>
      </c>
      <c r="B45" s="42">
        <v>2</v>
      </c>
      <c r="C45" s="42">
        <v>3</v>
      </c>
      <c r="D45" s="42">
        <v>4</v>
      </c>
      <c r="E45" s="42">
        <v>5</v>
      </c>
      <c r="F45" s="42">
        <v>6</v>
      </c>
      <c r="G45" s="42">
        <v>7</v>
      </c>
      <c r="H45" s="42">
        <v>8</v>
      </c>
      <c r="I45" s="42">
        <v>9</v>
      </c>
      <c r="J45" s="42">
        <v>10</v>
      </c>
      <c r="K45" s="42">
        <v>11</v>
      </c>
    </row>
    <row r="46" spans="1:255" ht="48" x14ac:dyDescent="0.2">
      <c r="A46" s="43">
        <v>1</v>
      </c>
      <c r="B46" s="49" t="s">
        <v>13</v>
      </c>
      <c r="C46" s="44" t="s">
        <v>14</v>
      </c>
      <c r="D46" s="45" t="s">
        <v>15</v>
      </c>
      <c r="E46" s="46">
        <v>3.3000000000000002E-2</v>
      </c>
      <c r="F46" s="47">
        <f>Source!AK25</f>
        <v>1551.97</v>
      </c>
      <c r="G46" s="120" t="s">
        <v>3</v>
      </c>
      <c r="H46" s="47">
        <f>Source!AB25</f>
        <v>1551.97</v>
      </c>
      <c r="I46" s="47"/>
      <c r="J46" s="121"/>
      <c r="K46" s="48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3"/>
      <c r="B47" s="50"/>
      <c r="C47" s="50" t="s">
        <v>395</v>
      </c>
      <c r="D47" s="51"/>
      <c r="E47" s="52"/>
      <c r="F47" s="54">
        <v>43.99</v>
      </c>
      <c r="G47" s="122"/>
      <c r="H47" s="54">
        <f>Source!AF25</f>
        <v>43.99</v>
      </c>
      <c r="I47" s="54">
        <f>T47</f>
        <v>1.45</v>
      </c>
      <c r="J47" s="122">
        <v>18.3</v>
      </c>
      <c r="K47" s="55">
        <f>U47</f>
        <v>26.57</v>
      </c>
      <c r="O47" s="20"/>
      <c r="P47" s="20"/>
      <c r="Q47" s="20"/>
      <c r="R47" s="20"/>
      <c r="S47" s="20"/>
      <c r="T47" s="20">
        <f>ROUND(Source!AF25*Source!AV25*Source!I25,2)</f>
        <v>1.45</v>
      </c>
      <c r="U47" s="20">
        <f>Source!S25</f>
        <v>26.57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1.45</v>
      </c>
      <c r="GK47" s="20">
        <f>T47</f>
        <v>1.45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>
        <f>T47</f>
        <v>1.45</v>
      </c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60"/>
      <c r="B48" s="57"/>
      <c r="C48" s="57" t="s">
        <v>396</v>
      </c>
      <c r="D48" s="58"/>
      <c r="E48" s="59"/>
      <c r="F48" s="61">
        <v>1507.98</v>
      </c>
      <c r="G48" s="123"/>
      <c r="H48" s="61">
        <f>Source!AD25</f>
        <v>1507.98</v>
      </c>
      <c r="I48" s="61">
        <f>T48</f>
        <v>49.76</v>
      </c>
      <c r="J48" s="123">
        <v>12.5</v>
      </c>
      <c r="K48" s="62">
        <f>U48</f>
        <v>622.04</v>
      </c>
      <c r="O48" s="20"/>
      <c r="P48" s="20"/>
      <c r="Q48" s="20"/>
      <c r="R48" s="20"/>
      <c r="S48" s="20"/>
      <c r="T48" s="20">
        <f>ROUND(Source!AD25*Source!AV25*Source!I25,2)</f>
        <v>49.76</v>
      </c>
      <c r="U48" s="20">
        <f>Source!Q25</f>
        <v>622.04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>
        <f>T48</f>
        <v>49.76</v>
      </c>
      <c r="GK48" s="20"/>
      <c r="GL48" s="20">
        <f>T48</f>
        <v>49.76</v>
      </c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>
        <f>T48</f>
        <v>49.76</v>
      </c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60"/>
      <c r="B49" s="57"/>
      <c r="C49" s="57" t="s">
        <v>397</v>
      </c>
      <c r="D49" s="58"/>
      <c r="E49" s="59"/>
      <c r="F49" s="61">
        <v>165.65</v>
      </c>
      <c r="G49" s="123"/>
      <c r="H49" s="61">
        <f>Source!AE25</f>
        <v>165.65</v>
      </c>
      <c r="I49" s="61">
        <f>GM49</f>
        <v>5.47</v>
      </c>
      <c r="J49" s="123">
        <v>18.3</v>
      </c>
      <c r="K49" s="62">
        <f>Source!R25</f>
        <v>100.04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>
        <f>ROUND(Source!AE25*Source!AV25*Source!I25,2)</f>
        <v>5.47</v>
      </c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x14ac:dyDescent="0.2">
      <c r="A50" s="60"/>
      <c r="B50" s="57"/>
      <c r="C50" s="57" t="s">
        <v>398</v>
      </c>
      <c r="D50" s="58"/>
      <c r="E50" s="59">
        <v>95</v>
      </c>
      <c r="F50" s="124" t="s">
        <v>399</v>
      </c>
      <c r="G50" s="123" t="s">
        <v>400</v>
      </c>
      <c r="H50" s="61">
        <f>ROUND((Source!AF25*Source!AV25+Source!AE25*Source!AV25)*(Source!FX25)/100,2)</f>
        <v>159.33000000000001</v>
      </c>
      <c r="I50" s="61">
        <f>T50</f>
        <v>5.26</v>
      </c>
      <c r="J50" s="123" t="s">
        <v>401</v>
      </c>
      <c r="K50" s="62">
        <f>U50</f>
        <v>82.3</v>
      </c>
      <c r="O50" s="20"/>
      <c r="P50" s="20"/>
      <c r="Q50" s="20"/>
      <c r="R50" s="20"/>
      <c r="S50" s="20"/>
      <c r="T50" s="20">
        <f>ROUND((ROUND(Source!AF25*Source!AV25*Source!I25,2)+ROUND(Source!AE25*Source!AV25*Source!I25,2))*(Source!FX25)/100,2)</f>
        <v>5.26</v>
      </c>
      <c r="U50" s="20">
        <f>Source!X25</f>
        <v>82.3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>
        <f>T50</f>
        <v>5.26</v>
      </c>
      <c r="GZ50" s="20"/>
      <c r="HA50" s="20"/>
      <c r="HB50" s="20">
        <f>T50</f>
        <v>5.26</v>
      </c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60"/>
      <c r="B51" s="57"/>
      <c r="C51" s="57" t="s">
        <v>402</v>
      </c>
      <c r="D51" s="58"/>
      <c r="E51" s="59">
        <v>50</v>
      </c>
      <c r="F51" s="124" t="s">
        <v>399</v>
      </c>
      <c r="G51" s="123" t="s">
        <v>403</v>
      </c>
      <c r="H51" s="61">
        <f>ROUND((Source!AF25*Source!AV25+Source!AE25*Source!AV25)*(Source!FY25)/100,2)</f>
        <v>79.66</v>
      </c>
      <c r="I51" s="61">
        <f>T51</f>
        <v>2.63</v>
      </c>
      <c r="J51" s="123" t="s">
        <v>404</v>
      </c>
      <c r="K51" s="62">
        <f>U51</f>
        <v>37.979999999999997</v>
      </c>
      <c r="O51" s="20"/>
      <c r="P51" s="20"/>
      <c r="Q51" s="20"/>
      <c r="R51" s="20"/>
      <c r="S51" s="20"/>
      <c r="T51" s="20">
        <f>ROUND((ROUND(Source!AF25*Source!AV25*Source!I25,2)+ROUND(Source!AE25*Source!AV25*Source!I25,2))*(Source!FY25)/100,2)</f>
        <v>2.63</v>
      </c>
      <c r="U51" s="20">
        <f>Source!Y25</f>
        <v>37.979999999999997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>
        <f>T51</f>
        <v>2.63</v>
      </c>
      <c r="HA51" s="20"/>
      <c r="HB51" s="20">
        <f>T51</f>
        <v>2.63</v>
      </c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3.5" thickBot="1" x14ac:dyDescent="0.25">
      <c r="A52" s="65"/>
      <c r="B52" s="66"/>
      <c r="C52" s="66" t="s">
        <v>405</v>
      </c>
      <c r="D52" s="67" t="s">
        <v>406</v>
      </c>
      <c r="E52" s="68">
        <v>5.64</v>
      </c>
      <c r="F52" s="69"/>
      <c r="G52" s="69"/>
      <c r="H52" s="69">
        <f>ROUND(Source!AH25,2)</f>
        <v>5.64</v>
      </c>
      <c r="I52" s="70">
        <f>Source!U25</f>
        <v>0.18612000000000001</v>
      </c>
      <c r="J52" s="69"/>
      <c r="K52" s="7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64"/>
      <c r="B53" s="63"/>
      <c r="C53" s="63"/>
      <c r="D53" s="63"/>
      <c r="E53" s="63"/>
      <c r="F53" s="63"/>
      <c r="G53" s="63"/>
      <c r="H53" s="202">
        <f>R53</f>
        <v>59.1</v>
      </c>
      <c r="I53" s="203"/>
      <c r="J53" s="202">
        <f>S53</f>
        <v>768.89</v>
      </c>
      <c r="K53" s="204"/>
      <c r="O53" s="20"/>
      <c r="P53" s="20"/>
      <c r="Q53" s="20"/>
      <c r="R53" s="20">
        <f>SUM(T46:T52)</f>
        <v>59.1</v>
      </c>
      <c r="S53" s="20">
        <f>SUM(U46:U52)</f>
        <v>768.89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>
        <f>R53</f>
        <v>59.1</v>
      </c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ht="36" x14ac:dyDescent="0.2">
      <c r="A54" s="72">
        <v>2</v>
      </c>
      <c r="B54" s="78" t="s">
        <v>25</v>
      </c>
      <c r="C54" s="73" t="s">
        <v>26</v>
      </c>
      <c r="D54" s="74" t="s">
        <v>27</v>
      </c>
      <c r="E54" s="75">
        <v>1.7500000000000002E-2</v>
      </c>
      <c r="F54" s="76">
        <f>Source!AK27</f>
        <v>1047.5</v>
      </c>
      <c r="G54" s="125" t="s">
        <v>3</v>
      </c>
      <c r="H54" s="76">
        <f>Source!AB27</f>
        <v>1047.5</v>
      </c>
      <c r="I54" s="76"/>
      <c r="J54" s="126"/>
      <c r="K54" s="77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53"/>
      <c r="B55" s="50"/>
      <c r="C55" s="50" t="s">
        <v>395</v>
      </c>
      <c r="D55" s="51"/>
      <c r="E55" s="52"/>
      <c r="F55" s="54">
        <v>1047.5</v>
      </c>
      <c r="G55" s="122"/>
      <c r="H55" s="54">
        <f>Source!AF27</f>
        <v>1047.5</v>
      </c>
      <c r="I55" s="54">
        <f>T55</f>
        <v>18.329999999999998</v>
      </c>
      <c r="J55" s="122">
        <v>18.3</v>
      </c>
      <c r="K55" s="55">
        <f>U55</f>
        <v>335.46</v>
      </c>
      <c r="O55" s="20"/>
      <c r="P55" s="20"/>
      <c r="Q55" s="20"/>
      <c r="R55" s="20"/>
      <c r="S55" s="20"/>
      <c r="T55" s="20">
        <f>ROUND(Source!AF27*Source!AV27*Source!I27,2)</f>
        <v>18.329999999999998</v>
      </c>
      <c r="U55" s="20">
        <f>Source!S27</f>
        <v>335.46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>
        <f>T55</f>
        <v>18.329999999999998</v>
      </c>
      <c r="GK55" s="20">
        <f>T55</f>
        <v>18.329999999999998</v>
      </c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>
        <f>T55</f>
        <v>18.329999999999998</v>
      </c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">
      <c r="A56" s="60"/>
      <c r="B56" s="57"/>
      <c r="C56" s="57" t="s">
        <v>398</v>
      </c>
      <c r="D56" s="58"/>
      <c r="E56" s="59">
        <v>80</v>
      </c>
      <c r="F56" s="124" t="s">
        <v>399</v>
      </c>
      <c r="G56" s="123" t="s">
        <v>407</v>
      </c>
      <c r="H56" s="61">
        <f>ROUND((Source!AF27*Source!AV27+Source!AE27*Source!AV27)*(Source!FX27)/100,2)</f>
        <v>670.4</v>
      </c>
      <c r="I56" s="61">
        <f>T56</f>
        <v>11.73</v>
      </c>
      <c r="J56" s="123" t="s">
        <v>408</v>
      </c>
      <c r="K56" s="62">
        <f>U56</f>
        <v>181.15</v>
      </c>
      <c r="O56" s="20"/>
      <c r="P56" s="20"/>
      <c r="Q56" s="20"/>
      <c r="R56" s="20"/>
      <c r="S56" s="20"/>
      <c r="T56" s="20">
        <f>ROUND((ROUND(Source!AF27*Source!AV27*Source!I27,2)+ROUND(Source!AE27*Source!AV27*Source!I27,2))*(Source!FX27)/100,2)</f>
        <v>11.73</v>
      </c>
      <c r="U56" s="20">
        <f>Source!X27</f>
        <v>181.15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>
        <f>T56</f>
        <v>11.73</v>
      </c>
      <c r="GZ56" s="20"/>
      <c r="HA56" s="20"/>
      <c r="HB56" s="20">
        <f>T56</f>
        <v>11.73</v>
      </c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60"/>
      <c r="B57" s="57"/>
      <c r="C57" s="57" t="s">
        <v>402</v>
      </c>
      <c r="D57" s="58"/>
      <c r="E57" s="59">
        <v>45</v>
      </c>
      <c r="F57" s="124" t="s">
        <v>399</v>
      </c>
      <c r="G57" s="123" t="s">
        <v>409</v>
      </c>
      <c r="H57" s="61">
        <f>ROUND((Source!AF27*Source!AV27+Source!AE27*Source!AV27)*(Source!FY27)/100,2)</f>
        <v>356.15</v>
      </c>
      <c r="I57" s="61">
        <f>T57</f>
        <v>6.23</v>
      </c>
      <c r="J57" s="123" t="s">
        <v>410</v>
      </c>
      <c r="K57" s="62">
        <f>U57</f>
        <v>90.57</v>
      </c>
      <c r="O57" s="20"/>
      <c r="P57" s="20"/>
      <c r="Q57" s="20"/>
      <c r="R57" s="20"/>
      <c r="S57" s="20"/>
      <c r="T57" s="20">
        <f>ROUND((ROUND(Source!AF27*Source!AV27*Source!I27,2)+ROUND(Source!AE27*Source!AV27*Source!I27,2))*(Source!FY27)/100,2)</f>
        <v>6.23</v>
      </c>
      <c r="U57" s="20">
        <f>Source!Y27</f>
        <v>90.57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>
        <f>T57</f>
        <v>6.23</v>
      </c>
      <c r="HA57" s="20"/>
      <c r="HB57" s="20">
        <f>T57</f>
        <v>6.23</v>
      </c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3.5" thickBot="1" x14ac:dyDescent="0.25">
      <c r="A58" s="65"/>
      <c r="B58" s="66"/>
      <c r="C58" s="66" t="s">
        <v>405</v>
      </c>
      <c r="D58" s="67" t="s">
        <v>406</v>
      </c>
      <c r="E58" s="68">
        <v>125</v>
      </c>
      <c r="F58" s="69"/>
      <c r="G58" s="69"/>
      <c r="H58" s="69">
        <f>ROUND(Source!AH27,2)</f>
        <v>125</v>
      </c>
      <c r="I58" s="70">
        <f>Source!U27</f>
        <v>2.1875</v>
      </c>
      <c r="J58" s="69"/>
      <c r="K58" s="7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64"/>
      <c r="B59" s="63"/>
      <c r="C59" s="63"/>
      <c r="D59" s="63"/>
      <c r="E59" s="63"/>
      <c r="F59" s="63"/>
      <c r="G59" s="63"/>
      <c r="H59" s="202">
        <f>R59</f>
        <v>36.29</v>
      </c>
      <c r="I59" s="203"/>
      <c r="J59" s="202">
        <f>S59</f>
        <v>607.18000000000006</v>
      </c>
      <c r="K59" s="204"/>
      <c r="O59" s="20"/>
      <c r="P59" s="20"/>
      <c r="Q59" s="20"/>
      <c r="R59" s="20">
        <f>SUM(T54:T58)</f>
        <v>36.29</v>
      </c>
      <c r="S59" s="20">
        <f>SUM(U54:U58)</f>
        <v>607.18000000000006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>
        <f>R59</f>
        <v>36.29</v>
      </c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ht="36" x14ac:dyDescent="0.2">
      <c r="A60" s="72">
        <v>3</v>
      </c>
      <c r="B60" s="78" t="s">
        <v>31</v>
      </c>
      <c r="C60" s="73" t="s">
        <v>32</v>
      </c>
      <c r="D60" s="74" t="s">
        <v>33</v>
      </c>
      <c r="E60" s="75">
        <v>9</v>
      </c>
      <c r="F60" s="76">
        <f>Source!AK29</f>
        <v>2048.42</v>
      </c>
      <c r="G60" s="125" t="s">
        <v>3</v>
      </c>
      <c r="H60" s="76">
        <f>Source!AB29</f>
        <v>2048.42</v>
      </c>
      <c r="I60" s="76"/>
      <c r="J60" s="126"/>
      <c r="K60" s="77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53"/>
      <c r="B61" s="50"/>
      <c r="C61" s="50" t="s">
        <v>395</v>
      </c>
      <c r="D61" s="51"/>
      <c r="E61" s="52"/>
      <c r="F61" s="54">
        <v>126.06</v>
      </c>
      <c r="G61" s="122"/>
      <c r="H61" s="54">
        <f>Source!AF29</f>
        <v>126.06</v>
      </c>
      <c r="I61" s="54">
        <f>T61</f>
        <v>1134.54</v>
      </c>
      <c r="J61" s="122">
        <v>18.3</v>
      </c>
      <c r="K61" s="55">
        <f>U61</f>
        <v>20762.080000000002</v>
      </c>
      <c r="O61" s="20"/>
      <c r="P61" s="20"/>
      <c r="Q61" s="20"/>
      <c r="R61" s="20"/>
      <c r="S61" s="20"/>
      <c r="T61" s="20">
        <f>ROUND(Source!AF29*Source!AV29*Source!I29,2)</f>
        <v>1134.54</v>
      </c>
      <c r="U61" s="20">
        <f>Source!S29</f>
        <v>20762.080000000002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>
        <f>T61</f>
        <v>1134.54</v>
      </c>
      <c r="GK61" s="20">
        <f>T61</f>
        <v>1134.54</v>
      </c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>
        <f>T61</f>
        <v>1134.54</v>
      </c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x14ac:dyDescent="0.2">
      <c r="A62" s="60"/>
      <c r="B62" s="57"/>
      <c r="C62" s="57" t="s">
        <v>396</v>
      </c>
      <c r="D62" s="58"/>
      <c r="E62" s="59"/>
      <c r="F62" s="61">
        <v>1730.05</v>
      </c>
      <c r="G62" s="123"/>
      <c r="H62" s="61">
        <f>Source!AD29</f>
        <v>1730.05</v>
      </c>
      <c r="I62" s="61">
        <f>T62</f>
        <v>15570.45</v>
      </c>
      <c r="J62" s="123">
        <v>12.5</v>
      </c>
      <c r="K62" s="62">
        <f>U62</f>
        <v>194630.63</v>
      </c>
      <c r="O62" s="20"/>
      <c r="P62" s="20"/>
      <c r="Q62" s="20"/>
      <c r="R62" s="20"/>
      <c r="S62" s="20"/>
      <c r="T62" s="20">
        <f>ROUND(Source!AD29*Source!AV29*Source!I29,2)</f>
        <v>15570.45</v>
      </c>
      <c r="U62" s="20">
        <f>Source!Q29</f>
        <v>194630.63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>
        <f>T62</f>
        <v>15570.45</v>
      </c>
      <c r="GK62" s="20"/>
      <c r="GL62" s="20">
        <f>T62</f>
        <v>15570.45</v>
      </c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>
        <f>T62</f>
        <v>15570.45</v>
      </c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60"/>
      <c r="B63" s="57"/>
      <c r="C63" s="57" t="s">
        <v>397</v>
      </c>
      <c r="D63" s="58"/>
      <c r="E63" s="59"/>
      <c r="F63" s="61">
        <v>85.46</v>
      </c>
      <c r="G63" s="123"/>
      <c r="H63" s="61">
        <f>Source!AE29</f>
        <v>85.46</v>
      </c>
      <c r="I63" s="61">
        <f>GM63</f>
        <v>769.14</v>
      </c>
      <c r="J63" s="123">
        <v>18.3</v>
      </c>
      <c r="K63" s="62">
        <f>Source!R29</f>
        <v>14075.26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>
        <f>ROUND(Source!AE29*Source!AV29*Source!I29,2)</f>
        <v>769.14</v>
      </c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hidden="1" x14ac:dyDescent="0.2">
      <c r="A64" s="60"/>
      <c r="B64" s="57"/>
      <c r="C64" s="57" t="s">
        <v>411</v>
      </c>
      <c r="D64" s="58"/>
      <c r="E64" s="59"/>
      <c r="F64" s="61">
        <v>192.31</v>
      </c>
      <c r="G64" s="123"/>
      <c r="H64" s="61">
        <f>Source!AC29</f>
        <v>192.31</v>
      </c>
      <c r="I64" s="61">
        <f>T64</f>
        <v>1730.79</v>
      </c>
      <c r="J64" s="123">
        <v>0</v>
      </c>
      <c r="K64" s="62">
        <f>U64</f>
        <v>0</v>
      </c>
      <c r="O64" s="20"/>
      <c r="P64" s="20"/>
      <c r="Q64" s="20"/>
      <c r="R64" s="20"/>
      <c r="S64" s="20"/>
      <c r="T64" s="20">
        <f>ROUND(Source!AC29*Source!AW29*Source!I29,2)</f>
        <v>1730.79</v>
      </c>
      <c r="U64" s="20">
        <f>Source!P29</f>
        <v>0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>
        <f>T64</f>
        <v>1730.79</v>
      </c>
      <c r="GK64" s="20"/>
      <c r="GL64" s="20"/>
      <c r="GM64" s="20"/>
      <c r="GN64" s="20">
        <f>T64</f>
        <v>1730.79</v>
      </c>
      <c r="GO64" s="20"/>
      <c r="GP64" s="20">
        <f>T64</f>
        <v>1730.79</v>
      </c>
      <c r="GQ64" s="20">
        <f>T64</f>
        <v>1730.79</v>
      </c>
      <c r="GR64" s="20"/>
      <c r="GS64" s="20">
        <f>T64</f>
        <v>1730.79</v>
      </c>
      <c r="GT64" s="20"/>
      <c r="GU64" s="20"/>
      <c r="GV64" s="20"/>
      <c r="GW64" s="20">
        <f>ROUND(Source!AG29*Source!I29,2)</f>
        <v>0</v>
      </c>
      <c r="GX64" s="20">
        <f>ROUND(Source!AJ29*Source!I29,2)</f>
        <v>0</v>
      </c>
      <c r="GY64" s="20"/>
      <c r="GZ64" s="20"/>
      <c r="HA64" s="20"/>
      <c r="HB64" s="20">
        <f>T64</f>
        <v>1730.79</v>
      </c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60"/>
      <c r="B65" s="57"/>
      <c r="C65" s="57" t="s">
        <v>398</v>
      </c>
      <c r="D65" s="58"/>
      <c r="E65" s="59">
        <v>100</v>
      </c>
      <c r="F65" s="124" t="s">
        <v>399</v>
      </c>
      <c r="G65" s="123" t="s">
        <v>412</v>
      </c>
      <c r="H65" s="61">
        <f>ROUND((Source!AF29*Source!AV29+Source!AE29*Source!AV29)*(Source!FX29)/100,2)</f>
        <v>169.22</v>
      </c>
      <c r="I65" s="61">
        <f>T65</f>
        <v>1522.94</v>
      </c>
      <c r="J65" s="123" t="s">
        <v>413</v>
      </c>
      <c r="K65" s="62">
        <f>U65</f>
        <v>23689.39</v>
      </c>
      <c r="O65" s="20"/>
      <c r="P65" s="20"/>
      <c r="Q65" s="20"/>
      <c r="R65" s="20"/>
      <c r="S65" s="20"/>
      <c r="T65" s="20">
        <f>ROUND((ROUND(Source!AF29*Source!AV29*Source!I29,2)+ROUND(Source!AE29*Source!AV29*Source!I29,2))*(Source!FX29)/100,2)</f>
        <v>1522.94</v>
      </c>
      <c r="U65" s="20">
        <f>Source!X29</f>
        <v>23689.39</v>
      </c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>
        <f>T65</f>
        <v>1522.94</v>
      </c>
      <c r="GZ65" s="20"/>
      <c r="HA65" s="20"/>
      <c r="HB65" s="20">
        <f>T65</f>
        <v>1522.94</v>
      </c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x14ac:dyDescent="0.2">
      <c r="A66" s="60"/>
      <c r="B66" s="57"/>
      <c r="C66" s="57" t="s">
        <v>402</v>
      </c>
      <c r="D66" s="58"/>
      <c r="E66" s="59">
        <v>65</v>
      </c>
      <c r="F66" s="124" t="s">
        <v>399</v>
      </c>
      <c r="G66" s="123" t="s">
        <v>414</v>
      </c>
      <c r="H66" s="61">
        <f>ROUND((Source!AF29*Source!AV29+Source!AE29*Source!AV29)*(Source!FY29)/100,2)</f>
        <v>103.64</v>
      </c>
      <c r="I66" s="61">
        <f>T66</f>
        <v>932.8</v>
      </c>
      <c r="J66" s="123" t="s">
        <v>415</v>
      </c>
      <c r="K66" s="62">
        <f>U66</f>
        <v>13586.56</v>
      </c>
      <c r="O66" s="20"/>
      <c r="P66" s="20"/>
      <c r="Q66" s="20"/>
      <c r="R66" s="20"/>
      <c r="S66" s="20"/>
      <c r="T66" s="20">
        <f>ROUND((ROUND(Source!AF29*Source!AV29*Source!I29,2)+ROUND(Source!AE29*Source!AV29*Source!I29,2))*(Source!FY29)/100,2)</f>
        <v>932.8</v>
      </c>
      <c r="U66" s="20">
        <f>Source!Y29</f>
        <v>13586.56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>
        <f>T66</f>
        <v>932.8</v>
      </c>
      <c r="HA66" s="20"/>
      <c r="HB66" s="20">
        <f>T66</f>
        <v>932.8</v>
      </c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ht="13.5" thickBot="1" x14ac:dyDescent="0.25">
      <c r="A67" s="65"/>
      <c r="B67" s="66"/>
      <c r="C67" s="66" t="s">
        <v>405</v>
      </c>
      <c r="D67" s="67" t="s">
        <v>406</v>
      </c>
      <c r="E67" s="68">
        <v>12.18</v>
      </c>
      <c r="F67" s="69"/>
      <c r="G67" s="69"/>
      <c r="H67" s="69">
        <f>ROUND(Source!AH29,2)</f>
        <v>12.18</v>
      </c>
      <c r="I67" s="70">
        <f>Source!U29</f>
        <v>109.62</v>
      </c>
      <c r="J67" s="69"/>
      <c r="K67" s="7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x14ac:dyDescent="0.2">
      <c r="A68" s="64"/>
      <c r="B68" s="63"/>
      <c r="C68" s="63"/>
      <c r="D68" s="63"/>
      <c r="E68" s="63"/>
      <c r="F68" s="63"/>
      <c r="G68" s="63"/>
      <c r="H68" s="202">
        <f>R68</f>
        <v>20891.52</v>
      </c>
      <c r="I68" s="203"/>
      <c r="J68" s="202">
        <f>S68</f>
        <v>252668.66000000003</v>
      </c>
      <c r="K68" s="204"/>
      <c r="O68" s="20"/>
      <c r="P68" s="20"/>
      <c r="Q68" s="20"/>
      <c r="R68" s="20">
        <f>SUM(T60:T67)</f>
        <v>20891.52</v>
      </c>
      <c r="S68" s="20">
        <f>SUM(U60:U67)</f>
        <v>252668.66000000003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>
        <f>R68</f>
        <v>20891.52</v>
      </c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ht="48" x14ac:dyDescent="0.2">
      <c r="A69" s="72">
        <v>4</v>
      </c>
      <c r="B69" s="78" t="s">
        <v>38</v>
      </c>
      <c r="C69" s="73" t="s">
        <v>39</v>
      </c>
      <c r="D69" s="74" t="s">
        <v>33</v>
      </c>
      <c r="E69" s="75">
        <v>68</v>
      </c>
      <c r="F69" s="76">
        <f>Source!AK31</f>
        <v>829.45</v>
      </c>
      <c r="G69" s="125" t="s">
        <v>3</v>
      </c>
      <c r="H69" s="76">
        <f>Source!AB31</f>
        <v>829.45</v>
      </c>
      <c r="I69" s="76"/>
      <c r="J69" s="126"/>
      <c r="K69" s="77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x14ac:dyDescent="0.2">
      <c r="A70" s="53"/>
      <c r="B70" s="50"/>
      <c r="C70" s="50" t="s">
        <v>395</v>
      </c>
      <c r="D70" s="51"/>
      <c r="E70" s="52"/>
      <c r="F70" s="54">
        <v>45.95</v>
      </c>
      <c r="G70" s="122"/>
      <c r="H70" s="54">
        <f>Source!AF31</f>
        <v>45.95</v>
      </c>
      <c r="I70" s="54">
        <f>T70</f>
        <v>3124.6</v>
      </c>
      <c r="J70" s="122">
        <v>18.3</v>
      </c>
      <c r="K70" s="55">
        <f>U70</f>
        <v>57180.18</v>
      </c>
      <c r="O70" s="20"/>
      <c r="P70" s="20"/>
      <c r="Q70" s="20"/>
      <c r="R70" s="20"/>
      <c r="S70" s="20"/>
      <c r="T70" s="20">
        <f>ROUND(Source!AF31*Source!AV31*Source!I31,2)</f>
        <v>3124.6</v>
      </c>
      <c r="U70" s="20">
        <f>Source!S31</f>
        <v>57180.18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>
        <f>T70</f>
        <v>3124.6</v>
      </c>
      <c r="GK70" s="20">
        <f>T70</f>
        <v>3124.6</v>
      </c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>
        <f>T70</f>
        <v>3124.6</v>
      </c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x14ac:dyDescent="0.2">
      <c r="A71" s="60"/>
      <c r="B71" s="57"/>
      <c r="C71" s="57" t="s">
        <v>396</v>
      </c>
      <c r="D71" s="58"/>
      <c r="E71" s="59"/>
      <c r="F71" s="61">
        <v>677.81</v>
      </c>
      <c r="G71" s="123"/>
      <c r="H71" s="61">
        <f>Source!AD31</f>
        <v>677.81</v>
      </c>
      <c r="I71" s="61">
        <f>T71</f>
        <v>46091.08</v>
      </c>
      <c r="J71" s="123">
        <v>12.5</v>
      </c>
      <c r="K71" s="62">
        <f>U71</f>
        <v>576138.5</v>
      </c>
      <c r="O71" s="20"/>
      <c r="P71" s="20"/>
      <c r="Q71" s="20"/>
      <c r="R71" s="20"/>
      <c r="S71" s="20"/>
      <c r="T71" s="20">
        <f>ROUND(Source!AD31*Source!AV31*Source!I31,2)</f>
        <v>46091.08</v>
      </c>
      <c r="U71" s="20">
        <f>Source!Q31</f>
        <v>576138.5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>
        <f>T71</f>
        <v>46091.08</v>
      </c>
      <c r="GK71" s="20"/>
      <c r="GL71" s="20">
        <f>T71</f>
        <v>46091.08</v>
      </c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>
        <f>T71</f>
        <v>46091.08</v>
      </c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x14ac:dyDescent="0.2">
      <c r="A72" s="60"/>
      <c r="B72" s="57"/>
      <c r="C72" s="57" t="s">
        <v>397</v>
      </c>
      <c r="D72" s="58"/>
      <c r="E72" s="59"/>
      <c r="F72" s="61">
        <v>33.479999999999997</v>
      </c>
      <c r="G72" s="123"/>
      <c r="H72" s="61">
        <f>Source!AE31</f>
        <v>33.479999999999997</v>
      </c>
      <c r="I72" s="61">
        <f>GM72</f>
        <v>2276.64</v>
      </c>
      <c r="J72" s="123">
        <v>18.3</v>
      </c>
      <c r="K72" s="62">
        <f>Source!R31</f>
        <v>41662.51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>
        <f>ROUND(Source!AE31*Source!AV31*Source!I31,2)</f>
        <v>2276.64</v>
      </c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hidden="1" x14ac:dyDescent="0.2">
      <c r="A73" s="60"/>
      <c r="B73" s="57"/>
      <c r="C73" s="57" t="s">
        <v>411</v>
      </c>
      <c r="D73" s="58"/>
      <c r="E73" s="59"/>
      <c r="F73" s="61">
        <v>105.69</v>
      </c>
      <c r="G73" s="123"/>
      <c r="H73" s="61">
        <f>Source!AC31</f>
        <v>105.69</v>
      </c>
      <c r="I73" s="61">
        <f>T73</f>
        <v>7186.92</v>
      </c>
      <c r="J73" s="123">
        <v>0</v>
      </c>
      <c r="K73" s="62">
        <f>U73</f>
        <v>0</v>
      </c>
      <c r="O73" s="20"/>
      <c r="P73" s="20"/>
      <c r="Q73" s="20"/>
      <c r="R73" s="20"/>
      <c r="S73" s="20"/>
      <c r="T73" s="20">
        <f>ROUND(Source!AC31*Source!AW31*Source!I31,2)</f>
        <v>7186.92</v>
      </c>
      <c r="U73" s="20">
        <f>Source!P31</f>
        <v>0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>
        <f>T73</f>
        <v>7186.92</v>
      </c>
      <c r="GK73" s="20"/>
      <c r="GL73" s="20"/>
      <c r="GM73" s="20"/>
      <c r="GN73" s="20">
        <f>T73</f>
        <v>7186.92</v>
      </c>
      <c r="GO73" s="20"/>
      <c r="GP73" s="20">
        <f>T73</f>
        <v>7186.92</v>
      </c>
      <c r="GQ73" s="20">
        <f>T73</f>
        <v>7186.92</v>
      </c>
      <c r="GR73" s="20"/>
      <c r="GS73" s="20">
        <f>T73</f>
        <v>7186.92</v>
      </c>
      <c r="GT73" s="20"/>
      <c r="GU73" s="20"/>
      <c r="GV73" s="20"/>
      <c r="GW73" s="20">
        <f>ROUND(Source!AG31*Source!I31,2)</f>
        <v>0</v>
      </c>
      <c r="GX73" s="20">
        <f>ROUND(Source!AJ31*Source!I31,2)</f>
        <v>0</v>
      </c>
      <c r="GY73" s="20"/>
      <c r="GZ73" s="20"/>
      <c r="HA73" s="20"/>
      <c r="HB73" s="20">
        <f>T73</f>
        <v>7186.92</v>
      </c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x14ac:dyDescent="0.2">
      <c r="A74" s="60"/>
      <c r="B74" s="57"/>
      <c r="C74" s="57" t="s">
        <v>398</v>
      </c>
      <c r="D74" s="58"/>
      <c r="E74" s="59">
        <v>100</v>
      </c>
      <c r="F74" s="124" t="s">
        <v>399</v>
      </c>
      <c r="G74" s="123" t="s">
        <v>412</v>
      </c>
      <c r="H74" s="61">
        <f>ROUND((Source!AF31*Source!AV31+Source!AE31*Source!AV31)*(Source!FX31)/100,2)</f>
        <v>63.54</v>
      </c>
      <c r="I74" s="61">
        <f>T74</f>
        <v>4320.99</v>
      </c>
      <c r="J74" s="123" t="s">
        <v>413</v>
      </c>
      <c r="K74" s="62">
        <f>U74</f>
        <v>67213.03</v>
      </c>
      <c r="O74" s="20"/>
      <c r="P74" s="20"/>
      <c r="Q74" s="20"/>
      <c r="R74" s="20"/>
      <c r="S74" s="20"/>
      <c r="T74" s="20">
        <f>ROUND((ROUND(Source!AF31*Source!AV31*Source!I31,2)+ROUND(Source!AE31*Source!AV31*Source!I31,2))*(Source!FX31)/100,2)</f>
        <v>4320.99</v>
      </c>
      <c r="U74" s="20">
        <f>Source!X31</f>
        <v>67213.03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>
        <f>T74</f>
        <v>4320.99</v>
      </c>
      <c r="GZ74" s="20"/>
      <c r="HA74" s="20"/>
      <c r="HB74" s="20">
        <f>T74</f>
        <v>4320.99</v>
      </c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x14ac:dyDescent="0.2">
      <c r="A75" s="60"/>
      <c r="B75" s="57"/>
      <c r="C75" s="57" t="s">
        <v>402</v>
      </c>
      <c r="D75" s="58"/>
      <c r="E75" s="59">
        <v>65</v>
      </c>
      <c r="F75" s="124" t="s">
        <v>399</v>
      </c>
      <c r="G75" s="123" t="s">
        <v>414</v>
      </c>
      <c r="H75" s="61">
        <f>ROUND((Source!AF31*Source!AV31+Source!AE31*Source!AV31)*(Source!FY31)/100,2)</f>
        <v>38.92</v>
      </c>
      <c r="I75" s="61">
        <f>T75</f>
        <v>2646.61</v>
      </c>
      <c r="J75" s="123" t="s">
        <v>415</v>
      </c>
      <c r="K75" s="62">
        <f>U75</f>
        <v>38548.65</v>
      </c>
      <c r="O75" s="20"/>
      <c r="P75" s="20"/>
      <c r="Q75" s="20"/>
      <c r="R75" s="20"/>
      <c r="S75" s="20"/>
      <c r="T75" s="20">
        <f>ROUND((ROUND(Source!AF31*Source!AV31*Source!I31,2)+ROUND(Source!AE31*Source!AV31*Source!I31,2))*(Source!FY31)/100,2)</f>
        <v>2646.61</v>
      </c>
      <c r="U75" s="20">
        <f>Source!Y31</f>
        <v>38548.65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>
        <f>T75</f>
        <v>2646.61</v>
      </c>
      <c r="HA75" s="20"/>
      <c r="HB75" s="20">
        <f>T75</f>
        <v>2646.61</v>
      </c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ht="13.5" thickBot="1" x14ac:dyDescent="0.25">
      <c r="A76" s="65"/>
      <c r="B76" s="66"/>
      <c r="C76" s="66" t="s">
        <v>405</v>
      </c>
      <c r="D76" s="67" t="s">
        <v>406</v>
      </c>
      <c r="E76" s="68">
        <v>4.4400000000000004</v>
      </c>
      <c r="F76" s="69"/>
      <c r="G76" s="69"/>
      <c r="H76" s="69">
        <f>ROUND(Source!AH31,2)</f>
        <v>4.4400000000000004</v>
      </c>
      <c r="I76" s="70">
        <f>Source!U31</f>
        <v>301.92</v>
      </c>
      <c r="J76" s="69"/>
      <c r="K76" s="7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x14ac:dyDescent="0.2">
      <c r="A77" s="64"/>
      <c r="B77" s="63"/>
      <c r="C77" s="63"/>
      <c r="D77" s="63"/>
      <c r="E77" s="63"/>
      <c r="F77" s="63"/>
      <c r="G77" s="63"/>
      <c r="H77" s="202">
        <f>R77</f>
        <v>63370.2</v>
      </c>
      <c r="I77" s="203"/>
      <c r="J77" s="202">
        <f>S77</f>
        <v>739080.3600000001</v>
      </c>
      <c r="K77" s="204"/>
      <c r="O77" s="20"/>
      <c r="P77" s="20"/>
      <c r="Q77" s="20"/>
      <c r="R77" s="20">
        <f>SUM(T69:T76)</f>
        <v>63370.2</v>
      </c>
      <c r="S77" s="20">
        <f>SUM(U69:U76)</f>
        <v>739080.3600000001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>
        <f>R77</f>
        <v>63370.2</v>
      </c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ht="24" x14ac:dyDescent="0.2">
      <c r="A78" s="72">
        <v>5</v>
      </c>
      <c r="B78" s="78" t="s">
        <v>42</v>
      </c>
      <c r="C78" s="73" t="s">
        <v>43</v>
      </c>
      <c r="D78" s="74" t="s">
        <v>44</v>
      </c>
      <c r="E78" s="75">
        <v>0.6</v>
      </c>
      <c r="F78" s="76">
        <f>Source!AK33</f>
        <v>621.96</v>
      </c>
      <c r="G78" s="125" t="s">
        <v>3</v>
      </c>
      <c r="H78" s="76">
        <f>Source!AB33</f>
        <v>621.96</v>
      </c>
      <c r="I78" s="76"/>
      <c r="J78" s="126"/>
      <c r="K78" s="77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x14ac:dyDescent="0.2">
      <c r="A79" s="53"/>
      <c r="B79" s="50"/>
      <c r="C79" s="50" t="s">
        <v>395</v>
      </c>
      <c r="D79" s="51"/>
      <c r="E79" s="52"/>
      <c r="F79" s="54">
        <v>171.43</v>
      </c>
      <c r="G79" s="122"/>
      <c r="H79" s="54">
        <f>Source!AF33</f>
        <v>171.43</v>
      </c>
      <c r="I79" s="54">
        <f>T79</f>
        <v>102.86</v>
      </c>
      <c r="J79" s="122">
        <v>18.3</v>
      </c>
      <c r="K79" s="55">
        <f>U79</f>
        <v>1882.3</v>
      </c>
      <c r="O79" s="20"/>
      <c r="P79" s="20"/>
      <c r="Q79" s="20"/>
      <c r="R79" s="20"/>
      <c r="S79" s="20"/>
      <c r="T79" s="20">
        <f>ROUND(Source!AF33*Source!AV33*Source!I33,2)</f>
        <v>102.86</v>
      </c>
      <c r="U79" s="20">
        <f>Source!S33</f>
        <v>1882.3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>
        <f>T79</f>
        <v>102.86</v>
      </c>
      <c r="GK79" s="20">
        <f>T79</f>
        <v>102.86</v>
      </c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>
        <f>T79</f>
        <v>102.86</v>
      </c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x14ac:dyDescent="0.2">
      <c r="A80" s="60"/>
      <c r="B80" s="57"/>
      <c r="C80" s="57" t="s">
        <v>396</v>
      </c>
      <c r="D80" s="58"/>
      <c r="E80" s="59"/>
      <c r="F80" s="61">
        <v>375.7</v>
      </c>
      <c r="G80" s="123"/>
      <c r="H80" s="61">
        <f>Source!AD33</f>
        <v>375.7</v>
      </c>
      <c r="I80" s="61">
        <f>T80</f>
        <v>225.42</v>
      </c>
      <c r="J80" s="123">
        <v>12.5</v>
      </c>
      <c r="K80" s="62">
        <f>U80</f>
        <v>2817.75</v>
      </c>
      <c r="O80" s="20"/>
      <c r="P80" s="20"/>
      <c r="Q80" s="20"/>
      <c r="R80" s="20"/>
      <c r="S80" s="20"/>
      <c r="T80" s="20">
        <f>ROUND(Source!AD33*Source!AV33*Source!I33,2)</f>
        <v>225.42</v>
      </c>
      <c r="U80" s="20">
        <f>Source!Q33</f>
        <v>2817.75</v>
      </c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>
        <f>T80</f>
        <v>225.42</v>
      </c>
      <c r="GK80" s="20"/>
      <c r="GL80" s="20">
        <f>T80</f>
        <v>225.42</v>
      </c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>
        <f>T80</f>
        <v>225.42</v>
      </c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x14ac:dyDescent="0.2">
      <c r="A81" s="60"/>
      <c r="B81" s="57"/>
      <c r="C81" s="57" t="s">
        <v>397</v>
      </c>
      <c r="D81" s="58"/>
      <c r="E81" s="59"/>
      <c r="F81" s="61">
        <v>48.69</v>
      </c>
      <c r="G81" s="123"/>
      <c r="H81" s="61">
        <f>Source!AE33</f>
        <v>48.69</v>
      </c>
      <c r="I81" s="61">
        <f>GM81</f>
        <v>29.21</v>
      </c>
      <c r="J81" s="123">
        <v>18.3</v>
      </c>
      <c r="K81" s="62">
        <f>Source!R33</f>
        <v>534.62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>
        <f>ROUND(Source!AE33*Source!AV33*Source!I33,2)</f>
        <v>29.21</v>
      </c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hidden="1" x14ac:dyDescent="0.2">
      <c r="A82" s="60"/>
      <c r="B82" s="57"/>
      <c r="C82" s="57" t="s">
        <v>411</v>
      </c>
      <c r="D82" s="58"/>
      <c r="E82" s="59"/>
      <c r="F82" s="61">
        <v>74.83</v>
      </c>
      <c r="G82" s="123"/>
      <c r="H82" s="61">
        <f>Source!AC33</f>
        <v>74.83</v>
      </c>
      <c r="I82" s="61">
        <f>T82</f>
        <v>44.9</v>
      </c>
      <c r="J82" s="123">
        <v>0</v>
      </c>
      <c r="K82" s="62">
        <f>U82</f>
        <v>0</v>
      </c>
      <c r="O82" s="20"/>
      <c r="P82" s="20"/>
      <c r="Q82" s="20"/>
      <c r="R82" s="20"/>
      <c r="S82" s="20"/>
      <c r="T82" s="20">
        <f>ROUND(Source!AC33*Source!AW33*Source!I33,2)</f>
        <v>44.9</v>
      </c>
      <c r="U82" s="20">
        <f>Source!P33</f>
        <v>0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>
        <f>T82</f>
        <v>44.9</v>
      </c>
      <c r="GK82" s="20"/>
      <c r="GL82" s="20"/>
      <c r="GM82" s="20"/>
      <c r="GN82" s="20">
        <f>T82</f>
        <v>44.9</v>
      </c>
      <c r="GO82" s="20"/>
      <c r="GP82" s="20">
        <f>T82</f>
        <v>44.9</v>
      </c>
      <c r="GQ82" s="20">
        <f>T82</f>
        <v>44.9</v>
      </c>
      <c r="GR82" s="20"/>
      <c r="GS82" s="20">
        <f>T82</f>
        <v>44.9</v>
      </c>
      <c r="GT82" s="20"/>
      <c r="GU82" s="20"/>
      <c r="GV82" s="20"/>
      <c r="GW82" s="20">
        <f>ROUND(Source!AG33*Source!I33,2)</f>
        <v>0</v>
      </c>
      <c r="GX82" s="20">
        <f>ROUND(Source!AJ33*Source!I33,2)</f>
        <v>0</v>
      </c>
      <c r="GY82" s="20"/>
      <c r="GZ82" s="20"/>
      <c r="HA82" s="20"/>
      <c r="HB82" s="20"/>
      <c r="HC82" s="20">
        <f>T82</f>
        <v>44.9</v>
      </c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x14ac:dyDescent="0.2">
      <c r="A83" s="60"/>
      <c r="B83" s="57"/>
      <c r="C83" s="57" t="s">
        <v>398</v>
      </c>
      <c r="D83" s="58"/>
      <c r="E83" s="59">
        <v>95</v>
      </c>
      <c r="F83" s="124" t="s">
        <v>399</v>
      </c>
      <c r="G83" s="123"/>
      <c r="H83" s="61">
        <f>ROUND((Source!AF33*Source!AV33+Source!AE33*Source!AV33)*(Source!FX33)/100,2)</f>
        <v>209.11</v>
      </c>
      <c r="I83" s="61">
        <f>T83</f>
        <v>125.47</v>
      </c>
      <c r="J83" s="123" t="s">
        <v>416</v>
      </c>
      <c r="K83" s="62">
        <f>U83</f>
        <v>1957.71</v>
      </c>
      <c r="O83" s="20"/>
      <c r="P83" s="20"/>
      <c r="Q83" s="20"/>
      <c r="R83" s="20"/>
      <c r="S83" s="20"/>
      <c r="T83" s="20">
        <f>ROUND((ROUND(Source!AF33*Source!AV33*Source!I33,2)+ROUND(Source!AE33*Source!AV33*Source!I33,2))*(Source!FX33)/100,2)</f>
        <v>125.47</v>
      </c>
      <c r="U83" s="20">
        <f>Source!X33</f>
        <v>1957.71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>
        <f>T83</f>
        <v>125.47</v>
      </c>
      <c r="GZ83" s="20"/>
      <c r="HA83" s="20"/>
      <c r="HB83" s="20"/>
      <c r="HC83" s="20">
        <f>T83</f>
        <v>125.47</v>
      </c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x14ac:dyDescent="0.2">
      <c r="A84" s="60"/>
      <c r="B84" s="57"/>
      <c r="C84" s="57" t="s">
        <v>402</v>
      </c>
      <c r="D84" s="58"/>
      <c r="E84" s="59">
        <v>65</v>
      </c>
      <c r="F84" s="124" t="s">
        <v>399</v>
      </c>
      <c r="G84" s="123"/>
      <c r="H84" s="61">
        <f>ROUND((Source!AF33*Source!AV33+Source!AE33*Source!AV33)*(Source!FY33)/100,2)</f>
        <v>143.08000000000001</v>
      </c>
      <c r="I84" s="61">
        <f>T84</f>
        <v>85.85</v>
      </c>
      <c r="J84" s="123" t="s">
        <v>417</v>
      </c>
      <c r="K84" s="62">
        <f>U84</f>
        <v>1256.8</v>
      </c>
      <c r="O84" s="20"/>
      <c r="P84" s="20"/>
      <c r="Q84" s="20"/>
      <c r="R84" s="20"/>
      <c r="S84" s="20"/>
      <c r="T84" s="20">
        <f>ROUND((ROUND(Source!AF33*Source!AV33*Source!I33,2)+ROUND(Source!AE33*Source!AV33*Source!I33,2))*(Source!FY33)/100,2)</f>
        <v>85.85</v>
      </c>
      <c r="U84" s="20">
        <f>Source!Y33</f>
        <v>1256.8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>
        <f>T84</f>
        <v>85.85</v>
      </c>
      <c r="HA84" s="20"/>
      <c r="HB84" s="20"/>
      <c r="HC84" s="20">
        <f>T84</f>
        <v>85.85</v>
      </c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ht="13.5" thickBot="1" x14ac:dyDescent="0.25">
      <c r="A85" s="65"/>
      <c r="B85" s="66"/>
      <c r="C85" s="66" t="s">
        <v>405</v>
      </c>
      <c r="D85" s="67" t="s">
        <v>406</v>
      </c>
      <c r="E85" s="68">
        <v>17.82</v>
      </c>
      <c r="F85" s="69"/>
      <c r="G85" s="69"/>
      <c r="H85" s="69">
        <f>ROUND(Source!AH33,2)</f>
        <v>17.82</v>
      </c>
      <c r="I85" s="70">
        <f>Source!U33</f>
        <v>10.692</v>
      </c>
      <c r="J85" s="69"/>
      <c r="K85" s="71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x14ac:dyDescent="0.2">
      <c r="A86" s="64"/>
      <c r="B86" s="63"/>
      <c r="C86" s="63"/>
      <c r="D86" s="63"/>
      <c r="E86" s="63"/>
      <c r="F86" s="63"/>
      <c r="G86" s="63"/>
      <c r="H86" s="202">
        <f>R86</f>
        <v>584.5</v>
      </c>
      <c r="I86" s="203"/>
      <c r="J86" s="202">
        <f>S86</f>
        <v>7914.56</v>
      </c>
      <c r="K86" s="204"/>
      <c r="O86" s="20"/>
      <c r="P86" s="20"/>
      <c r="Q86" s="20"/>
      <c r="R86" s="20">
        <f>SUM(T78:T85)</f>
        <v>584.5</v>
      </c>
      <c r="S86" s="20">
        <f>SUM(U78:U85)</f>
        <v>7914.56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>
        <f>R86</f>
        <v>584.5</v>
      </c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ht="36" x14ac:dyDescent="0.2">
      <c r="A87" s="72">
        <v>6</v>
      </c>
      <c r="B87" s="78" t="s">
        <v>51</v>
      </c>
      <c r="C87" s="73" t="s">
        <v>52</v>
      </c>
      <c r="D87" s="74" t="s">
        <v>44</v>
      </c>
      <c r="E87" s="75">
        <v>8.6</v>
      </c>
      <c r="F87" s="76">
        <f>Source!AK35</f>
        <v>413.87</v>
      </c>
      <c r="G87" s="125" t="s">
        <v>3</v>
      </c>
      <c r="H87" s="76">
        <f>Source!AB35</f>
        <v>413.87</v>
      </c>
      <c r="I87" s="76"/>
      <c r="J87" s="126"/>
      <c r="K87" s="77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x14ac:dyDescent="0.2">
      <c r="A88" s="53"/>
      <c r="B88" s="50"/>
      <c r="C88" s="50" t="s">
        <v>395</v>
      </c>
      <c r="D88" s="51"/>
      <c r="E88" s="52"/>
      <c r="F88" s="54">
        <v>285.33</v>
      </c>
      <c r="G88" s="122"/>
      <c r="H88" s="54">
        <f>Source!AF35</f>
        <v>285.33</v>
      </c>
      <c r="I88" s="54">
        <f>T88</f>
        <v>2453.84</v>
      </c>
      <c r="J88" s="122">
        <v>18.3</v>
      </c>
      <c r="K88" s="55">
        <f>U88</f>
        <v>44905.24</v>
      </c>
      <c r="O88" s="20"/>
      <c r="P88" s="20"/>
      <c r="Q88" s="20"/>
      <c r="R88" s="20"/>
      <c r="S88" s="20"/>
      <c r="T88" s="20">
        <f>ROUND(Source!AF35*Source!AV35*Source!I35,2)</f>
        <v>2453.84</v>
      </c>
      <c r="U88" s="20">
        <f>Source!S35</f>
        <v>44905.24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>
        <f>T88</f>
        <v>2453.84</v>
      </c>
      <c r="GK88" s="20">
        <f>T88</f>
        <v>2453.84</v>
      </c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>
        <f>T88</f>
        <v>2453.84</v>
      </c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x14ac:dyDescent="0.2">
      <c r="A89" s="60"/>
      <c r="B89" s="57"/>
      <c r="C89" s="57" t="s">
        <v>396</v>
      </c>
      <c r="D89" s="58"/>
      <c r="E89" s="59"/>
      <c r="F89" s="61">
        <v>87.18</v>
      </c>
      <c r="G89" s="123"/>
      <c r="H89" s="61">
        <f>Source!AD35</f>
        <v>87.18</v>
      </c>
      <c r="I89" s="61">
        <f>T89</f>
        <v>749.75</v>
      </c>
      <c r="J89" s="123">
        <v>12.5</v>
      </c>
      <c r="K89" s="62">
        <f>U89</f>
        <v>9371.85</v>
      </c>
      <c r="O89" s="20"/>
      <c r="P89" s="20"/>
      <c r="Q89" s="20"/>
      <c r="R89" s="20"/>
      <c r="S89" s="20"/>
      <c r="T89" s="20">
        <f>ROUND(Source!AD35*Source!AV35*Source!I35,2)</f>
        <v>749.75</v>
      </c>
      <c r="U89" s="20">
        <f>Source!Q35</f>
        <v>9371.85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>
        <f>T89</f>
        <v>749.75</v>
      </c>
      <c r="GK89" s="20"/>
      <c r="GL89" s="20">
        <f>T89</f>
        <v>749.75</v>
      </c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>
        <f>T89</f>
        <v>749.75</v>
      </c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x14ac:dyDescent="0.2">
      <c r="A90" s="60"/>
      <c r="B90" s="57"/>
      <c r="C90" s="57" t="s">
        <v>397</v>
      </c>
      <c r="D90" s="58"/>
      <c r="E90" s="59"/>
      <c r="F90" s="61">
        <v>5.0199999999999996</v>
      </c>
      <c r="G90" s="123"/>
      <c r="H90" s="61">
        <f>Source!AE35</f>
        <v>5.0199999999999996</v>
      </c>
      <c r="I90" s="61">
        <f>GM90</f>
        <v>43.17</v>
      </c>
      <c r="J90" s="123">
        <v>18.3</v>
      </c>
      <c r="K90" s="62">
        <f>Source!R35</f>
        <v>790.05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>
        <f>ROUND(Source!AE35*Source!AV35*Source!I35,2)</f>
        <v>43.17</v>
      </c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hidden="1" x14ac:dyDescent="0.2">
      <c r="A91" s="60"/>
      <c r="B91" s="57"/>
      <c r="C91" s="57" t="s">
        <v>411</v>
      </c>
      <c r="D91" s="58"/>
      <c r="E91" s="59"/>
      <c r="F91" s="61">
        <v>41.36</v>
      </c>
      <c r="G91" s="123"/>
      <c r="H91" s="61">
        <f>Source!AC35</f>
        <v>41.36</v>
      </c>
      <c r="I91" s="61">
        <f>T91</f>
        <v>355.7</v>
      </c>
      <c r="J91" s="123">
        <v>0</v>
      </c>
      <c r="K91" s="62">
        <f>U91</f>
        <v>0</v>
      </c>
      <c r="O91" s="20"/>
      <c r="P91" s="20"/>
      <c r="Q91" s="20"/>
      <c r="R91" s="20"/>
      <c r="S91" s="20"/>
      <c r="T91" s="20">
        <f>ROUND(Source!AC35*Source!AW35*Source!I35,2)</f>
        <v>355.7</v>
      </c>
      <c r="U91" s="20">
        <f>Source!P35</f>
        <v>0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>
        <f>T91</f>
        <v>355.7</v>
      </c>
      <c r="GK91" s="20"/>
      <c r="GL91" s="20"/>
      <c r="GM91" s="20"/>
      <c r="GN91" s="20">
        <f>T91</f>
        <v>355.7</v>
      </c>
      <c r="GO91" s="20"/>
      <c r="GP91" s="20">
        <f>T91</f>
        <v>355.7</v>
      </c>
      <c r="GQ91" s="20">
        <f>T91</f>
        <v>355.7</v>
      </c>
      <c r="GR91" s="20"/>
      <c r="GS91" s="20">
        <f>T91</f>
        <v>355.7</v>
      </c>
      <c r="GT91" s="20"/>
      <c r="GU91" s="20"/>
      <c r="GV91" s="20"/>
      <c r="GW91" s="20">
        <f>ROUND(Source!AG35*Source!I35,2)</f>
        <v>0</v>
      </c>
      <c r="GX91" s="20">
        <f>ROUND(Source!AJ35*Source!I35,2)</f>
        <v>0</v>
      </c>
      <c r="GY91" s="20"/>
      <c r="GZ91" s="20"/>
      <c r="HA91" s="20"/>
      <c r="HB91" s="20"/>
      <c r="HC91" s="20">
        <f>T91</f>
        <v>355.7</v>
      </c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x14ac:dyDescent="0.2">
      <c r="A92" s="60"/>
      <c r="B92" s="57"/>
      <c r="C92" s="57" t="s">
        <v>398</v>
      </c>
      <c r="D92" s="58"/>
      <c r="E92" s="59">
        <v>95</v>
      </c>
      <c r="F92" s="124" t="s">
        <v>399</v>
      </c>
      <c r="G92" s="123"/>
      <c r="H92" s="61">
        <f>ROUND((Source!AF35*Source!AV35+Source!AE35*Source!AV35)*(Source!FX35)/100,2)</f>
        <v>275.83</v>
      </c>
      <c r="I92" s="61">
        <f>T92</f>
        <v>2372.16</v>
      </c>
      <c r="J92" s="123" t="s">
        <v>416</v>
      </c>
      <c r="K92" s="62">
        <f>U92</f>
        <v>37013.18</v>
      </c>
      <c r="O92" s="20"/>
      <c r="P92" s="20"/>
      <c r="Q92" s="20"/>
      <c r="R92" s="20"/>
      <c r="S92" s="20"/>
      <c r="T92" s="20">
        <f>ROUND((ROUND(Source!AF35*Source!AV35*Source!I35,2)+ROUND(Source!AE35*Source!AV35*Source!I35,2))*(Source!FX35)/100,2)</f>
        <v>2372.16</v>
      </c>
      <c r="U92" s="20">
        <f>Source!X35</f>
        <v>37013.18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>
        <f>T92</f>
        <v>2372.16</v>
      </c>
      <c r="GZ92" s="20"/>
      <c r="HA92" s="20"/>
      <c r="HB92" s="20"/>
      <c r="HC92" s="20">
        <f>T92</f>
        <v>2372.16</v>
      </c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x14ac:dyDescent="0.2">
      <c r="A93" s="60"/>
      <c r="B93" s="57"/>
      <c r="C93" s="57" t="s">
        <v>402</v>
      </c>
      <c r="D93" s="58"/>
      <c r="E93" s="59">
        <v>65</v>
      </c>
      <c r="F93" s="124" t="s">
        <v>399</v>
      </c>
      <c r="G93" s="123"/>
      <c r="H93" s="61">
        <f>ROUND((Source!AF35*Source!AV35+Source!AE35*Source!AV35)*(Source!FY35)/100,2)</f>
        <v>188.73</v>
      </c>
      <c r="I93" s="61">
        <f>T93</f>
        <v>1623.06</v>
      </c>
      <c r="J93" s="123" t="s">
        <v>417</v>
      </c>
      <c r="K93" s="62">
        <f>U93</f>
        <v>23761.55</v>
      </c>
      <c r="O93" s="20"/>
      <c r="P93" s="20"/>
      <c r="Q93" s="20"/>
      <c r="R93" s="20"/>
      <c r="S93" s="20"/>
      <c r="T93" s="20">
        <f>ROUND((ROUND(Source!AF35*Source!AV35*Source!I35,2)+ROUND(Source!AE35*Source!AV35*Source!I35,2))*(Source!FY35)/100,2)</f>
        <v>1623.06</v>
      </c>
      <c r="U93" s="20">
        <f>Source!Y35</f>
        <v>23761.55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>
        <f>T93</f>
        <v>1623.06</v>
      </c>
      <c r="HA93" s="20"/>
      <c r="HB93" s="20"/>
      <c r="HC93" s="20">
        <f>T93</f>
        <v>1623.06</v>
      </c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ht="13.5" thickBot="1" x14ac:dyDescent="0.25">
      <c r="A94" s="65"/>
      <c r="B94" s="66"/>
      <c r="C94" s="66" t="s">
        <v>405</v>
      </c>
      <c r="D94" s="67" t="s">
        <v>406</v>
      </c>
      <c r="E94" s="68">
        <v>29.66</v>
      </c>
      <c r="F94" s="69"/>
      <c r="G94" s="69"/>
      <c r="H94" s="69">
        <f>ROUND(Source!AH35,2)</f>
        <v>29.66</v>
      </c>
      <c r="I94" s="70">
        <f>Source!U35</f>
        <v>255.07599999999999</v>
      </c>
      <c r="J94" s="69"/>
      <c r="K94" s="71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x14ac:dyDescent="0.2">
      <c r="A95" s="64"/>
      <c r="B95" s="63"/>
      <c r="C95" s="63"/>
      <c r="D95" s="63"/>
      <c r="E95" s="63"/>
      <c r="F95" s="63"/>
      <c r="G95" s="63"/>
      <c r="H95" s="202">
        <f>R95</f>
        <v>7554.51</v>
      </c>
      <c r="I95" s="203"/>
      <c r="J95" s="202">
        <f>S95</f>
        <v>115051.81999999999</v>
      </c>
      <c r="K95" s="204"/>
      <c r="O95" s="20"/>
      <c r="P95" s="20"/>
      <c r="Q95" s="20"/>
      <c r="R95" s="20">
        <f>SUM(T87:T94)</f>
        <v>7554.51</v>
      </c>
      <c r="S95" s="20">
        <f>SUM(U87:U94)</f>
        <v>115051.81999999999</v>
      </c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>
        <f>R95</f>
        <v>7554.51</v>
      </c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ht="24" x14ac:dyDescent="0.2">
      <c r="A96" s="72">
        <v>7</v>
      </c>
      <c r="B96" s="78" t="s">
        <v>55</v>
      </c>
      <c r="C96" s="73" t="s">
        <v>56</v>
      </c>
      <c r="D96" s="74" t="s">
        <v>27</v>
      </c>
      <c r="E96" s="75">
        <v>0.11600000000000001</v>
      </c>
      <c r="F96" s="76">
        <f>Source!AK37</f>
        <v>2281.9899999999998</v>
      </c>
      <c r="G96" s="125" t="s">
        <v>3</v>
      </c>
      <c r="H96" s="76">
        <f>Source!AB37</f>
        <v>2281.9899999999998</v>
      </c>
      <c r="I96" s="76"/>
      <c r="J96" s="126"/>
      <c r="K96" s="77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x14ac:dyDescent="0.2">
      <c r="A97" s="53"/>
      <c r="B97" s="50"/>
      <c r="C97" s="50" t="s">
        <v>395</v>
      </c>
      <c r="D97" s="51"/>
      <c r="E97" s="52"/>
      <c r="F97" s="54">
        <v>126.07</v>
      </c>
      <c r="G97" s="122"/>
      <c r="H97" s="54">
        <f>Source!AF37</f>
        <v>126.07</v>
      </c>
      <c r="I97" s="54">
        <f>T97</f>
        <v>14.62</v>
      </c>
      <c r="J97" s="122">
        <v>18.3</v>
      </c>
      <c r="K97" s="55">
        <f>U97</f>
        <v>267.62</v>
      </c>
      <c r="O97" s="20"/>
      <c r="P97" s="20"/>
      <c r="Q97" s="20"/>
      <c r="R97" s="20"/>
      <c r="S97" s="20"/>
      <c r="T97" s="20">
        <f>ROUND(Source!AF37*Source!AV37*Source!I37,2)</f>
        <v>14.62</v>
      </c>
      <c r="U97" s="20">
        <f>Source!S37</f>
        <v>267.62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>
        <f>T97</f>
        <v>14.62</v>
      </c>
      <c r="GK97" s="20">
        <f>T97</f>
        <v>14.62</v>
      </c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>
        <f>T97</f>
        <v>14.62</v>
      </c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x14ac:dyDescent="0.2">
      <c r="A98" s="60"/>
      <c r="B98" s="57"/>
      <c r="C98" s="57" t="s">
        <v>396</v>
      </c>
      <c r="D98" s="58"/>
      <c r="E98" s="59"/>
      <c r="F98" s="61">
        <v>2143.7199999999998</v>
      </c>
      <c r="G98" s="123"/>
      <c r="H98" s="61">
        <f>Source!AD37</f>
        <v>2143.7199999999998</v>
      </c>
      <c r="I98" s="61">
        <f>T98</f>
        <v>248.67</v>
      </c>
      <c r="J98" s="123">
        <v>12.5</v>
      </c>
      <c r="K98" s="62">
        <f>U98</f>
        <v>3108.39</v>
      </c>
      <c r="O98" s="20"/>
      <c r="P98" s="20"/>
      <c r="Q98" s="20"/>
      <c r="R98" s="20"/>
      <c r="S98" s="20"/>
      <c r="T98" s="20">
        <f>ROUND(Source!AD37*Source!AV37*Source!I37,2)</f>
        <v>248.67</v>
      </c>
      <c r="U98" s="20">
        <f>Source!Q37</f>
        <v>3108.39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>
        <f>T98</f>
        <v>248.67</v>
      </c>
      <c r="GK98" s="20"/>
      <c r="GL98" s="20">
        <f>T98</f>
        <v>248.67</v>
      </c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>
        <f>T98</f>
        <v>248.67</v>
      </c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x14ac:dyDescent="0.2">
      <c r="A99" s="60"/>
      <c r="B99" s="57"/>
      <c r="C99" s="57" t="s">
        <v>397</v>
      </c>
      <c r="D99" s="58"/>
      <c r="E99" s="59"/>
      <c r="F99" s="61">
        <v>177.59</v>
      </c>
      <c r="G99" s="123"/>
      <c r="H99" s="61">
        <f>Source!AE37</f>
        <v>177.59</v>
      </c>
      <c r="I99" s="61">
        <f>GM99</f>
        <v>20.6</v>
      </c>
      <c r="J99" s="123">
        <v>18.3</v>
      </c>
      <c r="K99" s="62">
        <f>Source!R37</f>
        <v>376.99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>
        <f>ROUND(Source!AE37*Source!AV37*Source!I37,2)</f>
        <v>20.6</v>
      </c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hidden="1" x14ac:dyDescent="0.2">
      <c r="A100" s="60"/>
      <c r="B100" s="57"/>
      <c r="C100" s="57" t="s">
        <v>411</v>
      </c>
      <c r="D100" s="58"/>
      <c r="E100" s="59"/>
      <c r="F100" s="61">
        <v>12.2</v>
      </c>
      <c r="G100" s="123"/>
      <c r="H100" s="61">
        <f>Source!AC37</f>
        <v>12.2</v>
      </c>
      <c r="I100" s="61">
        <f>T100</f>
        <v>1.42</v>
      </c>
      <c r="J100" s="123">
        <v>0</v>
      </c>
      <c r="K100" s="62">
        <f>U100</f>
        <v>0</v>
      </c>
      <c r="O100" s="20"/>
      <c r="P100" s="20"/>
      <c r="Q100" s="20"/>
      <c r="R100" s="20"/>
      <c r="S100" s="20"/>
      <c r="T100" s="20">
        <f>ROUND(Source!AC37*Source!AW37*Source!I37,2)</f>
        <v>1.42</v>
      </c>
      <c r="U100" s="20">
        <f>Source!P37</f>
        <v>0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>
        <f>T100</f>
        <v>1.42</v>
      </c>
      <c r="GK100" s="20"/>
      <c r="GL100" s="20"/>
      <c r="GM100" s="20"/>
      <c r="GN100" s="20">
        <f>T100</f>
        <v>1.42</v>
      </c>
      <c r="GO100" s="20"/>
      <c r="GP100" s="20">
        <f>T100</f>
        <v>1.42</v>
      </c>
      <c r="GQ100" s="20">
        <f>T100</f>
        <v>1.42</v>
      </c>
      <c r="GR100" s="20"/>
      <c r="GS100" s="20">
        <f>T100</f>
        <v>1.42</v>
      </c>
      <c r="GT100" s="20"/>
      <c r="GU100" s="20"/>
      <c r="GV100" s="20"/>
      <c r="GW100" s="20">
        <f>ROUND(Source!AG37*Source!I37,2)</f>
        <v>0</v>
      </c>
      <c r="GX100" s="20">
        <f>ROUND(Source!AJ37*Source!I37,2)</f>
        <v>0</v>
      </c>
      <c r="GY100" s="20"/>
      <c r="GZ100" s="20"/>
      <c r="HA100" s="20"/>
      <c r="HB100" s="20">
        <f>T100</f>
        <v>1.42</v>
      </c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</row>
    <row r="101" spans="1:255" x14ac:dyDescent="0.2">
      <c r="A101" s="60"/>
      <c r="B101" s="57"/>
      <c r="C101" s="57" t="s">
        <v>398</v>
      </c>
      <c r="D101" s="58"/>
      <c r="E101" s="59">
        <v>142</v>
      </c>
      <c r="F101" s="124" t="s">
        <v>399</v>
      </c>
      <c r="G101" s="123" t="s">
        <v>418</v>
      </c>
      <c r="H101" s="61">
        <f>ROUND((Source!AF37*Source!AV37+Source!AE37*Source!AV37)*(Source!FX37)/100,2)</f>
        <v>346.17</v>
      </c>
      <c r="I101" s="61">
        <f>T101</f>
        <v>40.15</v>
      </c>
      <c r="J101" s="123" t="s">
        <v>419</v>
      </c>
      <c r="K101" s="62">
        <f>U101</f>
        <v>625.27</v>
      </c>
      <c r="O101" s="20"/>
      <c r="P101" s="20"/>
      <c r="Q101" s="20"/>
      <c r="R101" s="20"/>
      <c r="S101" s="20"/>
      <c r="T101" s="20">
        <f>ROUND((ROUND(Source!AF37*Source!AV37*Source!I37,2)+ROUND(Source!AE37*Source!AV37*Source!I37,2))*(Source!FX37)/100,2)</f>
        <v>40.15</v>
      </c>
      <c r="U101" s="20">
        <f>Source!X37</f>
        <v>625.27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>
        <f>T101</f>
        <v>40.15</v>
      </c>
      <c r="GZ101" s="20"/>
      <c r="HA101" s="20"/>
      <c r="HB101" s="20">
        <f>T101</f>
        <v>40.15</v>
      </c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</row>
    <row r="102" spans="1:255" x14ac:dyDescent="0.2">
      <c r="A102" s="60"/>
      <c r="B102" s="57"/>
      <c r="C102" s="57" t="s">
        <v>402</v>
      </c>
      <c r="D102" s="58"/>
      <c r="E102" s="59">
        <v>95</v>
      </c>
      <c r="F102" s="124" t="s">
        <v>399</v>
      </c>
      <c r="G102" s="123" t="s">
        <v>420</v>
      </c>
      <c r="H102" s="61">
        <f>ROUND((Source!AF37*Source!AV37+Source!AE37*Source!AV37)*(Source!FY37)/100,2)</f>
        <v>215.6</v>
      </c>
      <c r="I102" s="61">
        <f>T102</f>
        <v>25.01</v>
      </c>
      <c r="J102" s="123" t="s">
        <v>421</v>
      </c>
      <c r="K102" s="62">
        <f>U102</f>
        <v>367.43</v>
      </c>
      <c r="O102" s="20"/>
      <c r="P102" s="20"/>
      <c r="Q102" s="20"/>
      <c r="R102" s="20"/>
      <c r="S102" s="20"/>
      <c r="T102" s="20">
        <f>ROUND((ROUND(Source!AF37*Source!AV37*Source!I37,2)+ROUND(Source!AE37*Source!AV37*Source!I37,2))*(Source!FY37)/100,2)</f>
        <v>25.01</v>
      </c>
      <c r="U102" s="20">
        <f>Source!Y37</f>
        <v>367.43</v>
      </c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>
        <f>T102</f>
        <v>25.01</v>
      </c>
      <c r="HA102" s="20"/>
      <c r="HB102" s="20">
        <f>T102</f>
        <v>25.01</v>
      </c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</row>
    <row r="103" spans="1:255" ht="13.5" thickBot="1" x14ac:dyDescent="0.25">
      <c r="A103" s="65"/>
      <c r="B103" s="66"/>
      <c r="C103" s="66" t="s">
        <v>405</v>
      </c>
      <c r="D103" s="67" t="s">
        <v>406</v>
      </c>
      <c r="E103" s="68">
        <v>15.72</v>
      </c>
      <c r="F103" s="69"/>
      <c r="G103" s="69"/>
      <c r="H103" s="69">
        <f>ROUND(Source!AH37,2)</f>
        <v>15.72</v>
      </c>
      <c r="I103" s="70">
        <f>Source!U37</f>
        <v>1.8235200000000003</v>
      </c>
      <c r="J103" s="69"/>
      <c r="K103" s="71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</row>
    <row r="104" spans="1:255" x14ac:dyDescent="0.2">
      <c r="A104" s="64"/>
      <c r="B104" s="63"/>
      <c r="C104" s="63"/>
      <c r="D104" s="63"/>
      <c r="E104" s="63"/>
      <c r="F104" s="63"/>
      <c r="G104" s="63"/>
      <c r="H104" s="202">
        <f>R104</f>
        <v>329.86999999999995</v>
      </c>
      <c r="I104" s="203"/>
      <c r="J104" s="202">
        <f>S104</f>
        <v>4368.71</v>
      </c>
      <c r="K104" s="204"/>
      <c r="O104" s="20"/>
      <c r="P104" s="20"/>
      <c r="Q104" s="20"/>
      <c r="R104" s="20">
        <f>SUM(T96:T103)</f>
        <v>329.86999999999995</v>
      </c>
      <c r="S104" s="20">
        <f>SUM(U96:U103)</f>
        <v>4368.71</v>
      </c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>
        <f>R104</f>
        <v>329.86999999999995</v>
      </c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</row>
    <row r="105" spans="1:255" ht="48" x14ac:dyDescent="0.2">
      <c r="A105" s="72">
        <v>8</v>
      </c>
      <c r="B105" s="78" t="s">
        <v>61</v>
      </c>
      <c r="C105" s="73" t="s">
        <v>62</v>
      </c>
      <c r="D105" s="74" t="s">
        <v>63</v>
      </c>
      <c r="E105" s="75">
        <v>2</v>
      </c>
      <c r="F105" s="76">
        <f>Source!AK39</f>
        <v>212.43</v>
      </c>
      <c r="G105" s="125" t="s">
        <v>3</v>
      </c>
      <c r="H105" s="76">
        <f>Source!AB39</f>
        <v>212.43</v>
      </c>
      <c r="I105" s="76"/>
      <c r="J105" s="126"/>
      <c r="K105" s="77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</row>
    <row r="106" spans="1:255" x14ac:dyDescent="0.2">
      <c r="A106" s="53"/>
      <c r="B106" s="50"/>
      <c r="C106" s="50" t="s">
        <v>395</v>
      </c>
      <c r="D106" s="51"/>
      <c r="E106" s="52"/>
      <c r="F106" s="54">
        <v>107.74</v>
      </c>
      <c r="G106" s="122"/>
      <c r="H106" s="54">
        <f>Source!AF39</f>
        <v>107.74</v>
      </c>
      <c r="I106" s="54">
        <f>T106</f>
        <v>215.48</v>
      </c>
      <c r="J106" s="122">
        <v>18.3</v>
      </c>
      <c r="K106" s="55">
        <f>U106</f>
        <v>3943.28</v>
      </c>
      <c r="O106" s="20"/>
      <c r="P106" s="20"/>
      <c r="Q106" s="20"/>
      <c r="R106" s="20"/>
      <c r="S106" s="20"/>
      <c r="T106" s="20">
        <f>ROUND(Source!AF39*Source!AV39*Source!I39,2)</f>
        <v>215.48</v>
      </c>
      <c r="U106" s="20">
        <f>Source!S39</f>
        <v>3943.28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>
        <f>T106</f>
        <v>215.48</v>
      </c>
      <c r="GK106" s="20">
        <f>T106</f>
        <v>215.48</v>
      </c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>
        <f>T106</f>
        <v>215.48</v>
      </c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</row>
    <row r="107" spans="1:255" x14ac:dyDescent="0.2">
      <c r="A107" s="60"/>
      <c r="B107" s="57"/>
      <c r="C107" s="57" t="s">
        <v>396</v>
      </c>
      <c r="D107" s="58"/>
      <c r="E107" s="59"/>
      <c r="F107" s="61">
        <v>1.78</v>
      </c>
      <c r="G107" s="123"/>
      <c r="H107" s="61">
        <f>Source!AD39</f>
        <v>1.78</v>
      </c>
      <c r="I107" s="61">
        <f>T107</f>
        <v>3.56</v>
      </c>
      <c r="J107" s="123">
        <v>12.5</v>
      </c>
      <c r="K107" s="62">
        <f>U107</f>
        <v>44.5</v>
      </c>
      <c r="O107" s="20"/>
      <c r="P107" s="20"/>
      <c r="Q107" s="20"/>
      <c r="R107" s="20"/>
      <c r="S107" s="20"/>
      <c r="T107" s="20">
        <f>ROUND(Source!AD39*Source!AV39*Source!I39,2)</f>
        <v>3.56</v>
      </c>
      <c r="U107" s="20">
        <f>Source!Q39</f>
        <v>44.5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>
        <f>T107</f>
        <v>3.56</v>
      </c>
      <c r="GK107" s="20"/>
      <c r="GL107" s="20">
        <f>T107</f>
        <v>3.56</v>
      </c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>
        <f>T107</f>
        <v>3.56</v>
      </c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x14ac:dyDescent="0.2">
      <c r="A108" s="60"/>
      <c r="B108" s="57"/>
      <c r="C108" s="57" t="s">
        <v>397</v>
      </c>
      <c r="D108" s="58"/>
      <c r="E108" s="59"/>
      <c r="F108" s="61">
        <v>0.26</v>
      </c>
      <c r="G108" s="123"/>
      <c r="H108" s="61">
        <f>Source!AE39</f>
        <v>0.26</v>
      </c>
      <c r="I108" s="61">
        <f>GM108</f>
        <v>0.52</v>
      </c>
      <c r="J108" s="123">
        <v>18.3</v>
      </c>
      <c r="K108" s="62">
        <f>Source!R39</f>
        <v>9.52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>
        <f>ROUND(Source!AE39*Source!AV39*Source!I39,2)</f>
        <v>0.52</v>
      </c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hidden="1" x14ac:dyDescent="0.2">
      <c r="A109" s="60"/>
      <c r="B109" s="57"/>
      <c r="C109" s="57" t="s">
        <v>411</v>
      </c>
      <c r="D109" s="58"/>
      <c r="E109" s="59"/>
      <c r="F109" s="61">
        <v>102.91</v>
      </c>
      <c r="G109" s="123"/>
      <c r="H109" s="61">
        <f>Source!AC39</f>
        <v>102.91</v>
      </c>
      <c r="I109" s="61">
        <f>T109</f>
        <v>205.82</v>
      </c>
      <c r="J109" s="123">
        <v>0</v>
      </c>
      <c r="K109" s="62">
        <f>U109</f>
        <v>0</v>
      </c>
      <c r="O109" s="20"/>
      <c r="P109" s="20"/>
      <c r="Q109" s="20"/>
      <c r="R109" s="20"/>
      <c r="S109" s="20"/>
      <c r="T109" s="20">
        <f>ROUND(Source!AC39*Source!AW39*Source!I39,2)</f>
        <v>205.82</v>
      </c>
      <c r="U109" s="20">
        <f>Source!P39</f>
        <v>0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>
        <f>T109</f>
        <v>205.82</v>
      </c>
      <c r="GK109" s="20"/>
      <c r="GL109" s="20"/>
      <c r="GM109" s="20"/>
      <c r="GN109" s="20">
        <f>T109</f>
        <v>205.82</v>
      </c>
      <c r="GO109" s="20"/>
      <c r="GP109" s="20">
        <f>T109</f>
        <v>205.82</v>
      </c>
      <c r="GQ109" s="20">
        <f>T109</f>
        <v>205.82</v>
      </c>
      <c r="GR109" s="20"/>
      <c r="GS109" s="20">
        <f>T109</f>
        <v>205.82</v>
      </c>
      <c r="GT109" s="20"/>
      <c r="GU109" s="20"/>
      <c r="GV109" s="20"/>
      <c r="GW109" s="20">
        <f>ROUND(Source!AG39*Source!I39,2)</f>
        <v>0</v>
      </c>
      <c r="GX109" s="20">
        <f>ROUND(Source!AJ39*Source!I39,2)</f>
        <v>0</v>
      </c>
      <c r="GY109" s="20"/>
      <c r="GZ109" s="20"/>
      <c r="HA109" s="20"/>
      <c r="HB109" s="20"/>
      <c r="HC109" s="20">
        <f>T109</f>
        <v>205.82</v>
      </c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</row>
    <row r="110" spans="1:255" x14ac:dyDescent="0.2">
      <c r="A110" s="60"/>
      <c r="B110" s="57"/>
      <c r="C110" s="57" t="s">
        <v>398</v>
      </c>
      <c r="D110" s="58"/>
      <c r="E110" s="59">
        <v>95</v>
      </c>
      <c r="F110" s="124" t="s">
        <v>399</v>
      </c>
      <c r="G110" s="123"/>
      <c r="H110" s="61">
        <f>ROUND((Source!AF39*Source!AV39+Source!AE39*Source!AV39)*(Source!FX39)/100,2)</f>
        <v>102.6</v>
      </c>
      <c r="I110" s="61">
        <f>T110</f>
        <v>205.2</v>
      </c>
      <c r="J110" s="123" t="s">
        <v>416</v>
      </c>
      <c r="K110" s="62">
        <f>U110</f>
        <v>3201.77</v>
      </c>
      <c r="O110" s="20"/>
      <c r="P110" s="20"/>
      <c r="Q110" s="20"/>
      <c r="R110" s="20"/>
      <c r="S110" s="20"/>
      <c r="T110" s="20">
        <f>ROUND((ROUND(Source!AF39*Source!AV39*Source!I39,2)+ROUND(Source!AE39*Source!AV39*Source!I39,2))*(Source!FX39)/100,2)</f>
        <v>205.2</v>
      </c>
      <c r="U110" s="20">
        <f>Source!X39</f>
        <v>3201.77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>
        <f>T110</f>
        <v>205.2</v>
      </c>
      <c r="GZ110" s="20"/>
      <c r="HA110" s="20"/>
      <c r="HB110" s="20"/>
      <c r="HC110" s="20">
        <f>T110</f>
        <v>205.2</v>
      </c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</row>
    <row r="111" spans="1:255" x14ac:dyDescent="0.2">
      <c r="A111" s="60"/>
      <c r="B111" s="57"/>
      <c r="C111" s="57" t="s">
        <v>402</v>
      </c>
      <c r="D111" s="58"/>
      <c r="E111" s="59">
        <v>65</v>
      </c>
      <c r="F111" s="124" t="s">
        <v>399</v>
      </c>
      <c r="G111" s="123"/>
      <c r="H111" s="61">
        <f>ROUND((Source!AF39*Source!AV39+Source!AE39*Source!AV39)*(Source!FY39)/100,2)</f>
        <v>70.2</v>
      </c>
      <c r="I111" s="61">
        <f>T111</f>
        <v>140.4</v>
      </c>
      <c r="J111" s="123" t="s">
        <v>417</v>
      </c>
      <c r="K111" s="62">
        <f>U111</f>
        <v>2055.46</v>
      </c>
      <c r="O111" s="20"/>
      <c r="P111" s="20"/>
      <c r="Q111" s="20"/>
      <c r="R111" s="20"/>
      <c r="S111" s="20"/>
      <c r="T111" s="20">
        <f>ROUND((ROUND(Source!AF39*Source!AV39*Source!I39,2)+ROUND(Source!AE39*Source!AV39*Source!I39,2))*(Source!FY39)/100,2)</f>
        <v>140.4</v>
      </c>
      <c r="U111" s="20">
        <f>Source!Y39</f>
        <v>2055.46</v>
      </c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>
        <f>T111</f>
        <v>140.4</v>
      </c>
      <c r="HA111" s="20"/>
      <c r="HB111" s="20"/>
      <c r="HC111" s="20">
        <f>T111</f>
        <v>140.4</v>
      </c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</row>
    <row r="112" spans="1:255" ht="13.5" thickBot="1" x14ac:dyDescent="0.25">
      <c r="A112" s="65"/>
      <c r="B112" s="66"/>
      <c r="C112" s="66" t="s">
        <v>405</v>
      </c>
      <c r="D112" s="67" t="s">
        <v>406</v>
      </c>
      <c r="E112" s="68">
        <v>11.2</v>
      </c>
      <c r="F112" s="69"/>
      <c r="G112" s="69"/>
      <c r="H112" s="69">
        <f>ROUND(Source!AH39,2)</f>
        <v>11.2</v>
      </c>
      <c r="I112" s="70">
        <f>Source!U39</f>
        <v>22.4</v>
      </c>
      <c r="J112" s="69"/>
      <c r="K112" s="71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</row>
    <row r="113" spans="1:255" x14ac:dyDescent="0.2">
      <c r="A113" s="64"/>
      <c r="B113" s="63"/>
      <c r="C113" s="63"/>
      <c r="D113" s="63"/>
      <c r="E113" s="63"/>
      <c r="F113" s="63"/>
      <c r="G113" s="63"/>
      <c r="H113" s="202">
        <f>R113</f>
        <v>770.45999999999992</v>
      </c>
      <c r="I113" s="203"/>
      <c r="J113" s="202">
        <f>S113</f>
        <v>9245.01</v>
      </c>
      <c r="K113" s="204"/>
      <c r="O113" s="20"/>
      <c r="P113" s="20"/>
      <c r="Q113" s="20"/>
      <c r="R113" s="20">
        <f>SUM(T105:T112)</f>
        <v>770.45999999999992</v>
      </c>
      <c r="S113" s="20">
        <f>SUM(U105:U112)</f>
        <v>9245.01</v>
      </c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>
        <f>R113</f>
        <v>770.45999999999992</v>
      </c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</row>
    <row r="114" spans="1:255" ht="24" x14ac:dyDescent="0.2">
      <c r="A114" s="72">
        <v>9</v>
      </c>
      <c r="B114" s="78" t="s">
        <v>66</v>
      </c>
      <c r="C114" s="73" t="s">
        <v>67</v>
      </c>
      <c r="D114" s="74" t="s">
        <v>44</v>
      </c>
      <c r="E114" s="75">
        <v>0.6</v>
      </c>
      <c r="F114" s="76">
        <f>Source!AK41</f>
        <v>358.54</v>
      </c>
      <c r="G114" s="125" t="s">
        <v>3</v>
      </c>
      <c r="H114" s="76">
        <f>Source!AB41</f>
        <v>358.54</v>
      </c>
      <c r="I114" s="76"/>
      <c r="J114" s="126"/>
      <c r="K114" s="77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x14ac:dyDescent="0.2">
      <c r="A115" s="53"/>
      <c r="B115" s="50"/>
      <c r="C115" s="50" t="s">
        <v>395</v>
      </c>
      <c r="D115" s="51"/>
      <c r="E115" s="52"/>
      <c r="F115" s="54">
        <v>50.12</v>
      </c>
      <c r="G115" s="122"/>
      <c r="H115" s="54">
        <f>Source!AF41</f>
        <v>50.12</v>
      </c>
      <c r="I115" s="54">
        <f>T115</f>
        <v>30.07</v>
      </c>
      <c r="J115" s="122">
        <v>18.3</v>
      </c>
      <c r="K115" s="55">
        <f>U115</f>
        <v>550.32000000000005</v>
      </c>
      <c r="O115" s="20"/>
      <c r="P115" s="20"/>
      <c r="Q115" s="20"/>
      <c r="R115" s="20"/>
      <c r="S115" s="20"/>
      <c r="T115" s="20">
        <f>ROUND(Source!AF41*Source!AV41*Source!I41,2)</f>
        <v>30.07</v>
      </c>
      <c r="U115" s="20">
        <f>Source!S41</f>
        <v>550.32000000000005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>
        <f>T115</f>
        <v>30.07</v>
      </c>
      <c r="GK115" s="20">
        <f>T115</f>
        <v>30.07</v>
      </c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>
        <f>T115</f>
        <v>30.07</v>
      </c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</row>
    <row r="116" spans="1:255" x14ac:dyDescent="0.2">
      <c r="A116" s="60"/>
      <c r="B116" s="57"/>
      <c r="C116" s="57" t="s">
        <v>396</v>
      </c>
      <c r="D116" s="58"/>
      <c r="E116" s="59"/>
      <c r="F116" s="61">
        <v>307.42</v>
      </c>
      <c r="G116" s="123"/>
      <c r="H116" s="61">
        <f>Source!AD41</f>
        <v>307.42</v>
      </c>
      <c r="I116" s="61">
        <f>T116</f>
        <v>184.45</v>
      </c>
      <c r="J116" s="123">
        <v>12.5</v>
      </c>
      <c r="K116" s="62">
        <f>U116</f>
        <v>2305.65</v>
      </c>
      <c r="O116" s="20"/>
      <c r="P116" s="20"/>
      <c r="Q116" s="20"/>
      <c r="R116" s="20"/>
      <c r="S116" s="20"/>
      <c r="T116" s="20">
        <f>ROUND(Source!AD41*Source!AV41*Source!I41,2)</f>
        <v>184.45</v>
      </c>
      <c r="U116" s="20">
        <f>Source!Q41</f>
        <v>2305.65</v>
      </c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>
        <f>T116</f>
        <v>184.45</v>
      </c>
      <c r="GK116" s="20"/>
      <c r="GL116" s="20">
        <f>T116</f>
        <v>184.45</v>
      </c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>
        <f>T116</f>
        <v>184.45</v>
      </c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</row>
    <row r="117" spans="1:255" x14ac:dyDescent="0.2">
      <c r="A117" s="60"/>
      <c r="B117" s="57"/>
      <c r="C117" s="57" t="s">
        <v>397</v>
      </c>
      <c r="D117" s="58"/>
      <c r="E117" s="59"/>
      <c r="F117" s="61">
        <v>43.43</v>
      </c>
      <c r="G117" s="123"/>
      <c r="H117" s="61">
        <f>Source!AE41</f>
        <v>43.43</v>
      </c>
      <c r="I117" s="61">
        <f>GM117</f>
        <v>26.06</v>
      </c>
      <c r="J117" s="123">
        <v>18.3</v>
      </c>
      <c r="K117" s="62">
        <f>Source!R41</f>
        <v>476.86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>
        <f>ROUND(Source!AE41*Source!AV41*Source!I41,2)</f>
        <v>26.06</v>
      </c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  <row r="118" spans="1:255" hidden="1" x14ac:dyDescent="0.2">
      <c r="A118" s="60"/>
      <c r="B118" s="57"/>
      <c r="C118" s="57" t="s">
        <v>411</v>
      </c>
      <c r="D118" s="58"/>
      <c r="E118" s="59"/>
      <c r="F118" s="61">
        <v>1</v>
      </c>
      <c r="G118" s="123"/>
      <c r="H118" s="61">
        <f>Source!AC41</f>
        <v>1</v>
      </c>
      <c r="I118" s="61">
        <f>T118</f>
        <v>0.6</v>
      </c>
      <c r="J118" s="123">
        <v>0</v>
      </c>
      <c r="K118" s="62">
        <f>U118</f>
        <v>0</v>
      </c>
      <c r="O118" s="20"/>
      <c r="P118" s="20"/>
      <c r="Q118" s="20"/>
      <c r="R118" s="20"/>
      <c r="S118" s="20"/>
      <c r="T118" s="20">
        <f>ROUND(Source!AC41*Source!AW41*Source!I41,2)</f>
        <v>0.6</v>
      </c>
      <c r="U118" s="20">
        <f>Source!P41</f>
        <v>0</v>
      </c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>
        <f>T118</f>
        <v>0.6</v>
      </c>
      <c r="GK118" s="20"/>
      <c r="GL118" s="20"/>
      <c r="GM118" s="20"/>
      <c r="GN118" s="20">
        <f>T118</f>
        <v>0.6</v>
      </c>
      <c r="GO118" s="20"/>
      <c r="GP118" s="20">
        <f>T118</f>
        <v>0.6</v>
      </c>
      <c r="GQ118" s="20">
        <f>T118</f>
        <v>0.6</v>
      </c>
      <c r="GR118" s="20"/>
      <c r="GS118" s="20">
        <f>T118</f>
        <v>0.6</v>
      </c>
      <c r="GT118" s="20"/>
      <c r="GU118" s="20"/>
      <c r="GV118" s="20"/>
      <c r="GW118" s="20">
        <f>ROUND(Source!AG41*Source!I41,2)</f>
        <v>0</v>
      </c>
      <c r="GX118" s="20">
        <f>ROUND(Source!AJ41*Source!I41,2)</f>
        <v>0</v>
      </c>
      <c r="GY118" s="20"/>
      <c r="GZ118" s="20"/>
      <c r="HA118" s="20"/>
      <c r="HB118" s="20"/>
      <c r="HC118" s="20">
        <f>T118</f>
        <v>0.6</v>
      </c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x14ac:dyDescent="0.2">
      <c r="A119" s="60"/>
      <c r="B119" s="57"/>
      <c r="C119" s="57" t="s">
        <v>398</v>
      </c>
      <c r="D119" s="58"/>
      <c r="E119" s="59">
        <v>95</v>
      </c>
      <c r="F119" s="124" t="s">
        <v>399</v>
      </c>
      <c r="G119" s="123"/>
      <c r="H119" s="61">
        <f>ROUND((Source!AF41*Source!AV41+Source!AE41*Source!AV41)*(Source!FX41)/100,2)</f>
        <v>88.87</v>
      </c>
      <c r="I119" s="61">
        <f>T119</f>
        <v>53.32</v>
      </c>
      <c r="J119" s="123" t="s">
        <v>416</v>
      </c>
      <c r="K119" s="62">
        <f>U119</f>
        <v>832.02</v>
      </c>
      <c r="O119" s="20"/>
      <c r="P119" s="20"/>
      <c r="Q119" s="20"/>
      <c r="R119" s="20"/>
      <c r="S119" s="20"/>
      <c r="T119" s="20">
        <f>ROUND((ROUND(Source!AF41*Source!AV41*Source!I41,2)+ROUND(Source!AE41*Source!AV41*Source!I41,2))*(Source!FX41)/100,2)</f>
        <v>53.32</v>
      </c>
      <c r="U119" s="20">
        <f>Source!X41</f>
        <v>832.02</v>
      </c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>
        <f>T119</f>
        <v>53.32</v>
      </c>
      <c r="GZ119" s="20"/>
      <c r="HA119" s="20"/>
      <c r="HB119" s="20"/>
      <c r="HC119" s="20">
        <f>T119</f>
        <v>53.32</v>
      </c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x14ac:dyDescent="0.2">
      <c r="A120" s="60"/>
      <c r="B120" s="57"/>
      <c r="C120" s="57" t="s">
        <v>402</v>
      </c>
      <c r="D120" s="58"/>
      <c r="E120" s="59">
        <v>65</v>
      </c>
      <c r="F120" s="124" t="s">
        <v>399</v>
      </c>
      <c r="G120" s="123"/>
      <c r="H120" s="61">
        <f>ROUND((Source!AF41*Source!AV41+Source!AE41*Source!AV41)*(Source!FY41)/100,2)</f>
        <v>60.81</v>
      </c>
      <c r="I120" s="61">
        <f>T120</f>
        <v>36.479999999999997</v>
      </c>
      <c r="J120" s="123" t="s">
        <v>417</v>
      </c>
      <c r="K120" s="62">
        <f>U120</f>
        <v>534.13</v>
      </c>
      <c r="O120" s="20"/>
      <c r="P120" s="20"/>
      <c r="Q120" s="20"/>
      <c r="R120" s="20"/>
      <c r="S120" s="20"/>
      <c r="T120" s="20">
        <f>ROUND((ROUND(Source!AF41*Source!AV41*Source!I41,2)+ROUND(Source!AE41*Source!AV41*Source!I41,2))*(Source!FY41)/100,2)</f>
        <v>36.479999999999997</v>
      </c>
      <c r="U120" s="20">
        <f>Source!Y41</f>
        <v>534.13</v>
      </c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>
        <f>T120</f>
        <v>36.479999999999997</v>
      </c>
      <c r="HA120" s="20"/>
      <c r="HB120" s="20"/>
      <c r="HC120" s="20">
        <f>T120</f>
        <v>36.479999999999997</v>
      </c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</row>
    <row r="121" spans="1:255" ht="13.5" thickBot="1" x14ac:dyDescent="0.25">
      <c r="A121" s="65"/>
      <c r="B121" s="66"/>
      <c r="C121" s="66" t="s">
        <v>405</v>
      </c>
      <c r="D121" s="67" t="s">
        <v>406</v>
      </c>
      <c r="E121" s="68">
        <v>5.21</v>
      </c>
      <c r="F121" s="69"/>
      <c r="G121" s="69"/>
      <c r="H121" s="69">
        <f>ROUND(Source!AH41,2)</f>
        <v>5.21</v>
      </c>
      <c r="I121" s="70">
        <f>Source!U41</f>
        <v>3.1259999999999999</v>
      </c>
      <c r="J121" s="69"/>
      <c r="K121" s="71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</row>
    <row r="122" spans="1:255" x14ac:dyDescent="0.2">
      <c r="A122" s="64"/>
      <c r="B122" s="63"/>
      <c r="C122" s="63"/>
      <c r="D122" s="63"/>
      <c r="E122" s="63"/>
      <c r="F122" s="63"/>
      <c r="G122" s="63"/>
      <c r="H122" s="202">
        <f>R122</f>
        <v>304.92</v>
      </c>
      <c r="I122" s="203"/>
      <c r="J122" s="202">
        <f>S122</f>
        <v>4222.12</v>
      </c>
      <c r="K122" s="204"/>
      <c r="O122" s="20"/>
      <c r="P122" s="20"/>
      <c r="Q122" s="20"/>
      <c r="R122" s="20">
        <f>SUM(T114:T121)</f>
        <v>304.92</v>
      </c>
      <c r="S122" s="20">
        <f>SUM(U114:U121)</f>
        <v>4222.12</v>
      </c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>
        <f>R122</f>
        <v>304.92</v>
      </c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</row>
    <row r="123" spans="1:255" ht="48" x14ac:dyDescent="0.2">
      <c r="A123" s="72">
        <v>10</v>
      </c>
      <c r="B123" s="78" t="s">
        <v>70</v>
      </c>
      <c r="C123" s="73" t="s">
        <v>71</v>
      </c>
      <c r="D123" s="74" t="s">
        <v>15</v>
      </c>
      <c r="E123" s="75">
        <v>2.3E-2</v>
      </c>
      <c r="F123" s="76">
        <f>Source!AK43</f>
        <v>451.97</v>
      </c>
      <c r="G123" s="125" t="s">
        <v>3</v>
      </c>
      <c r="H123" s="76">
        <f>Source!AB43</f>
        <v>451.97</v>
      </c>
      <c r="I123" s="76"/>
      <c r="J123" s="126"/>
      <c r="K123" s="77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</row>
    <row r="124" spans="1:255" x14ac:dyDescent="0.2">
      <c r="A124" s="53"/>
      <c r="B124" s="50"/>
      <c r="C124" s="50" t="s">
        <v>396</v>
      </c>
      <c r="D124" s="51"/>
      <c r="E124" s="52"/>
      <c r="F124" s="54">
        <v>451.97</v>
      </c>
      <c r="G124" s="122"/>
      <c r="H124" s="54">
        <f>Source!AD43</f>
        <v>451.97</v>
      </c>
      <c r="I124" s="54">
        <f>T124</f>
        <v>10.4</v>
      </c>
      <c r="J124" s="122">
        <v>12.5</v>
      </c>
      <c r="K124" s="55">
        <f>U124</f>
        <v>129.94</v>
      </c>
      <c r="O124" s="20"/>
      <c r="P124" s="20"/>
      <c r="Q124" s="20"/>
      <c r="R124" s="20"/>
      <c r="S124" s="20"/>
      <c r="T124" s="20">
        <f>ROUND(Source!AD43*Source!AV43*Source!I43,2)</f>
        <v>10.4</v>
      </c>
      <c r="U124" s="20">
        <f>Source!Q43</f>
        <v>129.94</v>
      </c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>
        <f>T124</f>
        <v>10.4</v>
      </c>
      <c r="GK124" s="20"/>
      <c r="GL124" s="20">
        <f>T124</f>
        <v>10.4</v>
      </c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>
        <f>T124</f>
        <v>10.4</v>
      </c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</row>
    <row r="125" spans="1:255" x14ac:dyDescent="0.2">
      <c r="A125" s="60"/>
      <c r="B125" s="57"/>
      <c r="C125" s="57" t="s">
        <v>397</v>
      </c>
      <c r="D125" s="58"/>
      <c r="E125" s="59"/>
      <c r="F125" s="61">
        <v>88.16</v>
      </c>
      <c r="G125" s="123"/>
      <c r="H125" s="61">
        <f>Source!AE43</f>
        <v>88.16</v>
      </c>
      <c r="I125" s="61">
        <f>GM125</f>
        <v>2.0299999999999998</v>
      </c>
      <c r="J125" s="123">
        <v>18.3</v>
      </c>
      <c r="K125" s="62">
        <f>Source!R43</f>
        <v>37.11</v>
      </c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>
        <f>ROUND(Source!AE43*Source!AV43*Source!I43,2)</f>
        <v>2.0299999999999998</v>
      </c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</row>
    <row r="126" spans="1:255" x14ac:dyDescent="0.2">
      <c r="A126" s="60"/>
      <c r="B126" s="57"/>
      <c r="C126" s="57" t="s">
        <v>398</v>
      </c>
      <c r="D126" s="58"/>
      <c r="E126" s="59">
        <v>95</v>
      </c>
      <c r="F126" s="124" t="s">
        <v>399</v>
      </c>
      <c r="G126" s="123" t="s">
        <v>400</v>
      </c>
      <c r="H126" s="61">
        <f>ROUND((Source!AF43*Source!AV43+Source!AE43*Source!AV43)*(Source!FX43)/100,2)</f>
        <v>67</v>
      </c>
      <c r="I126" s="61">
        <f>T126</f>
        <v>1.54</v>
      </c>
      <c r="J126" s="123" t="s">
        <v>401</v>
      </c>
      <c r="K126" s="62">
        <f>U126</f>
        <v>24.12</v>
      </c>
      <c r="O126" s="20"/>
      <c r="P126" s="20"/>
      <c r="Q126" s="20"/>
      <c r="R126" s="20"/>
      <c r="S126" s="20"/>
      <c r="T126" s="20">
        <f>ROUND((ROUND(Source!AF43*Source!AV43*Source!I43,2)+ROUND(Source!AE43*Source!AV43*Source!I43,2))*(Source!FX43)/100,2)</f>
        <v>1.54</v>
      </c>
      <c r="U126" s="20">
        <f>Source!X43</f>
        <v>24.12</v>
      </c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>
        <f>T126</f>
        <v>1.54</v>
      </c>
      <c r="GZ126" s="20"/>
      <c r="HA126" s="20"/>
      <c r="HB126" s="20">
        <f>T126</f>
        <v>1.54</v>
      </c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</row>
    <row r="127" spans="1:255" ht="13.5" thickBot="1" x14ac:dyDescent="0.25">
      <c r="A127" s="65"/>
      <c r="B127" s="66"/>
      <c r="C127" s="66" t="s">
        <v>402</v>
      </c>
      <c r="D127" s="67"/>
      <c r="E127" s="68">
        <v>50</v>
      </c>
      <c r="F127" s="127" t="s">
        <v>399</v>
      </c>
      <c r="G127" s="69" t="s">
        <v>403</v>
      </c>
      <c r="H127" s="70">
        <f>ROUND((Source!AF43*Source!AV43+Source!AE43*Source!AV43)*(Source!FY43)/100,2)</f>
        <v>33.5</v>
      </c>
      <c r="I127" s="70">
        <f>T127</f>
        <v>0.77</v>
      </c>
      <c r="J127" s="69" t="s">
        <v>404</v>
      </c>
      <c r="K127" s="128">
        <f>U127</f>
        <v>11.13</v>
      </c>
      <c r="O127" s="20"/>
      <c r="P127" s="20"/>
      <c r="Q127" s="20"/>
      <c r="R127" s="20"/>
      <c r="S127" s="20"/>
      <c r="T127" s="20">
        <f>ROUND((ROUND(Source!AF43*Source!AV43*Source!I43,2)+ROUND(Source!AE43*Source!AV43*Source!I43,2))*(Source!FY43)/100,2)</f>
        <v>0.77</v>
      </c>
      <c r="U127" s="20">
        <f>Source!Y43</f>
        <v>11.13</v>
      </c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>
        <f>T127</f>
        <v>0.77</v>
      </c>
      <c r="HA127" s="20"/>
      <c r="HB127" s="20">
        <f>T127</f>
        <v>0.77</v>
      </c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</row>
    <row r="128" spans="1:255" x14ac:dyDescent="0.2">
      <c r="A128" s="64"/>
      <c r="B128" s="63"/>
      <c r="C128" s="63"/>
      <c r="D128" s="63"/>
      <c r="E128" s="63"/>
      <c r="F128" s="63"/>
      <c r="G128" s="63"/>
      <c r="H128" s="202">
        <f>R128</f>
        <v>12.71</v>
      </c>
      <c r="I128" s="203"/>
      <c r="J128" s="202">
        <f>S128</f>
        <v>165.19</v>
      </c>
      <c r="K128" s="204"/>
      <c r="O128" s="20"/>
      <c r="P128" s="20"/>
      <c r="Q128" s="20"/>
      <c r="R128" s="20">
        <f>SUM(T123:T127)</f>
        <v>12.71</v>
      </c>
      <c r="S128" s="20">
        <f>SUM(U123:U127)</f>
        <v>165.19</v>
      </c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>
        <f>R128</f>
        <v>12.71</v>
      </c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pans="1:255" x14ac:dyDescent="0.2">
      <c r="A129" s="72">
        <v>11</v>
      </c>
      <c r="B129" s="78" t="s">
        <v>74</v>
      </c>
      <c r="C129" s="73" t="s">
        <v>75</v>
      </c>
      <c r="D129" s="74" t="s">
        <v>76</v>
      </c>
      <c r="E129" s="75">
        <v>975</v>
      </c>
      <c r="F129" s="76">
        <v>184.96</v>
      </c>
      <c r="G129" s="129"/>
      <c r="H129" s="76">
        <f>Source!AC45</f>
        <v>184.96</v>
      </c>
      <c r="I129" s="76">
        <f>T129</f>
        <v>180336</v>
      </c>
      <c r="J129" s="129">
        <v>7.5</v>
      </c>
      <c r="K129" s="77">
        <f>U129</f>
        <v>1352520</v>
      </c>
      <c r="O129" s="20"/>
      <c r="P129" s="20"/>
      <c r="Q129" s="20"/>
      <c r="R129" s="20"/>
      <c r="S129" s="20"/>
      <c r="T129" s="20">
        <f>ROUND(Source!AC45*Source!AW45*Source!I45,2)</f>
        <v>180336</v>
      </c>
      <c r="U129" s="20">
        <f>Source!P45</f>
        <v>1352520</v>
      </c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>
        <f>T129</f>
        <v>180336</v>
      </c>
      <c r="GK129" s="20"/>
      <c r="GL129" s="20"/>
      <c r="GM129" s="20"/>
      <c r="GN129" s="20">
        <f>T129</f>
        <v>180336</v>
      </c>
      <c r="GO129" s="20"/>
      <c r="GP129" s="20">
        <f>T129</f>
        <v>180336</v>
      </c>
      <c r="GQ129" s="20">
        <f>T129</f>
        <v>180336</v>
      </c>
      <c r="GR129" s="20"/>
      <c r="GS129" s="20">
        <f>T129</f>
        <v>180336</v>
      </c>
      <c r="GT129" s="20"/>
      <c r="GU129" s="20"/>
      <c r="GV129" s="20"/>
      <c r="GW129" s="20">
        <f>ROUND(Source!AG45*Source!I45,2)</f>
        <v>0</v>
      </c>
      <c r="GX129" s="20">
        <f>ROUND(Source!AJ45*Source!I45,2)</f>
        <v>0</v>
      </c>
      <c r="GY129" s="20"/>
      <c r="GZ129" s="20"/>
      <c r="HA129" s="20"/>
      <c r="HB129" s="20">
        <f>T129</f>
        <v>180336</v>
      </c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</row>
    <row r="130" spans="1:255" ht="13.5" thickBot="1" x14ac:dyDescent="0.25">
      <c r="A130" s="130"/>
      <c r="B130" s="131" t="s">
        <v>422</v>
      </c>
      <c r="C130" s="131" t="s">
        <v>423</v>
      </c>
      <c r="D130" s="132"/>
      <c r="E130" s="132"/>
      <c r="F130" s="132"/>
      <c r="G130" s="132"/>
      <c r="H130" s="132"/>
      <c r="I130" s="132"/>
      <c r="J130" s="132"/>
      <c r="K130" s="133"/>
    </row>
    <row r="131" spans="1:255" x14ac:dyDescent="0.2">
      <c r="A131" s="64"/>
      <c r="B131" s="63"/>
      <c r="C131" s="63"/>
      <c r="D131" s="63"/>
      <c r="E131" s="63"/>
      <c r="F131" s="63"/>
      <c r="G131" s="63"/>
      <c r="H131" s="202">
        <f>R131</f>
        <v>180336</v>
      </c>
      <c r="I131" s="203"/>
      <c r="J131" s="202">
        <f>S131</f>
        <v>1352520</v>
      </c>
      <c r="K131" s="204"/>
      <c r="O131" s="20"/>
      <c r="P131" s="20"/>
      <c r="Q131" s="20"/>
      <c r="R131" s="20">
        <f>SUM(T129:T130)</f>
        <v>180336</v>
      </c>
      <c r="S131" s="20">
        <f>SUM(U129:U130)</f>
        <v>1352520</v>
      </c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>
        <f>R131</f>
        <v>180336</v>
      </c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</row>
    <row r="132" spans="1:255" x14ac:dyDescent="0.2">
      <c r="A132" s="72">
        <v>12</v>
      </c>
      <c r="B132" s="78" t="s">
        <v>74</v>
      </c>
      <c r="C132" s="73" t="s">
        <v>82</v>
      </c>
      <c r="D132" s="74" t="s">
        <v>63</v>
      </c>
      <c r="E132" s="75">
        <v>860</v>
      </c>
      <c r="F132" s="76">
        <v>89.3</v>
      </c>
      <c r="G132" s="129"/>
      <c r="H132" s="76">
        <f>Source!AC47</f>
        <v>89.3</v>
      </c>
      <c r="I132" s="76">
        <f>T132</f>
        <v>76798</v>
      </c>
      <c r="J132" s="129">
        <v>7.5</v>
      </c>
      <c r="K132" s="77">
        <f>U132</f>
        <v>575985</v>
      </c>
      <c r="O132" s="20"/>
      <c r="P132" s="20"/>
      <c r="Q132" s="20"/>
      <c r="R132" s="20"/>
      <c r="S132" s="20"/>
      <c r="T132" s="20">
        <f>ROUND(Source!AC47*Source!AW47*Source!I47,2)</f>
        <v>76798</v>
      </c>
      <c r="U132" s="20">
        <f>Source!P47</f>
        <v>575985</v>
      </c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>
        <f>T132</f>
        <v>76798</v>
      </c>
      <c r="GK132" s="20"/>
      <c r="GL132" s="20"/>
      <c r="GM132" s="20"/>
      <c r="GN132" s="20">
        <f>T132</f>
        <v>76798</v>
      </c>
      <c r="GO132" s="20"/>
      <c r="GP132" s="20">
        <f>T132</f>
        <v>76798</v>
      </c>
      <c r="GQ132" s="20">
        <f>T132</f>
        <v>76798</v>
      </c>
      <c r="GR132" s="20"/>
      <c r="GS132" s="20">
        <f>T132</f>
        <v>76798</v>
      </c>
      <c r="GT132" s="20"/>
      <c r="GU132" s="20"/>
      <c r="GV132" s="20"/>
      <c r="GW132" s="20">
        <f>ROUND(Source!AG47*Source!I47,2)</f>
        <v>0</v>
      </c>
      <c r="GX132" s="20">
        <f>ROUND(Source!AJ47*Source!I47,2)</f>
        <v>0</v>
      </c>
      <c r="GY132" s="20"/>
      <c r="GZ132" s="20"/>
      <c r="HA132" s="20"/>
      <c r="HB132" s="20">
        <f>T132</f>
        <v>76798</v>
      </c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</row>
    <row r="133" spans="1:255" ht="13.5" thickBot="1" x14ac:dyDescent="0.25">
      <c r="A133" s="130"/>
      <c r="B133" s="131" t="s">
        <v>422</v>
      </c>
      <c r="C133" s="131" t="s">
        <v>424</v>
      </c>
      <c r="D133" s="132"/>
      <c r="E133" s="132"/>
      <c r="F133" s="132"/>
      <c r="G133" s="132"/>
      <c r="H133" s="132"/>
      <c r="I133" s="132"/>
      <c r="J133" s="132"/>
      <c r="K133" s="133"/>
    </row>
    <row r="134" spans="1:255" x14ac:dyDescent="0.2">
      <c r="A134" s="64"/>
      <c r="B134" s="63"/>
      <c r="C134" s="63"/>
      <c r="D134" s="63"/>
      <c r="E134" s="63"/>
      <c r="F134" s="63"/>
      <c r="G134" s="63"/>
      <c r="H134" s="202">
        <f>R134</f>
        <v>76798</v>
      </c>
      <c r="I134" s="203"/>
      <c r="J134" s="202">
        <f>S134</f>
        <v>575985</v>
      </c>
      <c r="K134" s="204"/>
      <c r="O134" s="20"/>
      <c r="P134" s="20"/>
      <c r="Q134" s="20"/>
      <c r="R134" s="20">
        <f>SUM(T132:T133)</f>
        <v>76798</v>
      </c>
      <c r="S134" s="20">
        <f>SUM(U132:U133)</f>
        <v>575985</v>
      </c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>
        <f>R134</f>
        <v>76798</v>
      </c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</row>
    <row r="135" spans="1:255" x14ac:dyDescent="0.2">
      <c r="A135" s="72">
        <v>13</v>
      </c>
      <c r="B135" s="78" t="s">
        <v>74</v>
      </c>
      <c r="C135" s="73" t="s">
        <v>87</v>
      </c>
      <c r="D135" s="74" t="s">
        <v>63</v>
      </c>
      <c r="E135" s="75">
        <v>1765</v>
      </c>
      <c r="F135" s="76">
        <v>1.79</v>
      </c>
      <c r="G135" s="129"/>
      <c r="H135" s="76">
        <f>Source!AC49</f>
        <v>1.79</v>
      </c>
      <c r="I135" s="76">
        <f>T135</f>
        <v>3159.35</v>
      </c>
      <c r="J135" s="129">
        <v>7.5</v>
      </c>
      <c r="K135" s="77">
        <f>U135</f>
        <v>23695.13</v>
      </c>
      <c r="O135" s="20"/>
      <c r="P135" s="20"/>
      <c r="Q135" s="20"/>
      <c r="R135" s="20"/>
      <c r="S135" s="20"/>
      <c r="T135" s="20">
        <f>ROUND(Source!AC49*Source!AW49*Source!I49,2)</f>
        <v>3159.35</v>
      </c>
      <c r="U135" s="20">
        <f>Source!P49</f>
        <v>23695.13</v>
      </c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>
        <f>T135</f>
        <v>3159.35</v>
      </c>
      <c r="GK135" s="20"/>
      <c r="GL135" s="20"/>
      <c r="GM135" s="20"/>
      <c r="GN135" s="20">
        <f>T135</f>
        <v>3159.35</v>
      </c>
      <c r="GO135" s="20"/>
      <c r="GP135" s="20">
        <f>T135</f>
        <v>3159.35</v>
      </c>
      <c r="GQ135" s="20">
        <f>T135</f>
        <v>3159.35</v>
      </c>
      <c r="GR135" s="20"/>
      <c r="GS135" s="20">
        <f>T135</f>
        <v>3159.35</v>
      </c>
      <c r="GT135" s="20"/>
      <c r="GU135" s="20"/>
      <c r="GV135" s="20"/>
      <c r="GW135" s="20">
        <f>ROUND(Source!AG49*Source!I49,2)</f>
        <v>0</v>
      </c>
      <c r="GX135" s="20">
        <f>ROUND(Source!AJ49*Source!I49,2)</f>
        <v>0</v>
      </c>
      <c r="GY135" s="20"/>
      <c r="GZ135" s="20"/>
      <c r="HA135" s="20"/>
      <c r="HB135" s="20">
        <f>T135</f>
        <v>3159.35</v>
      </c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</row>
    <row r="136" spans="1:255" ht="13.5" thickBot="1" x14ac:dyDescent="0.25">
      <c r="A136" s="130"/>
      <c r="B136" s="131" t="s">
        <v>422</v>
      </c>
      <c r="C136" s="131" t="s">
        <v>425</v>
      </c>
      <c r="D136" s="132"/>
      <c r="E136" s="132"/>
      <c r="F136" s="132"/>
      <c r="G136" s="132"/>
      <c r="H136" s="132"/>
      <c r="I136" s="132"/>
      <c r="J136" s="132"/>
      <c r="K136" s="133"/>
    </row>
    <row r="137" spans="1:255" x14ac:dyDescent="0.2">
      <c r="A137" s="64"/>
      <c r="B137" s="63"/>
      <c r="C137" s="63"/>
      <c r="D137" s="63"/>
      <c r="E137" s="63"/>
      <c r="F137" s="63"/>
      <c r="G137" s="63"/>
      <c r="H137" s="202">
        <f>R137</f>
        <v>3159.35</v>
      </c>
      <c r="I137" s="203"/>
      <c r="J137" s="202">
        <f>S137</f>
        <v>23695.13</v>
      </c>
      <c r="K137" s="204"/>
      <c r="O137" s="20"/>
      <c r="P137" s="20"/>
      <c r="Q137" s="20"/>
      <c r="R137" s="20">
        <f>SUM(T135:T136)</f>
        <v>3159.35</v>
      </c>
      <c r="S137" s="20">
        <f>SUM(U135:U136)</f>
        <v>23695.13</v>
      </c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>
        <f>R137</f>
        <v>3159.35</v>
      </c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</row>
    <row r="138" spans="1:255" x14ac:dyDescent="0.2">
      <c r="A138" s="72">
        <v>14</v>
      </c>
      <c r="B138" s="78" t="s">
        <v>74</v>
      </c>
      <c r="C138" s="73" t="s">
        <v>90</v>
      </c>
      <c r="D138" s="74" t="s">
        <v>63</v>
      </c>
      <c r="E138" s="75">
        <v>2</v>
      </c>
      <c r="F138" s="76">
        <v>524.17999999999995</v>
      </c>
      <c r="G138" s="129"/>
      <c r="H138" s="76">
        <f>Source!AC51</f>
        <v>524.17999999999995</v>
      </c>
      <c r="I138" s="76">
        <f>T138</f>
        <v>1048.3599999999999</v>
      </c>
      <c r="J138" s="129">
        <v>7.5</v>
      </c>
      <c r="K138" s="77">
        <f>U138</f>
        <v>7862.7</v>
      </c>
      <c r="O138" s="20"/>
      <c r="P138" s="20"/>
      <c r="Q138" s="20"/>
      <c r="R138" s="20"/>
      <c r="S138" s="20"/>
      <c r="T138" s="20">
        <f>ROUND(Source!AC51*Source!AW51*Source!I51,2)</f>
        <v>1048.3599999999999</v>
      </c>
      <c r="U138" s="20">
        <f>Source!P51</f>
        <v>7862.7</v>
      </c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>
        <f>T138</f>
        <v>1048.3599999999999</v>
      </c>
      <c r="GK138" s="20"/>
      <c r="GL138" s="20"/>
      <c r="GM138" s="20"/>
      <c r="GN138" s="20">
        <f>T138</f>
        <v>1048.3599999999999</v>
      </c>
      <c r="GO138" s="20"/>
      <c r="GP138" s="20">
        <f>T138</f>
        <v>1048.3599999999999</v>
      </c>
      <c r="GQ138" s="20">
        <f>T138</f>
        <v>1048.3599999999999</v>
      </c>
      <c r="GR138" s="20"/>
      <c r="GS138" s="20">
        <f>T138</f>
        <v>1048.3599999999999</v>
      </c>
      <c r="GT138" s="20"/>
      <c r="GU138" s="20"/>
      <c r="GV138" s="20"/>
      <c r="GW138" s="20">
        <f>ROUND(Source!AG51*Source!I51,2)</f>
        <v>0</v>
      </c>
      <c r="GX138" s="20">
        <f>ROUND(Source!AJ51*Source!I51,2)</f>
        <v>0</v>
      </c>
      <c r="GY138" s="20"/>
      <c r="GZ138" s="20"/>
      <c r="HA138" s="20"/>
      <c r="HB138" s="20">
        <f>T138</f>
        <v>1048.3599999999999</v>
      </c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</row>
    <row r="139" spans="1:255" ht="13.5" thickBot="1" x14ac:dyDescent="0.25">
      <c r="A139" s="130"/>
      <c r="B139" s="131" t="s">
        <v>422</v>
      </c>
      <c r="C139" s="131" t="s">
        <v>426</v>
      </c>
      <c r="D139" s="132"/>
      <c r="E139" s="132"/>
      <c r="F139" s="132"/>
      <c r="G139" s="132"/>
      <c r="H139" s="132"/>
      <c r="I139" s="132"/>
      <c r="J139" s="132"/>
      <c r="K139" s="133"/>
    </row>
    <row r="140" spans="1:255" x14ac:dyDescent="0.2">
      <c r="A140" s="64"/>
      <c r="B140" s="63"/>
      <c r="C140" s="63"/>
      <c r="D140" s="63"/>
      <c r="E140" s="63"/>
      <c r="F140" s="63"/>
      <c r="G140" s="63"/>
      <c r="H140" s="202">
        <f>R140</f>
        <v>1048.3599999999999</v>
      </c>
      <c r="I140" s="203"/>
      <c r="J140" s="202">
        <f>S140</f>
        <v>7862.7</v>
      </c>
      <c r="K140" s="204"/>
      <c r="O140" s="20"/>
      <c r="P140" s="20"/>
      <c r="Q140" s="20"/>
      <c r="R140" s="20">
        <f>SUM(T138:T139)</f>
        <v>1048.3599999999999</v>
      </c>
      <c r="S140" s="20">
        <f>SUM(U138:U139)</f>
        <v>7862.7</v>
      </c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>
        <f>R140</f>
        <v>1048.3599999999999</v>
      </c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</row>
    <row r="141" spans="1:255" x14ac:dyDescent="0.2">
      <c r="A141" s="72">
        <v>15</v>
      </c>
      <c r="B141" s="78" t="s">
        <v>74</v>
      </c>
      <c r="C141" s="73" t="s">
        <v>93</v>
      </c>
      <c r="D141" s="74" t="s">
        <v>63</v>
      </c>
      <c r="E141" s="75">
        <v>2</v>
      </c>
      <c r="F141" s="76">
        <v>206.78</v>
      </c>
      <c r="G141" s="129"/>
      <c r="H141" s="76">
        <f>Source!AC53</f>
        <v>206.78</v>
      </c>
      <c r="I141" s="76">
        <f>T141</f>
        <v>413.56</v>
      </c>
      <c r="J141" s="129">
        <v>7.5</v>
      </c>
      <c r="K141" s="77">
        <f>U141</f>
        <v>3101.7</v>
      </c>
      <c r="O141" s="20"/>
      <c r="P141" s="20"/>
      <c r="Q141" s="20"/>
      <c r="R141" s="20"/>
      <c r="S141" s="20"/>
      <c r="T141" s="20">
        <f>ROUND(Source!AC53*Source!AW53*Source!I53,2)</f>
        <v>413.56</v>
      </c>
      <c r="U141" s="20">
        <f>Source!P53</f>
        <v>3101.7</v>
      </c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>
        <f>T141</f>
        <v>413.56</v>
      </c>
      <c r="GK141" s="20"/>
      <c r="GL141" s="20"/>
      <c r="GM141" s="20"/>
      <c r="GN141" s="20">
        <f>T141</f>
        <v>413.56</v>
      </c>
      <c r="GO141" s="20"/>
      <c r="GP141" s="20">
        <f>T141</f>
        <v>413.56</v>
      </c>
      <c r="GQ141" s="20">
        <f>T141</f>
        <v>413.56</v>
      </c>
      <c r="GR141" s="20"/>
      <c r="GS141" s="20">
        <f>T141</f>
        <v>413.56</v>
      </c>
      <c r="GT141" s="20"/>
      <c r="GU141" s="20"/>
      <c r="GV141" s="20"/>
      <c r="GW141" s="20">
        <f>ROUND(Source!AG53*Source!I53,2)</f>
        <v>0</v>
      </c>
      <c r="GX141" s="20">
        <f>ROUND(Source!AJ53*Source!I53,2)</f>
        <v>0</v>
      </c>
      <c r="GY141" s="20"/>
      <c r="GZ141" s="20"/>
      <c r="HA141" s="20"/>
      <c r="HB141" s="20">
        <f>T141</f>
        <v>413.56</v>
      </c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</row>
    <row r="142" spans="1:255" ht="13.5" thickBot="1" x14ac:dyDescent="0.25">
      <c r="A142" s="130"/>
      <c r="B142" s="131" t="s">
        <v>422</v>
      </c>
      <c r="C142" s="131" t="s">
        <v>427</v>
      </c>
      <c r="D142" s="132"/>
      <c r="E142" s="132"/>
      <c r="F142" s="132"/>
      <c r="G142" s="132"/>
      <c r="H142" s="132"/>
      <c r="I142" s="132"/>
      <c r="J142" s="132"/>
      <c r="K142" s="133"/>
    </row>
    <row r="143" spans="1:255" x14ac:dyDescent="0.2">
      <c r="A143" s="64"/>
      <c r="B143" s="63"/>
      <c r="C143" s="63"/>
      <c r="D143" s="63"/>
      <c r="E143" s="63"/>
      <c r="F143" s="63"/>
      <c r="G143" s="63"/>
      <c r="H143" s="202">
        <f>R143</f>
        <v>413.56</v>
      </c>
      <c r="I143" s="203"/>
      <c r="J143" s="202">
        <f>S143</f>
        <v>3101.7</v>
      </c>
      <c r="K143" s="204"/>
      <c r="O143" s="20"/>
      <c r="P143" s="20"/>
      <c r="Q143" s="20"/>
      <c r="R143" s="20">
        <f>SUM(T141:T142)</f>
        <v>413.56</v>
      </c>
      <c r="S143" s="20">
        <f>SUM(U141:U142)</f>
        <v>3101.7</v>
      </c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>
        <f>R143</f>
        <v>413.56</v>
      </c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</row>
    <row r="144" spans="1:255" x14ac:dyDescent="0.2">
      <c r="A144" s="72">
        <v>16</v>
      </c>
      <c r="B144" s="78" t="s">
        <v>74</v>
      </c>
      <c r="C144" s="73" t="s">
        <v>96</v>
      </c>
      <c r="D144" s="74" t="s">
        <v>63</v>
      </c>
      <c r="E144" s="75">
        <v>4</v>
      </c>
      <c r="F144" s="76">
        <v>81.53</v>
      </c>
      <c r="G144" s="129"/>
      <c r="H144" s="76">
        <f>Source!AC55</f>
        <v>81.53</v>
      </c>
      <c r="I144" s="76">
        <f>T144</f>
        <v>326.12</v>
      </c>
      <c r="J144" s="129">
        <v>7.5</v>
      </c>
      <c r="K144" s="77">
        <f>U144</f>
        <v>2445.9</v>
      </c>
      <c r="O144" s="20"/>
      <c r="P144" s="20"/>
      <c r="Q144" s="20"/>
      <c r="R144" s="20"/>
      <c r="S144" s="20"/>
      <c r="T144" s="20">
        <f>ROUND(Source!AC55*Source!AW55*Source!I55,2)</f>
        <v>326.12</v>
      </c>
      <c r="U144" s="20">
        <f>Source!P55</f>
        <v>2445.9</v>
      </c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>
        <f>T144</f>
        <v>326.12</v>
      </c>
      <c r="GK144" s="20"/>
      <c r="GL144" s="20"/>
      <c r="GM144" s="20"/>
      <c r="GN144" s="20">
        <f>T144</f>
        <v>326.12</v>
      </c>
      <c r="GO144" s="20"/>
      <c r="GP144" s="20">
        <f>T144</f>
        <v>326.12</v>
      </c>
      <c r="GQ144" s="20">
        <f>T144</f>
        <v>326.12</v>
      </c>
      <c r="GR144" s="20"/>
      <c r="GS144" s="20">
        <f>T144</f>
        <v>326.12</v>
      </c>
      <c r="GT144" s="20"/>
      <c r="GU144" s="20"/>
      <c r="GV144" s="20"/>
      <c r="GW144" s="20">
        <f>ROUND(Source!AG55*Source!I55,2)</f>
        <v>0</v>
      </c>
      <c r="GX144" s="20">
        <f>ROUND(Source!AJ55*Source!I55,2)</f>
        <v>0</v>
      </c>
      <c r="GY144" s="20"/>
      <c r="GZ144" s="20"/>
      <c r="HA144" s="20"/>
      <c r="HB144" s="20">
        <f>T144</f>
        <v>326.12</v>
      </c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</row>
    <row r="145" spans="1:255" ht="13.5" thickBot="1" x14ac:dyDescent="0.25">
      <c r="A145" s="130"/>
      <c r="B145" s="131" t="s">
        <v>422</v>
      </c>
      <c r="C145" s="131" t="s">
        <v>428</v>
      </c>
      <c r="D145" s="132"/>
      <c r="E145" s="132"/>
      <c r="F145" s="132"/>
      <c r="G145" s="132"/>
      <c r="H145" s="132"/>
      <c r="I145" s="132"/>
      <c r="J145" s="132"/>
      <c r="K145" s="133"/>
    </row>
    <row r="146" spans="1:255" x14ac:dyDescent="0.2">
      <c r="A146" s="64"/>
      <c r="B146" s="63"/>
      <c r="C146" s="63"/>
      <c r="D146" s="63"/>
      <c r="E146" s="63"/>
      <c r="F146" s="63"/>
      <c r="G146" s="63"/>
      <c r="H146" s="202">
        <f>R146</f>
        <v>326.12</v>
      </c>
      <c r="I146" s="203"/>
      <c r="J146" s="202">
        <f>S146</f>
        <v>2445.9</v>
      </c>
      <c r="K146" s="204"/>
      <c r="O146" s="20"/>
      <c r="P146" s="20"/>
      <c r="Q146" s="20"/>
      <c r="R146" s="20">
        <f>SUM(T144:T145)</f>
        <v>326.12</v>
      </c>
      <c r="S146" s="20">
        <f>SUM(U144:U145)</f>
        <v>2445.9</v>
      </c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>
        <f>R146</f>
        <v>326.12</v>
      </c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</row>
    <row r="147" spans="1:255" x14ac:dyDescent="0.2">
      <c r="A147" s="72">
        <v>17</v>
      </c>
      <c r="B147" s="78" t="s">
        <v>74</v>
      </c>
      <c r="C147" s="73" t="s">
        <v>99</v>
      </c>
      <c r="D147" s="74" t="s">
        <v>63</v>
      </c>
      <c r="E147" s="75">
        <v>4</v>
      </c>
      <c r="F147" s="76">
        <v>31.76</v>
      </c>
      <c r="G147" s="129"/>
      <c r="H147" s="76">
        <f>Source!AC57</f>
        <v>31.76</v>
      </c>
      <c r="I147" s="76">
        <f>T147</f>
        <v>127.04</v>
      </c>
      <c r="J147" s="129">
        <v>7.5</v>
      </c>
      <c r="K147" s="77">
        <f>U147</f>
        <v>952.8</v>
      </c>
      <c r="O147" s="20"/>
      <c r="P147" s="20"/>
      <c r="Q147" s="20"/>
      <c r="R147" s="20"/>
      <c r="S147" s="20"/>
      <c r="T147" s="20">
        <f>ROUND(Source!AC57*Source!AW57*Source!I57,2)</f>
        <v>127.04</v>
      </c>
      <c r="U147" s="20">
        <f>Source!P57</f>
        <v>952.8</v>
      </c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>
        <f>T147</f>
        <v>127.04</v>
      </c>
      <c r="GK147" s="20"/>
      <c r="GL147" s="20"/>
      <c r="GM147" s="20"/>
      <c r="GN147" s="20">
        <f>T147</f>
        <v>127.04</v>
      </c>
      <c r="GO147" s="20"/>
      <c r="GP147" s="20">
        <f>T147</f>
        <v>127.04</v>
      </c>
      <c r="GQ147" s="20">
        <f>T147</f>
        <v>127.04</v>
      </c>
      <c r="GR147" s="20"/>
      <c r="GS147" s="20">
        <f>T147</f>
        <v>127.04</v>
      </c>
      <c r="GT147" s="20"/>
      <c r="GU147" s="20"/>
      <c r="GV147" s="20"/>
      <c r="GW147" s="20">
        <f>ROUND(Source!AG57*Source!I57,2)</f>
        <v>0</v>
      </c>
      <c r="GX147" s="20">
        <f>ROUND(Source!AJ57*Source!I57,2)</f>
        <v>0</v>
      </c>
      <c r="GY147" s="20"/>
      <c r="GZ147" s="20"/>
      <c r="HA147" s="20"/>
      <c r="HB147" s="20">
        <f>T147</f>
        <v>127.04</v>
      </c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</row>
    <row r="148" spans="1:255" ht="13.5" thickBot="1" x14ac:dyDescent="0.25">
      <c r="A148" s="130"/>
      <c r="B148" s="131" t="s">
        <v>422</v>
      </c>
      <c r="C148" s="131" t="s">
        <v>429</v>
      </c>
      <c r="D148" s="132"/>
      <c r="E148" s="132"/>
      <c r="F148" s="132"/>
      <c r="G148" s="132"/>
      <c r="H148" s="132"/>
      <c r="I148" s="132"/>
      <c r="J148" s="132"/>
      <c r="K148" s="133"/>
    </row>
    <row r="149" spans="1:255" x14ac:dyDescent="0.2">
      <c r="A149" s="64"/>
      <c r="B149" s="63"/>
      <c r="C149" s="63"/>
      <c r="D149" s="63"/>
      <c r="E149" s="63"/>
      <c r="F149" s="63"/>
      <c r="G149" s="63"/>
      <c r="H149" s="202">
        <f>R149</f>
        <v>127.04</v>
      </c>
      <c r="I149" s="203"/>
      <c r="J149" s="202">
        <f>S149</f>
        <v>952.8</v>
      </c>
      <c r="K149" s="204"/>
      <c r="O149" s="20"/>
      <c r="P149" s="20"/>
      <c r="Q149" s="20"/>
      <c r="R149" s="20">
        <f>SUM(T147:T148)</f>
        <v>127.04</v>
      </c>
      <c r="S149" s="20">
        <f>SUM(U147:U148)</f>
        <v>952.8</v>
      </c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>
        <f>R149</f>
        <v>127.04</v>
      </c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</row>
    <row r="150" spans="1:255" x14ac:dyDescent="0.2">
      <c r="A150" s="72">
        <v>18</v>
      </c>
      <c r="B150" s="78" t="s">
        <v>74</v>
      </c>
      <c r="C150" s="73" t="s">
        <v>102</v>
      </c>
      <c r="D150" s="74" t="s">
        <v>104</v>
      </c>
      <c r="E150" s="75">
        <v>18</v>
      </c>
      <c r="F150" s="76">
        <v>120.39</v>
      </c>
      <c r="G150" s="129"/>
      <c r="H150" s="76">
        <f>Source!AC59</f>
        <v>120.39</v>
      </c>
      <c r="I150" s="76">
        <f>T150</f>
        <v>2167.02</v>
      </c>
      <c r="J150" s="129">
        <v>7.5</v>
      </c>
      <c r="K150" s="77">
        <f>U150</f>
        <v>16252.65</v>
      </c>
      <c r="O150" s="20"/>
      <c r="P150" s="20"/>
      <c r="Q150" s="20"/>
      <c r="R150" s="20"/>
      <c r="S150" s="20"/>
      <c r="T150" s="20">
        <f>ROUND(Source!AC59*Source!AW59*Source!I59,2)</f>
        <v>2167.02</v>
      </c>
      <c r="U150" s="20">
        <f>Source!P59</f>
        <v>16252.65</v>
      </c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>
        <f>T150</f>
        <v>2167.02</v>
      </c>
      <c r="GK150" s="20"/>
      <c r="GL150" s="20"/>
      <c r="GM150" s="20"/>
      <c r="GN150" s="20">
        <f>T150</f>
        <v>2167.02</v>
      </c>
      <c r="GO150" s="20"/>
      <c r="GP150" s="20">
        <f>T150</f>
        <v>2167.02</v>
      </c>
      <c r="GQ150" s="20">
        <f>T150</f>
        <v>2167.02</v>
      </c>
      <c r="GR150" s="20"/>
      <c r="GS150" s="20">
        <f>T150</f>
        <v>2167.02</v>
      </c>
      <c r="GT150" s="20"/>
      <c r="GU150" s="20"/>
      <c r="GV150" s="20"/>
      <c r="GW150" s="20">
        <f>ROUND(Source!AG59*Source!I59,2)</f>
        <v>0</v>
      </c>
      <c r="GX150" s="20">
        <f>ROUND(Source!AJ59*Source!I59,2)</f>
        <v>0</v>
      </c>
      <c r="GY150" s="20"/>
      <c r="GZ150" s="20"/>
      <c r="HA150" s="20"/>
      <c r="HB150" s="20">
        <f>T150</f>
        <v>2167.02</v>
      </c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</row>
    <row r="151" spans="1:255" ht="13.5" thickBot="1" x14ac:dyDescent="0.25">
      <c r="A151" s="130"/>
      <c r="B151" s="131" t="s">
        <v>422</v>
      </c>
      <c r="C151" s="131" t="s">
        <v>430</v>
      </c>
      <c r="D151" s="132"/>
      <c r="E151" s="132"/>
      <c r="F151" s="132"/>
      <c r="G151" s="132"/>
      <c r="H151" s="132"/>
      <c r="I151" s="132"/>
      <c r="J151" s="132"/>
      <c r="K151" s="133"/>
    </row>
    <row r="152" spans="1:255" x14ac:dyDescent="0.2">
      <c r="A152" s="64"/>
      <c r="B152" s="63"/>
      <c r="C152" s="63"/>
      <c r="D152" s="63"/>
      <c r="E152" s="63"/>
      <c r="F152" s="63"/>
      <c r="G152" s="63"/>
      <c r="H152" s="202">
        <f>R152</f>
        <v>2167.02</v>
      </c>
      <c r="I152" s="203"/>
      <c r="J152" s="202">
        <f>S152</f>
        <v>16252.65</v>
      </c>
      <c r="K152" s="204"/>
      <c r="O152" s="20"/>
      <c r="P152" s="20"/>
      <c r="Q152" s="20"/>
      <c r="R152" s="20">
        <f>SUM(T150:T151)</f>
        <v>2167.02</v>
      </c>
      <c r="S152" s="20">
        <f>SUM(U150:U151)</f>
        <v>16252.65</v>
      </c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>
        <f>R152</f>
        <v>2167.02</v>
      </c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</row>
    <row r="153" spans="1:255" x14ac:dyDescent="0.2">
      <c r="A153" s="72">
        <v>19</v>
      </c>
      <c r="B153" s="78" t="s">
        <v>74</v>
      </c>
      <c r="C153" s="73" t="s">
        <v>107</v>
      </c>
      <c r="D153" s="74" t="s">
        <v>104</v>
      </c>
      <c r="E153" s="75">
        <v>11.6</v>
      </c>
      <c r="F153" s="76">
        <v>24.2</v>
      </c>
      <c r="G153" s="129"/>
      <c r="H153" s="76">
        <f>Source!AC61</f>
        <v>24.2</v>
      </c>
      <c r="I153" s="76">
        <f>T153</f>
        <v>280.72000000000003</v>
      </c>
      <c r="J153" s="129">
        <v>7.5</v>
      </c>
      <c r="K153" s="77">
        <f>U153</f>
        <v>2105.4</v>
      </c>
      <c r="O153" s="20"/>
      <c r="P153" s="20"/>
      <c r="Q153" s="20"/>
      <c r="R153" s="20"/>
      <c r="S153" s="20"/>
      <c r="T153" s="20">
        <f>ROUND(Source!AC61*Source!AW61*Source!I61,2)</f>
        <v>280.72000000000003</v>
      </c>
      <c r="U153" s="20">
        <f>Source!P61</f>
        <v>2105.4</v>
      </c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>
        <f>T153</f>
        <v>280.72000000000003</v>
      </c>
      <c r="GK153" s="20"/>
      <c r="GL153" s="20"/>
      <c r="GM153" s="20"/>
      <c r="GN153" s="20">
        <f>T153</f>
        <v>280.72000000000003</v>
      </c>
      <c r="GO153" s="20"/>
      <c r="GP153" s="20">
        <f>T153</f>
        <v>280.72000000000003</v>
      </c>
      <c r="GQ153" s="20">
        <f>T153</f>
        <v>280.72000000000003</v>
      </c>
      <c r="GR153" s="20"/>
      <c r="GS153" s="20">
        <f>T153</f>
        <v>280.72000000000003</v>
      </c>
      <c r="GT153" s="20"/>
      <c r="GU153" s="20"/>
      <c r="GV153" s="20"/>
      <c r="GW153" s="20">
        <f>ROUND(Source!AG61*Source!I61,2)</f>
        <v>0</v>
      </c>
      <c r="GX153" s="20">
        <f>ROUND(Source!AJ61*Source!I61,2)</f>
        <v>0</v>
      </c>
      <c r="GY153" s="20"/>
      <c r="GZ153" s="20"/>
      <c r="HA153" s="20"/>
      <c r="HB153" s="20">
        <f>T153</f>
        <v>280.72000000000003</v>
      </c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</row>
    <row r="154" spans="1:255" ht="13.5" thickBot="1" x14ac:dyDescent="0.25">
      <c r="A154" s="130"/>
      <c r="B154" s="131" t="s">
        <v>422</v>
      </c>
      <c r="C154" s="131" t="s">
        <v>431</v>
      </c>
      <c r="D154" s="132"/>
      <c r="E154" s="132"/>
      <c r="F154" s="132"/>
      <c r="G154" s="132"/>
      <c r="H154" s="132"/>
      <c r="I154" s="132"/>
      <c r="J154" s="132"/>
      <c r="K154" s="133"/>
    </row>
    <row r="155" spans="1:255" x14ac:dyDescent="0.2">
      <c r="A155" s="64"/>
      <c r="B155" s="63"/>
      <c r="C155" s="63"/>
      <c r="D155" s="63"/>
      <c r="E155" s="63"/>
      <c r="F155" s="63"/>
      <c r="G155" s="63"/>
      <c r="H155" s="202">
        <f>R155</f>
        <v>280.72000000000003</v>
      </c>
      <c r="I155" s="203"/>
      <c r="J155" s="202">
        <f>S155</f>
        <v>2105.4</v>
      </c>
      <c r="K155" s="204"/>
      <c r="O155" s="20"/>
      <c r="P155" s="20"/>
      <c r="Q155" s="20"/>
      <c r="R155" s="20">
        <f>SUM(T153:T154)</f>
        <v>280.72000000000003</v>
      </c>
      <c r="S155" s="20">
        <f>SUM(U153:U154)</f>
        <v>2105.4</v>
      </c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>
        <f>R155</f>
        <v>280.72000000000003</v>
      </c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</row>
    <row r="156" spans="1:255" x14ac:dyDescent="0.2">
      <c r="A156" s="72">
        <v>20</v>
      </c>
      <c r="B156" s="78" t="s">
        <v>74</v>
      </c>
      <c r="C156" s="73" t="s">
        <v>110</v>
      </c>
      <c r="D156" s="74" t="s">
        <v>63</v>
      </c>
      <c r="E156" s="75">
        <v>2</v>
      </c>
      <c r="F156" s="76">
        <v>36.879999999999995</v>
      </c>
      <c r="G156" s="129"/>
      <c r="H156" s="76">
        <f>Source!AC63</f>
        <v>36.880000000000003</v>
      </c>
      <c r="I156" s="76">
        <f>T156</f>
        <v>73.760000000000005</v>
      </c>
      <c r="J156" s="129">
        <v>7.5</v>
      </c>
      <c r="K156" s="77">
        <f>U156</f>
        <v>553.20000000000005</v>
      </c>
      <c r="O156" s="20"/>
      <c r="P156" s="20"/>
      <c r="Q156" s="20"/>
      <c r="R156" s="20"/>
      <c r="S156" s="20"/>
      <c r="T156" s="20">
        <f>ROUND(Source!AC63*Source!AW63*Source!I63,2)</f>
        <v>73.760000000000005</v>
      </c>
      <c r="U156" s="20">
        <f>Source!P63</f>
        <v>553.20000000000005</v>
      </c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>
        <f>T156</f>
        <v>73.760000000000005</v>
      </c>
      <c r="GK156" s="20"/>
      <c r="GL156" s="20"/>
      <c r="GM156" s="20"/>
      <c r="GN156" s="20">
        <f>T156</f>
        <v>73.760000000000005</v>
      </c>
      <c r="GO156" s="20"/>
      <c r="GP156" s="20">
        <f>T156</f>
        <v>73.760000000000005</v>
      </c>
      <c r="GQ156" s="20">
        <f>T156</f>
        <v>73.760000000000005</v>
      </c>
      <c r="GR156" s="20"/>
      <c r="GS156" s="20">
        <f>T156</f>
        <v>73.760000000000005</v>
      </c>
      <c r="GT156" s="20"/>
      <c r="GU156" s="20"/>
      <c r="GV156" s="20"/>
      <c r="GW156" s="20">
        <f>ROUND(Source!AG63*Source!I63,2)</f>
        <v>0</v>
      </c>
      <c r="GX156" s="20">
        <f>ROUND(Source!AJ63*Source!I63,2)</f>
        <v>0</v>
      </c>
      <c r="GY156" s="20"/>
      <c r="GZ156" s="20"/>
      <c r="HA156" s="20"/>
      <c r="HB156" s="20">
        <f>T156</f>
        <v>73.760000000000005</v>
      </c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</row>
    <row r="157" spans="1:255" ht="13.5" thickBot="1" x14ac:dyDescent="0.25">
      <c r="A157" s="130"/>
      <c r="B157" s="131" t="s">
        <v>422</v>
      </c>
      <c r="C157" s="131" t="s">
        <v>432</v>
      </c>
      <c r="D157" s="132"/>
      <c r="E157" s="132"/>
      <c r="F157" s="132"/>
      <c r="G157" s="132"/>
      <c r="H157" s="132"/>
      <c r="I157" s="132"/>
      <c r="J157" s="132"/>
      <c r="K157" s="133"/>
    </row>
    <row r="158" spans="1:255" x14ac:dyDescent="0.2">
      <c r="A158" s="64"/>
      <c r="B158" s="63"/>
      <c r="C158" s="63"/>
      <c r="D158" s="63"/>
      <c r="E158" s="63"/>
      <c r="F158" s="63"/>
      <c r="G158" s="63"/>
      <c r="H158" s="202">
        <f>R158</f>
        <v>73.760000000000005</v>
      </c>
      <c r="I158" s="203"/>
      <c r="J158" s="202">
        <f>S158</f>
        <v>553.20000000000005</v>
      </c>
      <c r="K158" s="204"/>
      <c r="O158" s="20"/>
      <c r="P158" s="20"/>
      <c r="Q158" s="20"/>
      <c r="R158" s="20">
        <f>SUM(T156:T157)</f>
        <v>73.760000000000005</v>
      </c>
      <c r="S158" s="20">
        <f>SUM(U156:U157)</f>
        <v>553.20000000000005</v>
      </c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>
        <f>R158</f>
        <v>73.760000000000005</v>
      </c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</row>
    <row r="159" spans="1:255" x14ac:dyDescent="0.2">
      <c r="A159" s="72">
        <v>21</v>
      </c>
      <c r="B159" s="78" t="s">
        <v>74</v>
      </c>
      <c r="C159" s="73" t="s">
        <v>113</v>
      </c>
      <c r="D159" s="74" t="s">
        <v>63</v>
      </c>
      <c r="E159" s="75">
        <v>2</v>
      </c>
      <c r="F159" s="76">
        <v>58.8</v>
      </c>
      <c r="G159" s="129"/>
      <c r="H159" s="76">
        <f>Source!AC65</f>
        <v>58.8</v>
      </c>
      <c r="I159" s="76">
        <f>T159</f>
        <v>117.6</v>
      </c>
      <c r="J159" s="129">
        <v>7.5</v>
      </c>
      <c r="K159" s="77">
        <f>U159</f>
        <v>882</v>
      </c>
      <c r="O159" s="20"/>
      <c r="P159" s="20"/>
      <c r="Q159" s="20"/>
      <c r="R159" s="20"/>
      <c r="S159" s="20"/>
      <c r="T159" s="20">
        <f>ROUND(Source!AC65*Source!AW65*Source!I65,2)</f>
        <v>117.6</v>
      </c>
      <c r="U159" s="20">
        <f>Source!P65</f>
        <v>882</v>
      </c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>
        <f>T159</f>
        <v>117.6</v>
      </c>
      <c r="GK159" s="20"/>
      <c r="GL159" s="20"/>
      <c r="GM159" s="20"/>
      <c r="GN159" s="20">
        <f>T159</f>
        <v>117.6</v>
      </c>
      <c r="GO159" s="20"/>
      <c r="GP159" s="20">
        <f>T159</f>
        <v>117.6</v>
      </c>
      <c r="GQ159" s="20">
        <f>T159</f>
        <v>117.6</v>
      </c>
      <c r="GR159" s="20"/>
      <c r="GS159" s="20">
        <f>T159</f>
        <v>117.6</v>
      </c>
      <c r="GT159" s="20"/>
      <c r="GU159" s="20"/>
      <c r="GV159" s="20"/>
      <c r="GW159" s="20">
        <f>ROUND(Source!AG65*Source!I65,2)</f>
        <v>0</v>
      </c>
      <c r="GX159" s="20">
        <f>ROUND(Source!AJ65*Source!I65,2)</f>
        <v>0</v>
      </c>
      <c r="GY159" s="20"/>
      <c r="GZ159" s="20"/>
      <c r="HA159" s="20"/>
      <c r="HB159" s="20">
        <f>T159</f>
        <v>117.6</v>
      </c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</row>
    <row r="160" spans="1:255" ht="13.5" thickBot="1" x14ac:dyDescent="0.25">
      <c r="A160" s="130"/>
      <c r="B160" s="131" t="s">
        <v>422</v>
      </c>
      <c r="C160" s="131" t="s">
        <v>433</v>
      </c>
      <c r="D160" s="132"/>
      <c r="E160" s="132"/>
      <c r="F160" s="132"/>
      <c r="G160" s="132"/>
      <c r="H160" s="132"/>
      <c r="I160" s="132"/>
      <c r="J160" s="132"/>
      <c r="K160" s="133"/>
    </row>
    <row r="161" spans="1:255" x14ac:dyDescent="0.2">
      <c r="A161" s="64"/>
      <c r="B161" s="63"/>
      <c r="C161" s="63"/>
      <c r="D161" s="63"/>
      <c r="E161" s="63"/>
      <c r="F161" s="63"/>
      <c r="G161" s="63"/>
      <c r="H161" s="202">
        <f>R161</f>
        <v>117.6</v>
      </c>
      <c r="I161" s="203"/>
      <c r="J161" s="202">
        <f>S161</f>
        <v>882</v>
      </c>
      <c r="K161" s="204"/>
      <c r="O161" s="20"/>
      <c r="P161" s="20"/>
      <c r="Q161" s="20"/>
      <c r="R161" s="20">
        <f>SUM(T159:T160)</f>
        <v>117.6</v>
      </c>
      <c r="S161" s="20">
        <f>SUM(U159:U160)</f>
        <v>882</v>
      </c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>
        <f>R161</f>
        <v>117.6</v>
      </c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</row>
    <row r="162" spans="1:255" x14ac:dyDescent="0.2">
      <c r="A162" s="72">
        <v>22</v>
      </c>
      <c r="B162" s="78" t="s">
        <v>74</v>
      </c>
      <c r="C162" s="73" t="s">
        <v>116</v>
      </c>
      <c r="D162" s="74" t="s">
        <v>117</v>
      </c>
      <c r="E162" s="75">
        <v>20</v>
      </c>
      <c r="F162" s="76">
        <v>4.78</v>
      </c>
      <c r="G162" s="129"/>
      <c r="H162" s="76">
        <f>Source!AC67</f>
        <v>4.78</v>
      </c>
      <c r="I162" s="76">
        <f>T162</f>
        <v>95.6</v>
      </c>
      <c r="J162" s="129">
        <v>7.5</v>
      </c>
      <c r="K162" s="77">
        <f>U162</f>
        <v>717</v>
      </c>
      <c r="O162" s="20"/>
      <c r="P162" s="20"/>
      <c r="Q162" s="20"/>
      <c r="R162" s="20"/>
      <c r="S162" s="20"/>
      <c r="T162" s="20">
        <f>ROUND(Source!AC67*Source!AW67*Source!I67,2)</f>
        <v>95.6</v>
      </c>
      <c r="U162" s="20">
        <f>Source!P67</f>
        <v>717</v>
      </c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>
        <f>T162</f>
        <v>95.6</v>
      </c>
      <c r="GK162" s="20"/>
      <c r="GL162" s="20"/>
      <c r="GM162" s="20"/>
      <c r="GN162" s="20">
        <f>T162</f>
        <v>95.6</v>
      </c>
      <c r="GO162" s="20"/>
      <c r="GP162" s="20">
        <f>T162</f>
        <v>95.6</v>
      </c>
      <c r="GQ162" s="20">
        <f>T162</f>
        <v>95.6</v>
      </c>
      <c r="GR162" s="20"/>
      <c r="GS162" s="20">
        <f>T162</f>
        <v>95.6</v>
      </c>
      <c r="GT162" s="20"/>
      <c r="GU162" s="20"/>
      <c r="GV162" s="20"/>
      <c r="GW162" s="20">
        <f>ROUND(Source!AG67*Source!I67,2)</f>
        <v>0</v>
      </c>
      <c r="GX162" s="20">
        <f>ROUND(Source!AJ67*Source!I67,2)</f>
        <v>0</v>
      </c>
      <c r="GY162" s="20"/>
      <c r="GZ162" s="20"/>
      <c r="HA162" s="20"/>
      <c r="HB162" s="20">
        <f>T162</f>
        <v>95.6</v>
      </c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</row>
    <row r="163" spans="1:255" ht="13.5" thickBot="1" x14ac:dyDescent="0.25">
      <c r="A163" s="130"/>
      <c r="B163" s="131" t="s">
        <v>422</v>
      </c>
      <c r="C163" s="131" t="s">
        <v>434</v>
      </c>
      <c r="D163" s="132"/>
      <c r="E163" s="132"/>
      <c r="F163" s="132"/>
      <c r="G163" s="132"/>
      <c r="H163" s="132"/>
      <c r="I163" s="132"/>
      <c r="J163" s="132"/>
      <c r="K163" s="133"/>
    </row>
    <row r="164" spans="1:255" ht="13.5" thickBot="1" x14ac:dyDescent="0.25">
      <c r="A164" s="64"/>
      <c r="B164" s="63"/>
      <c r="C164" s="63"/>
      <c r="D164" s="63"/>
      <c r="E164" s="63"/>
      <c r="F164" s="63"/>
      <c r="G164" s="63"/>
      <c r="H164" s="202">
        <f>R164</f>
        <v>95.6</v>
      </c>
      <c r="I164" s="203"/>
      <c r="J164" s="202">
        <f>S164</f>
        <v>717</v>
      </c>
      <c r="K164" s="204"/>
      <c r="O164" s="20"/>
      <c r="P164" s="20"/>
      <c r="Q164" s="20"/>
      <c r="R164" s="20">
        <f>SUM(T162:T163)</f>
        <v>95.6</v>
      </c>
      <c r="S164" s="20">
        <f>SUM(U162:U163)</f>
        <v>717</v>
      </c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>
        <f>R164</f>
        <v>95.6</v>
      </c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</row>
    <row r="165" spans="1:255" x14ac:dyDescent="0.2">
      <c r="A165" s="134"/>
      <c r="B165" s="134"/>
      <c r="C165" s="79" t="s">
        <v>435</v>
      </c>
      <c r="D165" s="79"/>
      <c r="E165" s="79"/>
      <c r="F165" s="79"/>
      <c r="G165" s="79"/>
      <c r="H165" s="205">
        <f>FM165</f>
        <v>358857.2099999999</v>
      </c>
      <c r="I165" s="205"/>
      <c r="J165" s="205">
        <f>DP165</f>
        <v>3121165.98</v>
      </c>
      <c r="K165" s="205"/>
      <c r="P165" s="20">
        <f>SUM(R46:R164)</f>
        <v>358857.2099999999</v>
      </c>
      <c r="Q165" s="20">
        <f>SUM(S46:S164)</f>
        <v>3121165.98</v>
      </c>
      <c r="R165" s="20"/>
      <c r="S165" s="20"/>
      <c r="T165" s="20"/>
      <c r="U165" s="20"/>
      <c r="V165" s="20"/>
      <c r="W165" s="20"/>
      <c r="X165" s="20"/>
      <c r="Y165" s="20">
        <v>513</v>
      </c>
      <c r="Z165" s="20" t="s">
        <v>436</v>
      </c>
      <c r="AA165" s="20"/>
      <c r="AB165" s="20" t="s">
        <v>376</v>
      </c>
      <c r="AC165" s="20" t="str">
        <f>Source!G69</f>
        <v>Новая локальная смета</v>
      </c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>
        <f>Source!DM69</f>
        <v>707.03114000000005</v>
      </c>
      <c r="CX165" s="20">
        <f>Source!DN69</f>
        <v>235.68378999999999</v>
      </c>
      <c r="CY165" s="20">
        <f>Source!DG69</f>
        <v>2906095.78</v>
      </c>
      <c r="CZ165" s="20">
        <f>Source!DK69</f>
        <v>129853.05</v>
      </c>
      <c r="DA165" s="20">
        <f>Source!DI69</f>
        <v>789169.25</v>
      </c>
      <c r="DB165" s="20">
        <f>Source!DJ69</f>
        <v>58062.96</v>
      </c>
      <c r="DC165" s="20">
        <f>Source!DH69</f>
        <v>1987073.48</v>
      </c>
      <c r="DD165" s="20">
        <f>Source!EG69</f>
        <v>0</v>
      </c>
      <c r="DE165" s="20">
        <f>Source!EN69</f>
        <v>1987073.48</v>
      </c>
      <c r="DF165" s="20">
        <f>Source!EO69</f>
        <v>1987073.48</v>
      </c>
      <c r="DG165" s="20">
        <f>Source!EP69</f>
        <v>0</v>
      </c>
      <c r="DH165" s="20">
        <f>Source!EQ69</f>
        <v>1987073.48</v>
      </c>
      <c r="DI165" s="20">
        <f>Source!EH69</f>
        <v>0</v>
      </c>
      <c r="DJ165" s="20">
        <f>Source!EI69</f>
        <v>0</v>
      </c>
      <c r="DK165" s="20">
        <f>Source!ER69</f>
        <v>0</v>
      </c>
      <c r="DL165" s="20">
        <f>Source!DL69</f>
        <v>0</v>
      </c>
      <c r="DM165" s="20">
        <f>Source!DO69</f>
        <v>0</v>
      </c>
      <c r="DN165" s="20">
        <f>Source!DP69</f>
        <v>134819.94</v>
      </c>
      <c r="DO165" s="20">
        <f>Source!DQ69</f>
        <v>80250.259999999995</v>
      </c>
      <c r="DP165" s="20">
        <f>Source!EJ69</f>
        <v>3121165.98</v>
      </c>
      <c r="DQ165" s="20">
        <f>Source!EK69</f>
        <v>2984732.47</v>
      </c>
      <c r="DR165" s="20">
        <f>Source!EL69</f>
        <v>136433.51</v>
      </c>
      <c r="DS165" s="20">
        <f>Source!EH69</f>
        <v>0</v>
      </c>
      <c r="DT165" s="20">
        <f>Source!EM69</f>
        <v>0</v>
      </c>
      <c r="DU165" s="20">
        <f>Source!EK69+Source!EL69</f>
        <v>3121165.9800000004</v>
      </c>
      <c r="DV165" s="20"/>
      <c r="DW165" s="20">
        <f>Source!ES69</f>
        <v>0</v>
      </c>
      <c r="DX165" s="20">
        <f>Source!ET69</f>
        <v>0</v>
      </c>
      <c r="DY165" s="20">
        <f>Source!EU69</f>
        <v>0</v>
      </c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>
        <f>Source!DM69</f>
        <v>707.03114000000005</v>
      </c>
      <c r="EU165" s="20">
        <f>Source!DN69</f>
        <v>235.68378999999999</v>
      </c>
      <c r="EV165" s="20">
        <f t="shared" ref="EV165:FQ165" si="0">SUM(GJ46:GJ164)</f>
        <v>344698.60999999987</v>
      </c>
      <c r="EW165" s="20">
        <f t="shared" si="0"/>
        <v>7095.7899999999991</v>
      </c>
      <c r="EX165" s="20">
        <f t="shared" si="0"/>
        <v>63133.539999999994</v>
      </c>
      <c r="EY165" s="20">
        <f t="shared" si="0"/>
        <v>3172.84</v>
      </c>
      <c r="EZ165" s="20">
        <f t="shared" si="0"/>
        <v>274469.27999999991</v>
      </c>
      <c r="FA165" s="20">
        <f t="shared" si="0"/>
        <v>0</v>
      </c>
      <c r="FB165" s="20">
        <f t="shared" si="0"/>
        <v>274469.27999999991</v>
      </c>
      <c r="FC165" s="20">
        <f t="shared" si="0"/>
        <v>274469.27999999991</v>
      </c>
      <c r="FD165" s="20">
        <f t="shared" si="0"/>
        <v>0</v>
      </c>
      <c r="FE165" s="20">
        <f t="shared" si="0"/>
        <v>274469.27999999991</v>
      </c>
      <c r="FF165" s="20">
        <f t="shared" si="0"/>
        <v>0</v>
      </c>
      <c r="FG165" s="20">
        <f t="shared" si="0"/>
        <v>0</v>
      </c>
      <c r="FH165" s="20">
        <f t="shared" si="0"/>
        <v>0</v>
      </c>
      <c r="FI165" s="20">
        <f t="shared" si="0"/>
        <v>0</v>
      </c>
      <c r="FJ165" s="20">
        <f t="shared" si="0"/>
        <v>0</v>
      </c>
      <c r="FK165" s="20">
        <f t="shared" si="0"/>
        <v>8658.76</v>
      </c>
      <c r="FL165" s="20">
        <f t="shared" si="0"/>
        <v>5499.84</v>
      </c>
      <c r="FM165" s="20">
        <f t="shared" si="0"/>
        <v>358857.2099999999</v>
      </c>
      <c r="FN165" s="20">
        <f t="shared" si="0"/>
        <v>349642.81999999983</v>
      </c>
      <c r="FO165" s="20">
        <f t="shared" si="0"/>
        <v>9214.39</v>
      </c>
      <c r="FP165" s="20">
        <f t="shared" si="0"/>
        <v>0</v>
      </c>
      <c r="FQ165" s="20">
        <f t="shared" si="0"/>
        <v>0</v>
      </c>
      <c r="FR165" s="20">
        <f>FN165+FO165</f>
        <v>358857.20999999985</v>
      </c>
      <c r="FS165" s="20">
        <f>SUM(HG46:HG164)</f>
        <v>0</v>
      </c>
      <c r="FT165" s="20">
        <f>SUM(HH46:HH164)</f>
        <v>0</v>
      </c>
      <c r="FU165" s="20">
        <f>SUM(HI46:HI164)</f>
        <v>0</v>
      </c>
      <c r="FV165" s="20">
        <f>SUM(HJ46:HJ164)</f>
        <v>0</v>
      </c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</row>
    <row r="166" spans="1:255" x14ac:dyDescent="0.2">
      <c r="A166" s="118"/>
      <c r="B166" s="118"/>
      <c r="C166" s="118"/>
      <c r="D166" s="118"/>
      <c r="E166" s="118"/>
      <c r="F166" s="118"/>
      <c r="G166" s="118"/>
      <c r="H166" s="206"/>
      <c r="I166" s="206"/>
      <c r="J166" s="206"/>
      <c r="K166" s="206"/>
    </row>
    <row r="167" spans="1:255" x14ac:dyDescent="0.2">
      <c r="A167" s="118"/>
      <c r="B167" s="118"/>
      <c r="C167" s="21" t="s">
        <v>120</v>
      </c>
      <c r="D167" s="21"/>
      <c r="E167" s="21"/>
      <c r="F167" s="21"/>
      <c r="G167" s="21"/>
      <c r="H167" s="207">
        <f>EV165</f>
        <v>344698.60999999987</v>
      </c>
      <c r="I167" s="207"/>
      <c r="J167" s="207">
        <f>CY165</f>
        <v>2906095.78</v>
      </c>
      <c r="K167" s="208"/>
    </row>
    <row r="168" spans="1:255" x14ac:dyDescent="0.2">
      <c r="A168" s="118"/>
      <c r="B168" s="118"/>
      <c r="C168" s="21" t="s">
        <v>439</v>
      </c>
      <c r="D168" s="21"/>
      <c r="E168" s="21"/>
      <c r="F168" s="21"/>
      <c r="G168" s="21"/>
      <c r="H168" s="209"/>
      <c r="I168" s="209"/>
      <c r="J168" s="209"/>
      <c r="K168" s="206"/>
    </row>
    <row r="169" spans="1:255" x14ac:dyDescent="0.2">
      <c r="A169" s="118"/>
      <c r="B169" s="118"/>
      <c r="C169" s="21" t="s">
        <v>440</v>
      </c>
      <c r="D169" s="21"/>
      <c r="E169" s="21"/>
      <c r="F169" s="21"/>
      <c r="G169" s="21"/>
      <c r="H169" s="207">
        <f>EW165</f>
        <v>7095.7899999999991</v>
      </c>
      <c r="I169" s="207"/>
      <c r="J169" s="207">
        <f>CZ165</f>
        <v>129853.05</v>
      </c>
      <c r="K169" s="208"/>
    </row>
    <row r="170" spans="1:255" x14ac:dyDescent="0.2">
      <c r="A170" s="118"/>
      <c r="B170" s="118"/>
      <c r="C170" s="21" t="s">
        <v>441</v>
      </c>
      <c r="D170" s="21"/>
      <c r="E170" s="21"/>
      <c r="F170" s="21"/>
      <c r="G170" s="21"/>
      <c r="H170" s="207">
        <f>EX165</f>
        <v>63133.539999999994</v>
      </c>
      <c r="I170" s="207"/>
      <c r="J170" s="207">
        <f>DA165</f>
        <v>789169.25</v>
      </c>
      <c r="K170" s="208"/>
    </row>
    <row r="171" spans="1:255" x14ac:dyDescent="0.2">
      <c r="A171" s="118"/>
      <c r="B171" s="118"/>
      <c r="C171" s="21" t="s">
        <v>442</v>
      </c>
      <c r="D171" s="21"/>
      <c r="E171" s="21"/>
      <c r="F171" s="21"/>
      <c r="G171" s="21"/>
      <c r="H171" s="207">
        <f>EZ165</f>
        <v>274469.27999999991</v>
      </c>
      <c r="I171" s="207"/>
      <c r="J171" s="207">
        <f>DC165</f>
        <v>1987073.48</v>
      </c>
      <c r="K171" s="208"/>
    </row>
    <row r="172" spans="1:255" x14ac:dyDescent="0.2">
      <c r="A172" s="118"/>
      <c r="B172" s="118"/>
      <c r="C172" s="21"/>
      <c r="D172" s="21"/>
      <c r="E172" s="21"/>
      <c r="F172" s="21"/>
      <c r="G172" s="21"/>
      <c r="H172" s="209"/>
      <c r="I172" s="209"/>
      <c r="J172" s="209"/>
      <c r="K172" s="206"/>
    </row>
    <row r="173" spans="1:255" x14ac:dyDescent="0.2">
      <c r="A173" s="118"/>
      <c r="B173" s="118"/>
      <c r="C173" s="21" t="s">
        <v>443</v>
      </c>
      <c r="D173" s="21"/>
      <c r="E173" s="21"/>
      <c r="F173" s="21"/>
      <c r="G173" s="21"/>
      <c r="H173" s="207">
        <f>FK165</f>
        <v>8658.76</v>
      </c>
      <c r="I173" s="207"/>
      <c r="J173" s="207">
        <f>DN165</f>
        <v>134819.94</v>
      </c>
      <c r="K173" s="208"/>
    </row>
    <row r="174" spans="1:255" x14ac:dyDescent="0.2">
      <c r="A174" s="118"/>
      <c r="B174" s="118"/>
      <c r="C174" s="21" t="s">
        <v>444</v>
      </c>
      <c r="D174" s="21"/>
      <c r="E174" s="21"/>
      <c r="F174" s="21"/>
      <c r="G174" s="21"/>
      <c r="H174" s="207">
        <f>FL165</f>
        <v>5499.84</v>
      </c>
      <c r="I174" s="207"/>
      <c r="J174" s="207">
        <f>DO165</f>
        <v>80250.259999999995</v>
      </c>
      <c r="K174" s="208"/>
    </row>
    <row r="175" spans="1:255" x14ac:dyDescent="0.2">
      <c r="A175" s="118"/>
      <c r="B175" s="118"/>
      <c r="C175" s="21" t="s">
        <v>445</v>
      </c>
      <c r="D175" s="21"/>
      <c r="E175" s="21"/>
      <c r="F175" s="21"/>
      <c r="G175" s="21"/>
      <c r="H175" s="207">
        <f>FM165</f>
        <v>358857.2099999999</v>
      </c>
      <c r="I175" s="207"/>
      <c r="J175" s="207">
        <f>DP165</f>
        <v>3121165.98</v>
      </c>
      <c r="K175" s="208"/>
    </row>
    <row r="176" spans="1:255" x14ac:dyDescent="0.2">
      <c r="A176" s="118"/>
      <c r="B176" s="118"/>
      <c r="C176" s="21" t="s">
        <v>446</v>
      </c>
      <c r="D176" s="21"/>
      <c r="E176" s="21"/>
      <c r="F176" s="21"/>
      <c r="G176" s="21"/>
      <c r="H176" s="209"/>
      <c r="I176" s="209"/>
      <c r="J176" s="209"/>
      <c r="K176" s="206"/>
    </row>
    <row r="177" spans="1:255" x14ac:dyDescent="0.2">
      <c r="A177" s="118"/>
      <c r="B177" s="118"/>
      <c r="C177" s="21" t="s">
        <v>447</v>
      </c>
      <c r="D177" s="21"/>
      <c r="E177" s="21"/>
      <c r="F177" s="21"/>
      <c r="G177" s="21"/>
      <c r="H177" s="207">
        <f>FN165</f>
        <v>349642.81999999983</v>
      </c>
      <c r="I177" s="207"/>
      <c r="J177" s="207">
        <f>DQ165</f>
        <v>2984732.47</v>
      </c>
      <c r="K177" s="208"/>
    </row>
    <row r="178" spans="1:255" x14ac:dyDescent="0.2">
      <c r="A178" s="118"/>
      <c r="B178" s="118"/>
      <c r="C178" s="21" t="s">
        <v>448</v>
      </c>
      <c r="D178" s="21"/>
      <c r="E178" s="21"/>
      <c r="F178" s="21"/>
      <c r="G178" s="21"/>
      <c r="H178" s="207">
        <f>FO165</f>
        <v>9214.39</v>
      </c>
      <c r="I178" s="207"/>
      <c r="J178" s="207">
        <f>DR165</f>
        <v>136433.51</v>
      </c>
      <c r="K178" s="208"/>
    </row>
    <row r="179" spans="1:255" hidden="1" x14ac:dyDescent="0.2">
      <c r="A179" s="118"/>
      <c r="B179" s="118"/>
      <c r="C179" s="21" t="s">
        <v>449</v>
      </c>
      <c r="D179" s="21"/>
      <c r="E179" s="21"/>
      <c r="F179" s="21"/>
      <c r="G179" s="21"/>
      <c r="H179" s="207">
        <f>FP165</f>
        <v>0</v>
      </c>
      <c r="I179" s="207"/>
      <c r="J179" s="207">
        <f>DS165</f>
        <v>0</v>
      </c>
      <c r="K179" s="208"/>
    </row>
    <row r="180" spans="1:255" hidden="1" x14ac:dyDescent="0.2">
      <c r="A180" s="118"/>
      <c r="B180" s="118"/>
      <c r="C180" s="21" t="s">
        <v>450</v>
      </c>
      <c r="D180" s="21"/>
      <c r="E180" s="21"/>
      <c r="F180" s="21"/>
      <c r="G180" s="21"/>
      <c r="H180" s="207">
        <f>FQ165</f>
        <v>0</v>
      </c>
      <c r="I180" s="207"/>
      <c r="J180" s="207">
        <f>DT165</f>
        <v>0</v>
      </c>
      <c r="K180" s="208"/>
    </row>
    <row r="181" spans="1:255" x14ac:dyDescent="0.2">
      <c r="A181" s="118"/>
      <c r="B181" s="118"/>
      <c r="C181" s="21"/>
      <c r="D181" s="21"/>
      <c r="E181" s="21"/>
      <c r="F181" s="21"/>
      <c r="G181" s="21"/>
      <c r="H181" s="209"/>
      <c r="I181" s="209"/>
      <c r="J181" s="209"/>
      <c r="K181" s="206"/>
    </row>
    <row r="182" spans="1:255" x14ac:dyDescent="0.2">
      <c r="A182" s="118"/>
      <c r="B182" s="118"/>
      <c r="C182" s="21" t="s">
        <v>451</v>
      </c>
      <c r="D182" s="21"/>
      <c r="E182" s="21"/>
      <c r="F182" s="21"/>
      <c r="G182" s="21"/>
      <c r="H182" s="207">
        <f>H175</f>
        <v>358857.2099999999</v>
      </c>
      <c r="I182" s="207"/>
      <c r="J182" s="207">
        <f>J175</f>
        <v>3121165.98</v>
      </c>
      <c r="K182" s="208"/>
    </row>
    <row r="183" spans="1:255" hidden="1" x14ac:dyDescent="0.2">
      <c r="A183" s="118"/>
      <c r="B183" s="118"/>
      <c r="C183" s="21" t="s">
        <v>452</v>
      </c>
      <c r="D183" s="21"/>
      <c r="E183" s="80">
        <v>18</v>
      </c>
      <c r="F183" s="81" t="s">
        <v>399</v>
      </c>
      <c r="G183" s="21"/>
      <c r="H183" s="21"/>
      <c r="I183" s="21"/>
      <c r="J183" s="207">
        <f>ROUND(J182*E183/100,2)</f>
        <v>561809.88</v>
      </c>
      <c r="K183" s="210"/>
    </row>
    <row r="184" spans="1:255" hidden="1" x14ac:dyDescent="0.2">
      <c r="A184" s="118"/>
      <c r="B184" s="118"/>
      <c r="C184" s="21" t="s">
        <v>453</v>
      </c>
      <c r="D184" s="21"/>
      <c r="E184" s="21"/>
      <c r="F184" s="21"/>
      <c r="G184" s="21"/>
      <c r="H184" s="21"/>
      <c r="I184" s="21"/>
      <c r="J184" s="207">
        <f>J183+J182</f>
        <v>3682975.86</v>
      </c>
      <c r="K184" s="208"/>
    </row>
    <row r="185" spans="1:255" x14ac:dyDescent="0.2">
      <c r="A185" s="118"/>
      <c r="B185" s="118"/>
      <c r="C185" s="21"/>
      <c r="D185" s="21"/>
      <c r="E185" s="21"/>
      <c r="F185" s="21"/>
      <c r="G185" s="21"/>
      <c r="H185" s="21"/>
      <c r="I185" s="21"/>
      <c r="J185" s="209"/>
      <c r="K185" s="206"/>
    </row>
    <row r="186" spans="1:255" hidden="1" outlineLevel="1" x14ac:dyDescent="0.2">
      <c r="A186" s="118"/>
      <c r="B186" s="118"/>
      <c r="C186" s="21"/>
      <c r="D186" s="21"/>
      <c r="E186" s="21"/>
      <c r="F186" s="21"/>
      <c r="G186" s="21"/>
      <c r="H186" s="21"/>
      <c r="I186" s="21"/>
      <c r="J186" s="21"/>
      <c r="K186" s="118"/>
    </row>
    <row r="187" spans="1:255" hidden="1" outlineLevel="1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1:255" hidden="1" outlineLevel="1" x14ac:dyDescent="0.2">
      <c r="A188" s="82" t="s">
        <v>454</v>
      </c>
      <c r="B188" s="82"/>
      <c r="C188" s="162"/>
      <c r="D188" s="162"/>
      <c r="E188" s="162"/>
      <c r="F188" s="162"/>
      <c r="G188" s="83"/>
      <c r="H188" s="83"/>
      <c r="I188" s="162"/>
      <c r="J188" s="162"/>
      <c r="K188" s="118"/>
      <c r="BY188" s="84">
        <f>C188</f>
        <v>0</v>
      </c>
      <c r="BZ188" s="84">
        <f>I188</f>
        <v>0</v>
      </c>
      <c r="IU188" s="20"/>
    </row>
    <row r="189" spans="1:255" s="86" customFormat="1" ht="11.25" hidden="1" outlineLevel="1" x14ac:dyDescent="0.2">
      <c r="A189" s="85"/>
      <c r="B189" s="85"/>
      <c r="C189" s="163" t="s">
        <v>455</v>
      </c>
      <c r="D189" s="163"/>
      <c r="E189" s="163"/>
      <c r="F189" s="163"/>
      <c r="G189" s="163"/>
      <c r="H189" s="163"/>
      <c r="I189" s="163" t="s">
        <v>456</v>
      </c>
      <c r="J189" s="163"/>
    </row>
    <row r="190" spans="1:255" hidden="1" outlineLevel="1" x14ac:dyDescent="0.2">
      <c r="A190" s="135"/>
      <c r="B190" s="135"/>
      <c r="C190" s="135"/>
      <c r="D190" s="135"/>
      <c r="E190" s="135"/>
      <c r="F190" s="135"/>
      <c r="G190" s="136" t="s">
        <v>457</v>
      </c>
      <c r="H190" s="135"/>
      <c r="I190" s="135"/>
      <c r="J190" s="135"/>
      <c r="K190" s="118"/>
    </row>
    <row r="191" spans="1:255" hidden="1" outlineLevel="1" x14ac:dyDescent="0.2">
      <c r="A191" s="82" t="s">
        <v>458</v>
      </c>
      <c r="B191" s="82"/>
      <c r="C191" s="162"/>
      <c r="D191" s="162"/>
      <c r="E191" s="162"/>
      <c r="F191" s="162"/>
      <c r="G191" s="83"/>
      <c r="H191" s="83"/>
      <c r="I191" s="162"/>
      <c r="J191" s="162"/>
      <c r="K191" s="118"/>
      <c r="BY191" s="84">
        <f>C191</f>
        <v>0</v>
      </c>
      <c r="BZ191" s="84">
        <f>I191</f>
        <v>0</v>
      </c>
      <c r="IU191" s="20"/>
    </row>
    <row r="192" spans="1:255" s="86" customFormat="1" ht="11.25" hidden="1" outlineLevel="1" x14ac:dyDescent="0.2">
      <c r="A192" s="85"/>
      <c r="B192" s="85"/>
      <c r="C192" s="163" t="s">
        <v>455</v>
      </c>
      <c r="D192" s="163"/>
      <c r="E192" s="163"/>
      <c r="F192" s="163"/>
      <c r="G192" s="163"/>
      <c r="H192" s="163"/>
      <c r="I192" s="163" t="s">
        <v>456</v>
      </c>
      <c r="J192" s="163"/>
    </row>
    <row r="193" spans="1:255" hidden="1" outlineLevel="1" x14ac:dyDescent="0.2">
      <c r="A193" s="135"/>
      <c r="B193" s="135"/>
      <c r="C193" s="135"/>
      <c r="D193" s="135"/>
      <c r="E193" s="135"/>
      <c r="F193" s="135"/>
      <c r="G193" s="136" t="s">
        <v>457</v>
      </c>
      <c r="H193" s="135"/>
      <c r="I193" s="135"/>
      <c r="J193" s="135"/>
      <c r="K193" s="118"/>
    </row>
    <row r="194" spans="1:255" collapsed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1:255" outlineLevel="1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1:255" outlineLevel="1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1:255" outlineLevel="1" x14ac:dyDescent="0.2">
      <c r="A197" s="82" t="s">
        <v>351</v>
      </c>
      <c r="B197" s="82"/>
      <c r="C197" s="162"/>
      <c r="D197" s="162"/>
      <c r="E197" s="162"/>
      <c r="F197" s="162"/>
      <c r="G197" s="83"/>
      <c r="H197" s="83"/>
      <c r="I197" s="162"/>
      <c r="J197" s="162"/>
      <c r="K197" s="118"/>
      <c r="BY197" s="84">
        <f>C197</f>
        <v>0</v>
      </c>
      <c r="BZ197" s="84">
        <f>I197</f>
        <v>0</v>
      </c>
      <c r="IU197" s="20"/>
    </row>
    <row r="198" spans="1:255" s="86" customFormat="1" ht="11.25" outlineLevel="1" x14ac:dyDescent="0.2">
      <c r="A198" s="85"/>
      <c r="B198" s="85"/>
      <c r="C198" s="163" t="s">
        <v>455</v>
      </c>
      <c r="D198" s="163"/>
      <c r="E198" s="163"/>
      <c r="F198" s="163"/>
      <c r="G198" s="163"/>
      <c r="H198" s="163"/>
      <c r="I198" s="163" t="s">
        <v>456</v>
      </c>
      <c r="J198" s="163"/>
    </row>
    <row r="199" spans="1:255" outlineLevel="1" x14ac:dyDescent="0.2">
      <c r="A199" s="135"/>
      <c r="B199" s="135"/>
      <c r="C199" s="135"/>
      <c r="D199" s="135"/>
      <c r="E199" s="135"/>
      <c r="F199" s="135"/>
      <c r="G199" s="136" t="s">
        <v>457</v>
      </c>
      <c r="H199" s="135"/>
      <c r="I199" s="135"/>
      <c r="J199" s="135"/>
      <c r="K199" s="118"/>
    </row>
    <row r="200" spans="1:255" outlineLevel="1" x14ac:dyDescent="0.2">
      <c r="A200" s="82" t="s">
        <v>488</v>
      </c>
      <c r="B200" s="82"/>
      <c r="C200" s="162"/>
      <c r="D200" s="162"/>
      <c r="E200" s="162"/>
      <c r="F200" s="162"/>
      <c r="G200" s="83"/>
      <c r="H200" s="83"/>
      <c r="I200" s="162"/>
      <c r="J200" s="162"/>
      <c r="K200" s="118"/>
      <c r="BY200" s="84">
        <f>C200</f>
        <v>0</v>
      </c>
      <c r="BZ200" s="84">
        <f>I200</f>
        <v>0</v>
      </c>
      <c r="IU200" s="20"/>
    </row>
    <row r="201" spans="1:255" s="86" customFormat="1" ht="11.25" outlineLevel="1" x14ac:dyDescent="0.2">
      <c r="A201" s="85"/>
      <c r="B201" s="85"/>
      <c r="C201" s="163" t="s">
        <v>455</v>
      </c>
      <c r="D201" s="163"/>
      <c r="E201" s="163"/>
      <c r="F201" s="163"/>
      <c r="G201" s="163"/>
      <c r="H201" s="163"/>
      <c r="I201" s="163" t="s">
        <v>456</v>
      </c>
      <c r="J201" s="163"/>
    </row>
    <row r="202" spans="1:255" outlineLevel="1" x14ac:dyDescent="0.2">
      <c r="A202" s="135"/>
      <c r="B202" s="135"/>
      <c r="C202" s="135"/>
      <c r="D202" s="135"/>
      <c r="E202" s="135"/>
      <c r="F202" s="135"/>
      <c r="G202" s="136" t="s">
        <v>457</v>
      </c>
      <c r="H202" s="135"/>
      <c r="I202" s="135"/>
      <c r="J202" s="135"/>
      <c r="K202" s="118"/>
    </row>
    <row r="203" spans="1:255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1:255" x14ac:dyDescent="0.2">
      <c r="Y204" s="20">
        <v>999</v>
      </c>
      <c r="Z204" s="20" t="s">
        <v>459</v>
      </c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</row>
  </sheetData>
  <mergeCells count="147">
    <mergeCell ref="C201:H201"/>
    <mergeCell ref="I201:J201"/>
    <mergeCell ref="C197:F197"/>
    <mergeCell ref="I197:J197"/>
    <mergeCell ref="C198:H198"/>
    <mergeCell ref="I198:J198"/>
    <mergeCell ref="C200:F200"/>
    <mergeCell ref="I200:J200"/>
    <mergeCell ref="C189:H189"/>
    <mergeCell ref="I189:J189"/>
    <mergeCell ref="C191:F191"/>
    <mergeCell ref="I191:J191"/>
    <mergeCell ref="C192:H192"/>
    <mergeCell ref="I192:J192"/>
    <mergeCell ref="H182:I182"/>
    <mergeCell ref="J182:K182"/>
    <mergeCell ref="J183:K183"/>
    <mergeCell ref="J184:K184"/>
    <mergeCell ref="J185:K185"/>
    <mergeCell ref="C188:F188"/>
    <mergeCell ref="I188:J188"/>
    <mergeCell ref="H179:I179"/>
    <mergeCell ref="J179:K179"/>
    <mergeCell ref="H180:I180"/>
    <mergeCell ref="J180:K180"/>
    <mergeCell ref="H181:I181"/>
    <mergeCell ref="J181:K181"/>
    <mergeCell ref="H176:I176"/>
    <mergeCell ref="J176:K176"/>
    <mergeCell ref="H177:I177"/>
    <mergeCell ref="J177:K177"/>
    <mergeCell ref="H178:I178"/>
    <mergeCell ref="J178:K178"/>
    <mergeCell ref="H173:I173"/>
    <mergeCell ref="J173:K173"/>
    <mergeCell ref="H174:I174"/>
    <mergeCell ref="J174:K174"/>
    <mergeCell ref="H175:I175"/>
    <mergeCell ref="J175:K175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64:I164"/>
    <mergeCell ref="J164:K164"/>
    <mergeCell ref="H165:I165"/>
    <mergeCell ref="J165:K165"/>
    <mergeCell ref="H166:I166"/>
    <mergeCell ref="J166:K166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37:I137"/>
    <mergeCell ref="J137:K137"/>
    <mergeCell ref="H140:I140"/>
    <mergeCell ref="J140:K140"/>
    <mergeCell ref="H143:I143"/>
    <mergeCell ref="J143:K143"/>
    <mergeCell ref="H128:I128"/>
    <mergeCell ref="J128:K128"/>
    <mergeCell ref="H131:I131"/>
    <mergeCell ref="J131:K131"/>
    <mergeCell ref="H134:I134"/>
    <mergeCell ref="J134:K134"/>
    <mergeCell ref="H104:I104"/>
    <mergeCell ref="J104:K104"/>
    <mergeCell ref="H113:I113"/>
    <mergeCell ref="J113:K113"/>
    <mergeCell ref="H122:I122"/>
    <mergeCell ref="J122:K122"/>
    <mergeCell ref="H77:I77"/>
    <mergeCell ref="J77:K77"/>
    <mergeCell ref="H86:I86"/>
    <mergeCell ref="J86:K86"/>
    <mergeCell ref="H95:I95"/>
    <mergeCell ref="J95:K95"/>
    <mergeCell ref="H53:I53"/>
    <mergeCell ref="J53:K53"/>
    <mergeCell ref="H59:I59"/>
    <mergeCell ref="J59:K59"/>
    <mergeCell ref="H68:I68"/>
    <mergeCell ref="J68:K6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7"/>
  <sheetViews>
    <sheetView workbookViewId="0">
      <selection activeCell="A163" sqref="A163:AH16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341</v>
      </c>
    </row>
    <row r="6" spans="1:133" x14ac:dyDescent="0.2">
      <c r="G6">
        <v>10</v>
      </c>
      <c r="H6" t="s">
        <v>337</v>
      </c>
    </row>
    <row r="7" spans="1:133" x14ac:dyDescent="0.2">
      <c r="G7">
        <v>2</v>
      </c>
      <c r="H7" t="s">
        <v>338</v>
      </c>
    </row>
    <row r="8" spans="1:133" x14ac:dyDescent="0.2">
      <c r="G8">
        <f>IF((Source!AR69&lt;&gt;'1.Смета.или.Акт'!P165),0,1)</f>
        <v>0</v>
      </c>
      <c r="H8" t="s">
        <v>437</v>
      </c>
    </row>
    <row r="9" spans="1:133" x14ac:dyDescent="0.2">
      <c r="G9" s="12" t="s">
        <v>339</v>
      </c>
      <c r="H9" t="s">
        <v>340</v>
      </c>
    </row>
    <row r="12" spans="1:133" x14ac:dyDescent="0.2">
      <c r="A12" s="1">
        <v>1</v>
      </c>
      <c r="B12" s="1">
        <v>161</v>
      </c>
      <c r="C12" s="1">
        <v>0</v>
      </c>
      <c r="D12" s="1">
        <f>ROW(A98)</f>
        <v>98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40968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B98</f>
        <v>161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Реконструкция КЛ-6 кВ №103 ПС ТЭЦ</v>
      </c>
      <c r="H18" s="3"/>
      <c r="I18" s="3"/>
      <c r="J18" s="3"/>
      <c r="K18" s="3"/>
      <c r="L18" s="3"/>
      <c r="M18" s="3"/>
      <c r="N18" s="3"/>
      <c r="O18" s="3">
        <f t="shared" ref="O18:AT18" si="1">O98</f>
        <v>84399.48</v>
      </c>
      <c r="P18" s="3">
        <f t="shared" si="1"/>
        <v>14170.15</v>
      </c>
      <c r="Q18" s="3">
        <f t="shared" si="1"/>
        <v>63133.54</v>
      </c>
      <c r="R18" s="3">
        <f t="shared" si="1"/>
        <v>3172.84</v>
      </c>
      <c r="S18" s="3">
        <f t="shared" si="1"/>
        <v>7095.79</v>
      </c>
      <c r="T18" s="3">
        <f t="shared" si="1"/>
        <v>0</v>
      </c>
      <c r="U18" s="3">
        <f t="shared" si="1"/>
        <v>707.03114000000005</v>
      </c>
      <c r="V18" s="3">
        <f t="shared" si="1"/>
        <v>235.68378999999999</v>
      </c>
      <c r="W18" s="3">
        <f t="shared" si="1"/>
        <v>0</v>
      </c>
      <c r="X18" s="3">
        <f t="shared" si="1"/>
        <v>8658.76</v>
      </c>
      <c r="Y18" s="3">
        <f t="shared" si="1"/>
        <v>5499.84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98558.080000000002</v>
      </c>
      <c r="AS18" s="3">
        <f t="shared" si="1"/>
        <v>89343.69</v>
      </c>
      <c r="AT18" s="3">
        <f t="shared" si="1"/>
        <v>9214.39</v>
      </c>
      <c r="AU18" s="3">
        <f t="shared" ref="AU18:BZ18" si="2">AU98</f>
        <v>0</v>
      </c>
      <c r="AV18" s="3">
        <f t="shared" si="2"/>
        <v>14170.15</v>
      </c>
      <c r="AW18" s="3">
        <f t="shared" si="2"/>
        <v>14170.15</v>
      </c>
      <c r="AX18" s="3">
        <f t="shared" si="2"/>
        <v>0</v>
      </c>
      <c r="AY18" s="3">
        <f t="shared" si="2"/>
        <v>14170.15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CA98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DG98</f>
        <v>2906095.78</v>
      </c>
      <c r="DH18" s="4">
        <f t="shared" si="4"/>
        <v>1987073.48</v>
      </c>
      <c r="DI18" s="4">
        <f t="shared" si="4"/>
        <v>789169.25</v>
      </c>
      <c r="DJ18" s="4">
        <f t="shared" si="4"/>
        <v>58062.96</v>
      </c>
      <c r="DK18" s="4">
        <f t="shared" si="4"/>
        <v>129853.05</v>
      </c>
      <c r="DL18" s="4">
        <f t="shared" si="4"/>
        <v>0</v>
      </c>
      <c r="DM18" s="4">
        <f t="shared" si="4"/>
        <v>707.03114000000005</v>
      </c>
      <c r="DN18" s="4">
        <f t="shared" si="4"/>
        <v>235.68378999999999</v>
      </c>
      <c r="DO18" s="4">
        <f t="shared" si="4"/>
        <v>0</v>
      </c>
      <c r="DP18" s="4">
        <f t="shared" si="4"/>
        <v>134819.94</v>
      </c>
      <c r="DQ18" s="4">
        <f t="shared" si="4"/>
        <v>80250.259999999995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3121165.98</v>
      </c>
      <c r="EK18" s="4">
        <f t="shared" si="4"/>
        <v>2984732.47</v>
      </c>
      <c r="EL18" s="4">
        <f t="shared" si="4"/>
        <v>136433.51</v>
      </c>
      <c r="EM18" s="4">
        <f t="shared" ref="EM18:FR18" si="5">EM98</f>
        <v>0</v>
      </c>
      <c r="EN18" s="4">
        <f t="shared" si="5"/>
        <v>1987073.48</v>
      </c>
      <c r="EO18" s="4">
        <f t="shared" si="5"/>
        <v>1987073.48</v>
      </c>
      <c r="EP18" s="4">
        <f t="shared" si="5"/>
        <v>0</v>
      </c>
      <c r="EQ18" s="4">
        <f t="shared" si="5"/>
        <v>1987073.48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FS98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ROW(A69)</f>
        <v>69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B69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O69</f>
        <v>84399.48</v>
      </c>
      <c r="P22" s="3">
        <f t="shared" si="8"/>
        <v>14170.15</v>
      </c>
      <c r="Q22" s="3">
        <f t="shared" si="8"/>
        <v>63133.54</v>
      </c>
      <c r="R22" s="3">
        <f t="shared" si="8"/>
        <v>3172.84</v>
      </c>
      <c r="S22" s="3">
        <f t="shared" si="8"/>
        <v>7095.79</v>
      </c>
      <c r="T22" s="3">
        <f t="shared" si="8"/>
        <v>0</v>
      </c>
      <c r="U22" s="3">
        <f t="shared" si="8"/>
        <v>707.03114000000005</v>
      </c>
      <c r="V22" s="3">
        <f t="shared" si="8"/>
        <v>235.68378999999999</v>
      </c>
      <c r="W22" s="3">
        <f t="shared" si="8"/>
        <v>0</v>
      </c>
      <c r="X22" s="3">
        <f t="shared" si="8"/>
        <v>8658.76</v>
      </c>
      <c r="Y22" s="3">
        <f t="shared" si="8"/>
        <v>5499.84</v>
      </c>
      <c r="Z22" s="3">
        <f t="shared" si="8"/>
        <v>0</v>
      </c>
      <c r="AA22" s="3">
        <f t="shared" si="8"/>
        <v>0</v>
      </c>
      <c r="AB22" s="3">
        <f t="shared" si="8"/>
        <v>84399.48</v>
      </c>
      <c r="AC22" s="3">
        <f t="shared" si="8"/>
        <v>14170.15</v>
      </c>
      <c r="AD22" s="3">
        <f t="shared" si="8"/>
        <v>63133.54</v>
      </c>
      <c r="AE22" s="3">
        <f t="shared" si="8"/>
        <v>3172.84</v>
      </c>
      <c r="AF22" s="3">
        <f t="shared" si="8"/>
        <v>7095.79</v>
      </c>
      <c r="AG22" s="3">
        <f t="shared" si="8"/>
        <v>0</v>
      </c>
      <c r="AH22" s="3">
        <f t="shared" si="8"/>
        <v>707.03114000000005</v>
      </c>
      <c r="AI22" s="3">
        <f t="shared" si="8"/>
        <v>235.68378999999999</v>
      </c>
      <c r="AJ22" s="3">
        <f t="shared" si="8"/>
        <v>0</v>
      </c>
      <c r="AK22" s="3">
        <f t="shared" si="8"/>
        <v>8658.76</v>
      </c>
      <c r="AL22" s="3">
        <f t="shared" si="8"/>
        <v>5499.84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98558.080000000002</v>
      </c>
      <c r="AS22" s="3">
        <f t="shared" si="8"/>
        <v>89343.69</v>
      </c>
      <c r="AT22" s="3">
        <f t="shared" si="8"/>
        <v>9214.39</v>
      </c>
      <c r="AU22" s="3">
        <f t="shared" ref="AU22:BZ22" si="9">AU69</f>
        <v>0</v>
      </c>
      <c r="AV22" s="3">
        <f t="shared" si="9"/>
        <v>14170.15</v>
      </c>
      <c r="AW22" s="3">
        <f t="shared" si="9"/>
        <v>14170.15</v>
      </c>
      <c r="AX22" s="3">
        <f t="shared" si="9"/>
        <v>0</v>
      </c>
      <c r="AY22" s="3">
        <f t="shared" si="9"/>
        <v>14170.15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CA69</f>
        <v>98558.080000000002</v>
      </c>
      <c r="CB22" s="3">
        <f t="shared" si="10"/>
        <v>89343.69</v>
      </c>
      <c r="CC22" s="3">
        <f t="shared" si="10"/>
        <v>9214.39</v>
      </c>
      <c r="CD22" s="3">
        <f t="shared" si="10"/>
        <v>0</v>
      </c>
      <c r="CE22" s="3">
        <f t="shared" si="10"/>
        <v>14170.15</v>
      </c>
      <c r="CF22" s="3">
        <f t="shared" si="10"/>
        <v>14170.15</v>
      </c>
      <c r="CG22" s="3">
        <f t="shared" si="10"/>
        <v>0</v>
      </c>
      <c r="CH22" s="3">
        <f t="shared" si="10"/>
        <v>14170.15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DG69</f>
        <v>2906095.78</v>
      </c>
      <c r="DH22" s="4">
        <f t="shared" si="11"/>
        <v>1987073.48</v>
      </c>
      <c r="DI22" s="4">
        <f t="shared" si="11"/>
        <v>789169.25</v>
      </c>
      <c r="DJ22" s="4">
        <f t="shared" si="11"/>
        <v>58062.96</v>
      </c>
      <c r="DK22" s="4">
        <f t="shared" si="11"/>
        <v>129853.05</v>
      </c>
      <c r="DL22" s="4">
        <f t="shared" si="11"/>
        <v>0</v>
      </c>
      <c r="DM22" s="4">
        <f t="shared" si="11"/>
        <v>707.03114000000005</v>
      </c>
      <c r="DN22" s="4">
        <f t="shared" si="11"/>
        <v>235.68378999999999</v>
      </c>
      <c r="DO22" s="4">
        <f t="shared" si="11"/>
        <v>0</v>
      </c>
      <c r="DP22" s="4">
        <f t="shared" si="11"/>
        <v>134819.94</v>
      </c>
      <c r="DQ22" s="4">
        <f t="shared" si="11"/>
        <v>80250.259999999995</v>
      </c>
      <c r="DR22" s="4">
        <f t="shared" si="11"/>
        <v>0</v>
      </c>
      <c r="DS22" s="4">
        <f t="shared" si="11"/>
        <v>0</v>
      </c>
      <c r="DT22" s="4">
        <f t="shared" si="11"/>
        <v>2906095.78</v>
      </c>
      <c r="DU22" s="4">
        <f t="shared" si="11"/>
        <v>1987073.48</v>
      </c>
      <c r="DV22" s="4">
        <f t="shared" si="11"/>
        <v>789169.25</v>
      </c>
      <c r="DW22" s="4">
        <f t="shared" si="11"/>
        <v>58062.96</v>
      </c>
      <c r="DX22" s="4">
        <f t="shared" si="11"/>
        <v>129853.05</v>
      </c>
      <c r="DY22" s="4">
        <f t="shared" si="11"/>
        <v>0</v>
      </c>
      <c r="DZ22" s="4">
        <f t="shared" si="11"/>
        <v>707.03114000000005</v>
      </c>
      <c r="EA22" s="4">
        <f t="shared" si="11"/>
        <v>235.68378999999999</v>
      </c>
      <c r="EB22" s="4">
        <f t="shared" si="11"/>
        <v>0</v>
      </c>
      <c r="EC22" s="4">
        <f t="shared" si="11"/>
        <v>134819.94</v>
      </c>
      <c r="ED22" s="4">
        <f t="shared" si="11"/>
        <v>80250.259999999995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3121165.98</v>
      </c>
      <c r="EK22" s="4">
        <f t="shared" si="11"/>
        <v>2984732.47</v>
      </c>
      <c r="EL22" s="4">
        <f t="shared" si="11"/>
        <v>136433.51</v>
      </c>
      <c r="EM22" s="4">
        <f t="shared" ref="EM22:FR22" si="12">EM69</f>
        <v>0</v>
      </c>
      <c r="EN22" s="4">
        <f t="shared" si="12"/>
        <v>1987073.48</v>
      </c>
      <c r="EO22" s="4">
        <f t="shared" si="12"/>
        <v>1987073.48</v>
      </c>
      <c r="EP22" s="4">
        <f t="shared" si="12"/>
        <v>0</v>
      </c>
      <c r="EQ22" s="4">
        <f t="shared" si="12"/>
        <v>1987073.48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FS69</f>
        <v>3121165.98</v>
      </c>
      <c r="FT22" s="4">
        <f t="shared" si="13"/>
        <v>2984732.47</v>
      </c>
      <c r="FU22" s="4">
        <f t="shared" si="13"/>
        <v>136433.51</v>
      </c>
      <c r="FV22" s="4">
        <f t="shared" si="13"/>
        <v>0</v>
      </c>
      <c r="FW22" s="4">
        <f t="shared" si="13"/>
        <v>1987073.48</v>
      </c>
      <c r="FX22" s="4">
        <f t="shared" si="13"/>
        <v>1987073.48</v>
      </c>
      <c r="FY22" s="4">
        <f t="shared" si="13"/>
        <v>0</v>
      </c>
      <c r="FZ22" s="4">
        <f t="shared" si="13"/>
        <v>1987073.48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3.3000000000000002E-2</v>
      </c>
      <c r="J24" s="2">
        <v>0</v>
      </c>
      <c r="K24" s="2"/>
      <c r="L24" s="2"/>
      <c r="M24" s="2"/>
      <c r="N24" s="2"/>
      <c r="O24" s="2">
        <f t="shared" ref="O24:O67" si="14">ROUND(CP24,2)</f>
        <v>51.21</v>
      </c>
      <c r="P24" s="2">
        <f t="shared" ref="P24:P67" si="15">ROUND(CQ24*I24,2)</f>
        <v>0</v>
      </c>
      <c r="Q24" s="2">
        <f t="shared" ref="Q24:Q67" si="16">ROUND(CR24*I24,2)</f>
        <v>49.76</v>
      </c>
      <c r="R24" s="2">
        <f t="shared" ref="R24:R67" si="17">ROUND(CS24*I24,2)</f>
        <v>5.47</v>
      </c>
      <c r="S24" s="2">
        <f t="shared" ref="S24:S67" si="18">ROUND(CT24*I24,2)</f>
        <v>1.45</v>
      </c>
      <c r="T24" s="2">
        <f t="shared" ref="T24:T67" si="19">ROUND(CU24*I24,2)</f>
        <v>0</v>
      </c>
      <c r="U24" s="2">
        <f t="shared" ref="U24:U67" si="20">CV24*I24</f>
        <v>0.18612000000000001</v>
      </c>
      <c r="V24" s="2">
        <f t="shared" ref="V24:V67" si="21">CW24*I24</f>
        <v>0.40490999999999999</v>
      </c>
      <c r="W24" s="2">
        <f t="shared" ref="W24:W67" si="22">ROUND(CX24*I24,2)</f>
        <v>0</v>
      </c>
      <c r="X24" s="2">
        <f t="shared" ref="X24:X67" si="23">ROUND(CY24,2)</f>
        <v>5.26</v>
      </c>
      <c r="Y24" s="2">
        <f t="shared" ref="Y24:Y67" si="24">ROUND(CZ24,2)</f>
        <v>2.63</v>
      </c>
      <c r="Z24" s="2"/>
      <c r="AA24" s="2">
        <v>34696986</v>
      </c>
      <c r="AB24" s="2">
        <f t="shared" ref="AB24:AB67" si="25">ROUND((AC24+AD24+AF24),2)</f>
        <v>1551.97</v>
      </c>
      <c r="AC24" s="2">
        <f t="shared" ref="AC24:AC67" si="26">ROUND((ES24),2)</f>
        <v>0</v>
      </c>
      <c r="AD24" s="2">
        <f t="shared" ref="AD24:AD67" si="27">ROUND((((ET24)-(EU24))+AE24),2)</f>
        <v>1507.98</v>
      </c>
      <c r="AE24" s="2">
        <f t="shared" ref="AE24:AE67" si="28">ROUND((EU24),2)</f>
        <v>165.65</v>
      </c>
      <c r="AF24" s="2">
        <f t="shared" ref="AF24:AF67" si="29">ROUND((EV24),2)</f>
        <v>43.99</v>
      </c>
      <c r="AG24" s="2">
        <f t="shared" ref="AG24:AG67" si="30">ROUND((AP24),2)</f>
        <v>0</v>
      </c>
      <c r="AH24" s="2">
        <f t="shared" ref="AH24:AH67" si="31">(EW24)</f>
        <v>5.64</v>
      </c>
      <c r="AI24" s="2">
        <f t="shared" ref="AI24:AI67" si="32">(EX24)</f>
        <v>12.27</v>
      </c>
      <c r="AJ24" s="2">
        <f t="shared" ref="AJ24:AJ67" si="33">ROUND((AS24),2)</f>
        <v>0</v>
      </c>
      <c r="AK24" s="2">
        <v>1551.97</v>
      </c>
      <c r="AL24" s="2">
        <v>0</v>
      </c>
      <c r="AM24" s="2">
        <v>1507.98</v>
      </c>
      <c r="AN24" s="2">
        <v>165.65</v>
      </c>
      <c r="AO24" s="2">
        <v>43.99</v>
      </c>
      <c r="AP24" s="2">
        <v>0</v>
      </c>
      <c r="AQ24" s="2">
        <v>5.64</v>
      </c>
      <c r="AR24" s="2">
        <v>12.27</v>
      </c>
      <c r="AS24" s="2">
        <v>0</v>
      </c>
      <c r="AT24" s="2">
        <v>76</v>
      </c>
      <c r="AU24" s="2">
        <v>38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67" si="34">(P24+Q24+S24)</f>
        <v>51.21</v>
      </c>
      <c r="CQ24" s="2">
        <f t="shared" ref="CQ24:CQ67" si="35">AC24*BC24</f>
        <v>0</v>
      </c>
      <c r="CR24" s="2">
        <f t="shared" ref="CR24:CR67" si="36">AD24*BB24</f>
        <v>1507.98</v>
      </c>
      <c r="CS24" s="2">
        <f t="shared" ref="CS24:CS67" si="37">AE24*BS24</f>
        <v>165.65</v>
      </c>
      <c r="CT24" s="2">
        <f t="shared" ref="CT24:CT67" si="38">AF24*BA24</f>
        <v>43.99</v>
      </c>
      <c r="CU24" s="2">
        <f t="shared" ref="CU24:CU67" si="39">AG24</f>
        <v>0</v>
      </c>
      <c r="CV24" s="2">
        <f t="shared" ref="CV24:CV67" si="40">AH24</f>
        <v>5.64</v>
      </c>
      <c r="CW24" s="2">
        <f t="shared" ref="CW24:CW67" si="41">AI24</f>
        <v>12.27</v>
      </c>
      <c r="CX24" s="2">
        <f t="shared" ref="CX24:CX67" si="42">AJ24</f>
        <v>0</v>
      </c>
      <c r="CY24" s="2">
        <f t="shared" ref="CY24:CY67" si="43">(((S24+(R24*IF(0,0,1)))*AT24)/100)</f>
        <v>5.2591999999999999</v>
      </c>
      <c r="CZ24" s="2">
        <f t="shared" ref="CZ24:CZ67" si="44">(((S24+(R24*IF(0,0,1)))*AU24)/100)</f>
        <v>2.6295999999999999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27364839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1551.97</v>
      </c>
      <c r="ES24" s="2">
        <v>0</v>
      </c>
      <c r="ET24" s="2">
        <v>1507.98</v>
      </c>
      <c r="EU24" s="2">
        <v>165.65</v>
      </c>
      <c r="EV24" s="2">
        <v>43.99</v>
      </c>
      <c r="EW24" s="2">
        <v>5.64</v>
      </c>
      <c r="EX24" s="2">
        <v>12.27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67" si="45">ROUND(IF(AND(BH24=3,BI24=3),P24,0),2)</f>
        <v>0</v>
      </c>
      <c r="FS24" s="2">
        <v>0</v>
      </c>
      <c r="FT24" s="2" t="s">
        <v>20</v>
      </c>
      <c r="FU24" s="2" t="s">
        <v>21</v>
      </c>
      <c r="FV24" s="2" t="s">
        <v>20</v>
      </c>
      <c r="FW24" s="2" t="s">
        <v>21</v>
      </c>
      <c r="FX24" s="2">
        <v>76</v>
      </c>
      <c r="FY24" s="2">
        <v>38</v>
      </c>
      <c r="FZ24" s="2"/>
      <c r="GA24" s="2" t="s">
        <v>3</v>
      </c>
      <c r="GB24" s="2"/>
      <c r="GC24" s="2"/>
      <c r="GD24" s="2">
        <v>0</v>
      </c>
      <c r="GE24" s="2"/>
      <c r="GF24" s="2">
        <v>1501682612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67" si="46">ROUND(IF(AND(BH24=3,BI24=3,FS24&lt;&gt;0),P24,0),2)</f>
        <v>0</v>
      </c>
      <c r="GM24" s="2">
        <f t="shared" ref="GM24:GM67" si="47">ROUND(O24+X24+Y24+GK24,2)+GX24</f>
        <v>59.1</v>
      </c>
      <c r="GN24" s="2">
        <f t="shared" ref="GN24:GN67" si="48">IF(OR(BI24=0,BI24=1),ROUND(O24+X24+Y24+GK24,2),0)</f>
        <v>59.1</v>
      </c>
      <c r="GO24" s="2">
        <f t="shared" ref="GO24:GO67" si="49">IF(BI24=2,ROUND(O24+X24+Y24+GK24,2),0)</f>
        <v>0</v>
      </c>
      <c r="GP24" s="2">
        <f t="shared" ref="GP24:GP67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67" si="51">ROUND(GT24,2)</f>
        <v>0</v>
      </c>
      <c r="GW24" s="2">
        <v>1</v>
      </c>
      <c r="GX24" s="2">
        <f t="shared" ref="GX24:GX67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3.3000000000000002E-2</v>
      </c>
      <c r="J25">
        <v>0</v>
      </c>
      <c r="O25">
        <f t="shared" si="14"/>
        <v>648.61</v>
      </c>
      <c r="P25">
        <f t="shared" si="15"/>
        <v>0</v>
      </c>
      <c r="Q25">
        <f t="shared" si="16"/>
        <v>622.04</v>
      </c>
      <c r="R25">
        <f t="shared" si="17"/>
        <v>100.04</v>
      </c>
      <c r="S25">
        <f t="shared" si="18"/>
        <v>26.57</v>
      </c>
      <c r="T25">
        <f t="shared" si="19"/>
        <v>0</v>
      </c>
      <c r="U25">
        <f t="shared" si="20"/>
        <v>0.18612000000000001</v>
      </c>
      <c r="V25">
        <f t="shared" si="21"/>
        <v>0.40490999999999999</v>
      </c>
      <c r="W25">
        <f t="shared" si="22"/>
        <v>0</v>
      </c>
      <c r="X25">
        <f t="shared" si="23"/>
        <v>82.3</v>
      </c>
      <c r="Y25">
        <f t="shared" si="24"/>
        <v>37.979999999999997</v>
      </c>
      <c r="AA25">
        <v>34696987</v>
      </c>
      <c r="AB25">
        <f t="shared" si="25"/>
        <v>1551.97</v>
      </c>
      <c r="AC25">
        <f t="shared" si="26"/>
        <v>0</v>
      </c>
      <c r="AD25">
        <f t="shared" si="27"/>
        <v>1507.98</v>
      </c>
      <c r="AE25">
        <f t="shared" si="28"/>
        <v>165.65</v>
      </c>
      <c r="AF25">
        <f t="shared" si="29"/>
        <v>43.99</v>
      </c>
      <c r="AG25">
        <f t="shared" si="30"/>
        <v>0</v>
      </c>
      <c r="AH25">
        <f t="shared" si="31"/>
        <v>5.64</v>
      </c>
      <c r="AI25">
        <f t="shared" si="32"/>
        <v>12.27</v>
      </c>
      <c r="AJ25">
        <f t="shared" si="33"/>
        <v>0</v>
      </c>
      <c r="AK25">
        <f>AL25+AM25+AO25</f>
        <v>1551.97</v>
      </c>
      <c r="AL25">
        <v>0</v>
      </c>
      <c r="AM25" s="56">
        <f>'1.Смета.или.Акт'!F48</f>
        <v>1507.98</v>
      </c>
      <c r="AN25" s="56">
        <f>'1.Смета.или.Акт'!F49</f>
        <v>165.65</v>
      </c>
      <c r="AO25" s="56">
        <f>'1.Смета.или.Акт'!F47</f>
        <v>43.99</v>
      </c>
      <c r="AP25">
        <v>0</v>
      </c>
      <c r="AQ25">
        <f>'1.Смета.или.Акт'!E52</f>
        <v>5.64</v>
      </c>
      <c r="AR25">
        <v>12.27</v>
      </c>
      <c r="AS25">
        <v>0</v>
      </c>
      <c r="AT25">
        <v>65</v>
      </c>
      <c r="AU25">
        <v>30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648.61</v>
      </c>
      <c r="CQ25">
        <f t="shared" si="35"/>
        <v>0</v>
      </c>
      <c r="CR25">
        <f t="shared" si="36"/>
        <v>18849.75</v>
      </c>
      <c r="CS25">
        <f t="shared" si="37"/>
        <v>3031.3950000000004</v>
      </c>
      <c r="CT25">
        <f t="shared" si="38"/>
        <v>805.01700000000005</v>
      </c>
      <c r="CU25">
        <f t="shared" si="39"/>
        <v>0</v>
      </c>
      <c r="CV25">
        <f t="shared" si="40"/>
        <v>5.64</v>
      </c>
      <c r="CW25">
        <f t="shared" si="41"/>
        <v>12.27</v>
      </c>
      <c r="CX25">
        <f t="shared" si="42"/>
        <v>0</v>
      </c>
      <c r="CY25">
        <f t="shared" si="43"/>
        <v>82.296500000000009</v>
      </c>
      <c r="CZ25">
        <f t="shared" si="44"/>
        <v>37.983000000000004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27364839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1551.97</v>
      </c>
      <c r="ES25">
        <v>0</v>
      </c>
      <c r="ET25" s="56">
        <f>'1.Смета.или.Акт'!F48</f>
        <v>1507.98</v>
      </c>
      <c r="EU25" s="56">
        <f>'1.Смета.или.Акт'!F49</f>
        <v>165.65</v>
      </c>
      <c r="EV25" s="56">
        <f>'1.Смета.или.Акт'!F47</f>
        <v>43.99</v>
      </c>
      <c r="EW25">
        <f>'1.Смета.или.Акт'!E52</f>
        <v>5.64</v>
      </c>
      <c r="EX25">
        <v>12.27</v>
      </c>
      <c r="EY25">
        <v>0</v>
      </c>
      <c r="FQ25">
        <v>0</v>
      </c>
      <c r="FR25">
        <f t="shared" si="45"/>
        <v>0</v>
      </c>
      <c r="FS25">
        <v>0</v>
      </c>
      <c r="FT25" t="s">
        <v>20</v>
      </c>
      <c r="FU25" t="s">
        <v>21</v>
      </c>
      <c r="FV25" t="s">
        <v>22</v>
      </c>
      <c r="FW25" t="s">
        <v>23</v>
      </c>
      <c r="FX25">
        <v>76</v>
      </c>
      <c r="FY25">
        <v>38</v>
      </c>
      <c r="GA25" t="s">
        <v>3</v>
      </c>
      <c r="GD25">
        <v>0</v>
      </c>
      <c r="GF25">
        <v>1501682612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768.89</v>
      </c>
      <c r="GN25">
        <f t="shared" si="48"/>
        <v>768.89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ROW(SmtRes!A7)</f>
        <v>7</v>
      </c>
      <c r="D26" s="2">
        <f>ROW(EtalonRes!A7)</f>
        <v>7</v>
      </c>
      <c r="E26" s="2" t="s">
        <v>24</v>
      </c>
      <c r="F26" s="2" t="s">
        <v>25</v>
      </c>
      <c r="G26" s="2" t="s">
        <v>26</v>
      </c>
      <c r="H26" s="2" t="s">
        <v>27</v>
      </c>
      <c r="I26" s="2">
        <f>'1.Смета.или.Акт'!E54</f>
        <v>1.7500000000000002E-2</v>
      </c>
      <c r="J26" s="2">
        <v>0</v>
      </c>
      <c r="K26" s="2"/>
      <c r="L26" s="2"/>
      <c r="M26" s="2"/>
      <c r="N26" s="2"/>
      <c r="O26" s="2">
        <f t="shared" si="14"/>
        <v>18.329999999999998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18.329999999999998</v>
      </c>
      <c r="T26" s="2">
        <f t="shared" si="19"/>
        <v>0</v>
      </c>
      <c r="U26" s="2">
        <f t="shared" si="20"/>
        <v>2.1875</v>
      </c>
      <c r="V26" s="2">
        <f t="shared" si="21"/>
        <v>0</v>
      </c>
      <c r="W26" s="2">
        <f t="shared" si="22"/>
        <v>0</v>
      </c>
      <c r="X26" s="2">
        <f t="shared" si="23"/>
        <v>11.73</v>
      </c>
      <c r="Y26" s="2">
        <f t="shared" si="24"/>
        <v>6.23</v>
      </c>
      <c r="Z26" s="2"/>
      <c r="AA26" s="2">
        <v>34696986</v>
      </c>
      <c r="AB26" s="2">
        <f t="shared" si="25"/>
        <v>1047.5</v>
      </c>
      <c r="AC26" s="2">
        <f t="shared" si="26"/>
        <v>0</v>
      </c>
      <c r="AD26" s="2">
        <f t="shared" si="27"/>
        <v>0</v>
      </c>
      <c r="AE26" s="2">
        <f t="shared" si="28"/>
        <v>0</v>
      </c>
      <c r="AF26" s="2">
        <f t="shared" si="29"/>
        <v>1047.5</v>
      </c>
      <c r="AG26" s="2">
        <f t="shared" si="30"/>
        <v>0</v>
      </c>
      <c r="AH26" s="2">
        <f t="shared" si="31"/>
        <v>125</v>
      </c>
      <c r="AI26" s="2">
        <f t="shared" si="32"/>
        <v>0</v>
      </c>
      <c r="AJ26" s="2">
        <f t="shared" si="33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64</v>
      </c>
      <c r="AU26" s="2">
        <v>34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28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18.329999999999998</v>
      </c>
      <c r="CQ26" s="2">
        <f t="shared" si="35"/>
        <v>0</v>
      </c>
      <c r="CR26" s="2">
        <f t="shared" si="36"/>
        <v>0</v>
      </c>
      <c r="CS26" s="2">
        <f t="shared" si="37"/>
        <v>0</v>
      </c>
      <c r="CT26" s="2">
        <f t="shared" si="38"/>
        <v>1047.5</v>
      </c>
      <c r="CU26" s="2">
        <f t="shared" si="39"/>
        <v>0</v>
      </c>
      <c r="CV26" s="2">
        <f t="shared" si="40"/>
        <v>125</v>
      </c>
      <c r="CW26" s="2">
        <f t="shared" si="41"/>
        <v>0</v>
      </c>
      <c r="CX26" s="2">
        <f t="shared" si="42"/>
        <v>0</v>
      </c>
      <c r="CY26" s="2">
        <f t="shared" si="43"/>
        <v>11.731199999999999</v>
      </c>
      <c r="CZ26" s="2">
        <f t="shared" si="44"/>
        <v>6.2321999999999989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27</v>
      </c>
      <c r="DW26" s="2" t="s">
        <v>27</v>
      </c>
      <c r="DX26" s="2">
        <v>100</v>
      </c>
      <c r="DY26" s="2"/>
      <c r="DZ26" s="2"/>
      <c r="EA26" s="2"/>
      <c r="EB26" s="2"/>
      <c r="EC26" s="2"/>
      <c r="ED26" s="2"/>
      <c r="EE26" s="2">
        <v>27364841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29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 t="s">
        <v>20</v>
      </c>
      <c r="FU26" s="2" t="s">
        <v>21</v>
      </c>
      <c r="FV26" s="2" t="s">
        <v>20</v>
      </c>
      <c r="FW26" s="2" t="s">
        <v>21</v>
      </c>
      <c r="FX26" s="2">
        <v>64</v>
      </c>
      <c r="FY26" s="2">
        <v>34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36.29</v>
      </c>
      <c r="GN26" s="2">
        <f t="shared" si="48"/>
        <v>36.29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ROW(SmtRes!A8)</f>
        <v>8</v>
      </c>
      <c r="D27">
        <f>ROW(EtalonRes!A8)</f>
        <v>8</v>
      </c>
      <c r="E27" t="s">
        <v>24</v>
      </c>
      <c r="F27" t="s">
        <v>25</v>
      </c>
      <c r="G27" t="s">
        <v>26</v>
      </c>
      <c r="H27" t="s">
        <v>27</v>
      </c>
      <c r="I27">
        <f>'1.Смета.или.Акт'!E54</f>
        <v>1.7500000000000002E-2</v>
      </c>
      <c r="J27">
        <v>0</v>
      </c>
      <c r="O27">
        <f t="shared" si="14"/>
        <v>335.46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335.46</v>
      </c>
      <c r="T27">
        <f t="shared" si="19"/>
        <v>0</v>
      </c>
      <c r="U27">
        <f t="shared" si="20"/>
        <v>2.1875</v>
      </c>
      <c r="V27">
        <f t="shared" si="21"/>
        <v>0</v>
      </c>
      <c r="W27">
        <f t="shared" si="22"/>
        <v>0</v>
      </c>
      <c r="X27">
        <f t="shared" si="23"/>
        <v>181.15</v>
      </c>
      <c r="Y27">
        <f t="shared" si="24"/>
        <v>90.57</v>
      </c>
      <c r="AA27">
        <v>34696987</v>
      </c>
      <c r="AB27">
        <f t="shared" si="25"/>
        <v>1047.5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 t="shared" si="29"/>
        <v>1047.5</v>
      </c>
      <c r="AG27">
        <f t="shared" si="30"/>
        <v>0</v>
      </c>
      <c r="AH27">
        <f t="shared" si="31"/>
        <v>125</v>
      </c>
      <c r="AI27">
        <f t="shared" si="32"/>
        <v>0</v>
      </c>
      <c r="AJ27">
        <f t="shared" si="33"/>
        <v>0</v>
      </c>
      <c r="AK27">
        <f>AL27+AM27+AO27</f>
        <v>1047.5</v>
      </c>
      <c r="AL27">
        <v>0</v>
      </c>
      <c r="AM27">
        <v>0</v>
      </c>
      <c r="AN27">
        <v>0</v>
      </c>
      <c r="AO27" s="56">
        <f>'1.Смета.или.Акт'!F55</f>
        <v>1047.5</v>
      </c>
      <c r="AP27">
        <v>0</v>
      </c>
      <c r="AQ27">
        <f>'1.Смета.или.Акт'!E58</f>
        <v>125</v>
      </c>
      <c r="AR27">
        <v>0</v>
      </c>
      <c r="AS27">
        <v>0</v>
      </c>
      <c r="AT27">
        <v>54</v>
      </c>
      <c r="AU27">
        <v>27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28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335.46</v>
      </c>
      <c r="CQ27">
        <f t="shared" si="35"/>
        <v>0</v>
      </c>
      <c r="CR27">
        <f t="shared" si="36"/>
        <v>0</v>
      </c>
      <c r="CS27">
        <f t="shared" si="37"/>
        <v>0</v>
      </c>
      <c r="CT27">
        <f t="shared" si="38"/>
        <v>19169.25</v>
      </c>
      <c r="CU27">
        <f t="shared" si="39"/>
        <v>0</v>
      </c>
      <c r="CV27">
        <f t="shared" si="40"/>
        <v>125</v>
      </c>
      <c r="CW27">
        <f t="shared" si="41"/>
        <v>0</v>
      </c>
      <c r="CX27">
        <f t="shared" si="42"/>
        <v>0</v>
      </c>
      <c r="CY27">
        <f t="shared" si="43"/>
        <v>181.14840000000001</v>
      </c>
      <c r="CZ27">
        <f t="shared" si="44"/>
        <v>90.574200000000005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27</v>
      </c>
      <c r="DW27" t="str">
        <f>'1.Смета.или.Акт'!D54</f>
        <v>100 м3</v>
      </c>
      <c r="DX27">
        <v>100</v>
      </c>
      <c r="EE27">
        <v>27364841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29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6">
        <f>'1.Смета.или.Акт'!F55</f>
        <v>1047.5</v>
      </c>
      <c r="EW27">
        <f>'1.Смета.или.Акт'!E58</f>
        <v>125</v>
      </c>
      <c r="EX27">
        <v>0</v>
      </c>
      <c r="EY27">
        <v>0</v>
      </c>
      <c r="FQ27">
        <v>0</v>
      </c>
      <c r="FR27">
        <f t="shared" si="45"/>
        <v>0</v>
      </c>
      <c r="FS27">
        <v>0</v>
      </c>
      <c r="FT27" t="s">
        <v>20</v>
      </c>
      <c r="FU27" t="s">
        <v>21</v>
      </c>
      <c r="FV27" t="s">
        <v>22</v>
      </c>
      <c r="FW27" t="s">
        <v>23</v>
      </c>
      <c r="FX27">
        <v>64</v>
      </c>
      <c r="FY27">
        <v>34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607.17999999999995</v>
      </c>
      <c r="GN27">
        <f t="shared" si="48"/>
        <v>607.17999999999995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ROW(EtalonRes!A17)</f>
        <v>17</v>
      </c>
      <c r="E28" s="2" t="s">
        <v>30</v>
      </c>
      <c r="F28" s="2" t="s">
        <v>31</v>
      </c>
      <c r="G28" s="2" t="s">
        <v>32</v>
      </c>
      <c r="H28" s="2" t="s">
        <v>33</v>
      </c>
      <c r="I28" s="2">
        <f>'1.Смета.или.Акт'!E60</f>
        <v>9</v>
      </c>
      <c r="J28" s="2">
        <v>0</v>
      </c>
      <c r="K28" s="2"/>
      <c r="L28" s="2"/>
      <c r="M28" s="2"/>
      <c r="N28" s="2"/>
      <c r="O28" s="2">
        <f t="shared" si="14"/>
        <v>18435.78</v>
      </c>
      <c r="P28" s="2">
        <f t="shared" si="15"/>
        <v>1730.79</v>
      </c>
      <c r="Q28" s="2">
        <f t="shared" si="16"/>
        <v>15570.45</v>
      </c>
      <c r="R28" s="2">
        <f t="shared" si="17"/>
        <v>769.14</v>
      </c>
      <c r="S28" s="2">
        <f t="shared" si="18"/>
        <v>1134.54</v>
      </c>
      <c r="T28" s="2">
        <f t="shared" si="19"/>
        <v>0</v>
      </c>
      <c r="U28" s="2">
        <f t="shared" si="20"/>
        <v>109.62</v>
      </c>
      <c r="V28" s="2">
        <f t="shared" si="21"/>
        <v>56.97</v>
      </c>
      <c r="W28" s="2">
        <f t="shared" si="22"/>
        <v>0</v>
      </c>
      <c r="X28" s="2">
        <f t="shared" si="23"/>
        <v>1522.94</v>
      </c>
      <c r="Y28" s="2">
        <f t="shared" si="24"/>
        <v>932.8</v>
      </c>
      <c r="Z28" s="2"/>
      <c r="AA28" s="2">
        <v>34696986</v>
      </c>
      <c r="AB28" s="2">
        <f t="shared" si="25"/>
        <v>2048.42</v>
      </c>
      <c r="AC28" s="2">
        <f t="shared" si="26"/>
        <v>192.31</v>
      </c>
      <c r="AD28" s="2">
        <f t="shared" si="27"/>
        <v>1730.05</v>
      </c>
      <c r="AE28" s="2">
        <f t="shared" si="28"/>
        <v>85.46</v>
      </c>
      <c r="AF28" s="2">
        <f t="shared" si="29"/>
        <v>126.06</v>
      </c>
      <c r="AG28" s="2">
        <f t="shared" si="30"/>
        <v>0</v>
      </c>
      <c r="AH28" s="2">
        <f t="shared" si="31"/>
        <v>12.18</v>
      </c>
      <c r="AI28" s="2">
        <f t="shared" si="32"/>
        <v>6.33</v>
      </c>
      <c r="AJ28" s="2">
        <f t="shared" si="33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80</v>
      </c>
      <c r="AU28" s="2">
        <v>49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34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18435.780000000002</v>
      </c>
      <c r="CQ28" s="2">
        <f t="shared" si="35"/>
        <v>192.31</v>
      </c>
      <c r="CR28" s="2">
        <f t="shared" si="36"/>
        <v>1730.05</v>
      </c>
      <c r="CS28" s="2">
        <f t="shared" si="37"/>
        <v>85.46</v>
      </c>
      <c r="CT28" s="2">
        <f t="shared" si="38"/>
        <v>126.06</v>
      </c>
      <c r="CU28" s="2">
        <f t="shared" si="39"/>
        <v>0</v>
      </c>
      <c r="CV28" s="2">
        <f t="shared" si="40"/>
        <v>12.18</v>
      </c>
      <c r="CW28" s="2">
        <f t="shared" si="41"/>
        <v>6.33</v>
      </c>
      <c r="CX28" s="2">
        <f t="shared" si="42"/>
        <v>0</v>
      </c>
      <c r="CY28" s="2">
        <f t="shared" si="43"/>
        <v>1522.944</v>
      </c>
      <c r="CZ28" s="2">
        <f t="shared" si="44"/>
        <v>932.80319999999995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33</v>
      </c>
      <c r="DW28" s="2" t="s">
        <v>33</v>
      </c>
      <c r="DX28" s="2">
        <v>1</v>
      </c>
      <c r="DY28" s="2"/>
      <c r="DZ28" s="2"/>
      <c r="EA28" s="2"/>
      <c r="EB28" s="2"/>
      <c r="EC28" s="2"/>
      <c r="ED28" s="2"/>
      <c r="EE28" s="2">
        <v>27364921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35</v>
      </c>
      <c r="EM28" s="2" t="s">
        <v>36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 t="s">
        <v>20</v>
      </c>
      <c r="FU28" s="2" t="s">
        <v>21</v>
      </c>
      <c r="FV28" s="2" t="s">
        <v>20</v>
      </c>
      <c r="FW28" s="2" t="s">
        <v>21</v>
      </c>
      <c r="FX28" s="2">
        <v>80</v>
      </c>
      <c r="FY28" s="2">
        <v>49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20891.52</v>
      </c>
      <c r="GN28" s="2">
        <f t="shared" si="48"/>
        <v>20891.52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ROW(SmtRes!A14)</f>
        <v>14</v>
      </c>
      <c r="D29">
        <f>ROW(EtalonRes!A26)</f>
        <v>26</v>
      </c>
      <c r="E29" t="s">
        <v>30</v>
      </c>
      <c r="F29" t="s">
        <v>31</v>
      </c>
      <c r="G29" t="s">
        <v>32</v>
      </c>
      <c r="H29" t="s">
        <v>33</v>
      </c>
      <c r="I29">
        <f>'1.Смета.или.Акт'!E60</f>
        <v>9</v>
      </c>
      <c r="J29">
        <v>0</v>
      </c>
      <c r="O29">
        <f t="shared" si="14"/>
        <v>215392.71</v>
      </c>
      <c r="P29">
        <f t="shared" si="15"/>
        <v>0</v>
      </c>
      <c r="Q29">
        <f t="shared" si="16"/>
        <v>194630.63</v>
      </c>
      <c r="R29">
        <f t="shared" si="17"/>
        <v>14075.26</v>
      </c>
      <c r="S29">
        <f t="shared" si="18"/>
        <v>20762.080000000002</v>
      </c>
      <c r="T29">
        <f t="shared" si="19"/>
        <v>0</v>
      </c>
      <c r="U29">
        <f t="shared" si="20"/>
        <v>109.62</v>
      </c>
      <c r="V29">
        <f t="shared" si="21"/>
        <v>56.97</v>
      </c>
      <c r="W29">
        <f t="shared" si="22"/>
        <v>0</v>
      </c>
      <c r="X29">
        <f t="shared" si="23"/>
        <v>23689.39</v>
      </c>
      <c r="Y29">
        <f t="shared" si="24"/>
        <v>13586.56</v>
      </c>
      <c r="AA29">
        <v>34696987</v>
      </c>
      <c r="AB29">
        <f t="shared" si="25"/>
        <v>2048.42</v>
      </c>
      <c r="AC29">
        <f t="shared" si="26"/>
        <v>192.31</v>
      </c>
      <c r="AD29">
        <f t="shared" si="27"/>
        <v>1730.05</v>
      </c>
      <c r="AE29">
        <f t="shared" si="28"/>
        <v>85.46</v>
      </c>
      <c r="AF29">
        <f t="shared" si="29"/>
        <v>126.06</v>
      </c>
      <c r="AG29">
        <f t="shared" si="30"/>
        <v>0</v>
      </c>
      <c r="AH29">
        <f t="shared" si="31"/>
        <v>12.18</v>
      </c>
      <c r="AI29">
        <f t="shared" si="32"/>
        <v>6.33</v>
      </c>
      <c r="AJ29">
        <f t="shared" si="33"/>
        <v>0</v>
      </c>
      <c r="AK29">
        <f>AL29+AM29+AO29</f>
        <v>2048.42</v>
      </c>
      <c r="AL29" s="56">
        <f>'1.Смета.или.Акт'!F64</f>
        <v>192.31</v>
      </c>
      <c r="AM29" s="56">
        <f>'1.Смета.или.Акт'!F62</f>
        <v>1730.05</v>
      </c>
      <c r="AN29" s="56">
        <f>'1.Смета.или.Акт'!F63</f>
        <v>85.46</v>
      </c>
      <c r="AO29" s="56">
        <f>'1.Смета.или.Акт'!F61</f>
        <v>126.06</v>
      </c>
      <c r="AP29">
        <v>0</v>
      </c>
      <c r="AQ29">
        <f>'1.Смета.или.Акт'!E67</f>
        <v>12.18</v>
      </c>
      <c r="AR29">
        <v>6.33</v>
      </c>
      <c r="AS29">
        <v>0</v>
      </c>
      <c r="AT29">
        <v>68</v>
      </c>
      <c r="AU29">
        <v>39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f>'1.Смета.или.Акт'!J62</f>
        <v>12.5</v>
      </c>
      <c r="BC29">
        <f>'1.Смета.или.Акт'!J64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34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'1.Смета.или.Акт'!J63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215392.71000000002</v>
      </c>
      <c r="CQ29">
        <f t="shared" si="35"/>
        <v>0</v>
      </c>
      <c r="CR29">
        <f t="shared" si="36"/>
        <v>21625.625</v>
      </c>
      <c r="CS29">
        <f t="shared" si="37"/>
        <v>1563.9179999999999</v>
      </c>
      <c r="CT29">
        <f t="shared" si="38"/>
        <v>2306.8980000000001</v>
      </c>
      <c r="CU29">
        <f t="shared" si="39"/>
        <v>0</v>
      </c>
      <c r="CV29">
        <f t="shared" si="40"/>
        <v>12.18</v>
      </c>
      <c r="CW29">
        <f t="shared" si="41"/>
        <v>6.33</v>
      </c>
      <c r="CX29">
        <f t="shared" si="42"/>
        <v>0</v>
      </c>
      <c r="CY29">
        <f t="shared" si="43"/>
        <v>23689.391200000002</v>
      </c>
      <c r="CZ29">
        <f t="shared" si="44"/>
        <v>13586.562600000003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33</v>
      </c>
      <c r="DW29" t="str">
        <f>'1.Смета.или.Акт'!D60</f>
        <v>переход</v>
      </c>
      <c r="DX29">
        <v>1</v>
      </c>
      <c r="EE29">
        <v>27364921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35</v>
      </c>
      <c r="EM29" t="s">
        <v>36</v>
      </c>
      <c r="EO29" t="s">
        <v>3</v>
      </c>
      <c r="EQ29">
        <v>0</v>
      </c>
      <c r="ER29">
        <f>ES29+ET29+EV29</f>
        <v>2048.42</v>
      </c>
      <c r="ES29" s="56">
        <f>'1.Смета.или.Акт'!F64</f>
        <v>192.31</v>
      </c>
      <c r="ET29" s="56">
        <f>'1.Смета.или.Акт'!F62</f>
        <v>1730.05</v>
      </c>
      <c r="EU29" s="56">
        <f>'1.Смета.или.Акт'!F63</f>
        <v>85.46</v>
      </c>
      <c r="EV29" s="56">
        <f>'1.Смета.или.Акт'!F61</f>
        <v>126.06</v>
      </c>
      <c r="EW29">
        <f>'1.Смета.или.Акт'!E67</f>
        <v>12.18</v>
      </c>
      <c r="EX29">
        <v>6.33</v>
      </c>
      <c r="EY29">
        <v>0</v>
      </c>
      <c r="FQ29">
        <v>0</v>
      </c>
      <c r="FR29">
        <f t="shared" si="45"/>
        <v>0</v>
      </c>
      <c r="FS29">
        <v>0</v>
      </c>
      <c r="FT29" t="s">
        <v>20</v>
      </c>
      <c r="FU29" t="s">
        <v>21</v>
      </c>
      <c r="FV29" t="s">
        <v>22</v>
      </c>
      <c r="FW29" t="s">
        <v>23</v>
      </c>
      <c r="FX29">
        <v>80</v>
      </c>
      <c r="FY29">
        <v>49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252668.66</v>
      </c>
      <c r="GN29">
        <f t="shared" si="48"/>
        <v>252668.66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ROW(EtalonRes!A35)</f>
        <v>35</v>
      </c>
      <c r="E30" s="2" t="s">
        <v>37</v>
      </c>
      <c r="F30" s="2" t="s">
        <v>38</v>
      </c>
      <c r="G30" s="2" t="s">
        <v>39</v>
      </c>
      <c r="H30" s="2" t="s">
        <v>33</v>
      </c>
      <c r="I30" s="2">
        <f>'1.Смета.или.Акт'!E69</f>
        <v>68</v>
      </c>
      <c r="J30" s="2">
        <v>0</v>
      </c>
      <c r="K30" s="2"/>
      <c r="L30" s="2"/>
      <c r="M30" s="2"/>
      <c r="N30" s="2"/>
      <c r="O30" s="2">
        <f t="shared" si="14"/>
        <v>56402.6</v>
      </c>
      <c r="P30" s="2">
        <f t="shared" si="15"/>
        <v>7186.92</v>
      </c>
      <c r="Q30" s="2">
        <f t="shared" si="16"/>
        <v>46091.08</v>
      </c>
      <c r="R30" s="2">
        <f t="shared" si="17"/>
        <v>2276.64</v>
      </c>
      <c r="S30" s="2">
        <f t="shared" si="18"/>
        <v>3124.6</v>
      </c>
      <c r="T30" s="2">
        <f t="shared" si="19"/>
        <v>0</v>
      </c>
      <c r="U30" s="2">
        <f t="shared" si="20"/>
        <v>301.92</v>
      </c>
      <c r="V30" s="2">
        <f t="shared" si="21"/>
        <v>168.64</v>
      </c>
      <c r="W30" s="2">
        <f t="shared" si="22"/>
        <v>0</v>
      </c>
      <c r="X30" s="2">
        <f t="shared" si="23"/>
        <v>4320.99</v>
      </c>
      <c r="Y30" s="2">
        <f t="shared" si="24"/>
        <v>2646.61</v>
      </c>
      <c r="Z30" s="2"/>
      <c r="AA30" s="2">
        <v>34696986</v>
      </c>
      <c r="AB30" s="2">
        <f t="shared" si="25"/>
        <v>829.45</v>
      </c>
      <c r="AC30" s="2">
        <f t="shared" si="26"/>
        <v>105.69</v>
      </c>
      <c r="AD30" s="2">
        <f t="shared" si="27"/>
        <v>677.81</v>
      </c>
      <c r="AE30" s="2">
        <f t="shared" si="28"/>
        <v>33.479999999999997</v>
      </c>
      <c r="AF30" s="2">
        <f t="shared" si="29"/>
        <v>45.95</v>
      </c>
      <c r="AG30" s="2">
        <f t="shared" si="30"/>
        <v>0</v>
      </c>
      <c r="AH30" s="2">
        <f t="shared" si="31"/>
        <v>4.4400000000000004</v>
      </c>
      <c r="AI30" s="2">
        <f t="shared" si="32"/>
        <v>2.48</v>
      </c>
      <c r="AJ30" s="2">
        <f t="shared" si="33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80</v>
      </c>
      <c r="AU30" s="2">
        <v>49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40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56402.6</v>
      </c>
      <c r="CQ30" s="2">
        <f t="shared" si="35"/>
        <v>105.69</v>
      </c>
      <c r="CR30" s="2">
        <f t="shared" si="36"/>
        <v>677.81</v>
      </c>
      <c r="CS30" s="2">
        <f t="shared" si="37"/>
        <v>33.479999999999997</v>
      </c>
      <c r="CT30" s="2">
        <f t="shared" si="38"/>
        <v>45.95</v>
      </c>
      <c r="CU30" s="2">
        <f t="shared" si="39"/>
        <v>0</v>
      </c>
      <c r="CV30" s="2">
        <f t="shared" si="40"/>
        <v>4.4400000000000004</v>
      </c>
      <c r="CW30" s="2">
        <f t="shared" si="41"/>
        <v>2.48</v>
      </c>
      <c r="CX30" s="2">
        <f t="shared" si="42"/>
        <v>0</v>
      </c>
      <c r="CY30" s="2">
        <f t="shared" si="43"/>
        <v>4320.9919999999993</v>
      </c>
      <c r="CZ30" s="2">
        <f t="shared" si="44"/>
        <v>2646.6076000000003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33</v>
      </c>
      <c r="DW30" s="2" t="s">
        <v>33</v>
      </c>
      <c r="DX30" s="2">
        <v>1</v>
      </c>
      <c r="DY30" s="2"/>
      <c r="DZ30" s="2"/>
      <c r="EA30" s="2"/>
      <c r="EB30" s="2"/>
      <c r="EC30" s="2"/>
      <c r="ED30" s="2"/>
      <c r="EE30" s="2">
        <v>27364921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35</v>
      </c>
      <c r="EM30" s="2" t="s">
        <v>36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 t="s">
        <v>20</v>
      </c>
      <c r="FU30" s="2" t="s">
        <v>21</v>
      </c>
      <c r="FV30" s="2" t="s">
        <v>20</v>
      </c>
      <c r="FW30" s="2" t="s">
        <v>21</v>
      </c>
      <c r="FX30" s="2">
        <v>80</v>
      </c>
      <c r="FY30" s="2">
        <v>49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63370.2</v>
      </c>
      <c r="GN30" s="2">
        <f t="shared" si="48"/>
        <v>63370.2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ROW(SmtRes!A20)</f>
        <v>20</v>
      </c>
      <c r="D31">
        <f>ROW(EtalonRes!A44)</f>
        <v>44</v>
      </c>
      <c r="E31" t="s">
        <v>37</v>
      </c>
      <c r="F31" t="s">
        <v>38</v>
      </c>
      <c r="G31" t="s">
        <v>39</v>
      </c>
      <c r="H31" t="s">
        <v>33</v>
      </c>
      <c r="I31">
        <f>'1.Смета.или.Акт'!E69</f>
        <v>68</v>
      </c>
      <c r="J31">
        <v>0</v>
      </c>
      <c r="O31">
        <f t="shared" si="14"/>
        <v>633318.68000000005</v>
      </c>
      <c r="P31">
        <f t="shared" si="15"/>
        <v>0</v>
      </c>
      <c r="Q31">
        <f t="shared" si="16"/>
        <v>576138.5</v>
      </c>
      <c r="R31">
        <f t="shared" si="17"/>
        <v>41662.51</v>
      </c>
      <c r="S31">
        <f t="shared" si="18"/>
        <v>57180.18</v>
      </c>
      <c r="T31">
        <f t="shared" si="19"/>
        <v>0</v>
      </c>
      <c r="U31">
        <f t="shared" si="20"/>
        <v>301.92</v>
      </c>
      <c r="V31">
        <f t="shared" si="21"/>
        <v>168.64</v>
      </c>
      <c r="W31">
        <f t="shared" si="22"/>
        <v>0</v>
      </c>
      <c r="X31">
        <f t="shared" si="23"/>
        <v>67213.03</v>
      </c>
      <c r="Y31">
        <f t="shared" si="24"/>
        <v>38548.65</v>
      </c>
      <c r="AA31">
        <v>34696987</v>
      </c>
      <c r="AB31">
        <f t="shared" si="25"/>
        <v>829.45</v>
      </c>
      <c r="AC31">
        <f t="shared" si="26"/>
        <v>105.69</v>
      </c>
      <c r="AD31">
        <f t="shared" si="27"/>
        <v>677.81</v>
      </c>
      <c r="AE31">
        <f t="shared" si="28"/>
        <v>33.479999999999997</v>
      </c>
      <c r="AF31">
        <f t="shared" si="29"/>
        <v>45.95</v>
      </c>
      <c r="AG31">
        <f t="shared" si="30"/>
        <v>0</v>
      </c>
      <c r="AH31">
        <f t="shared" si="31"/>
        <v>4.4400000000000004</v>
      </c>
      <c r="AI31">
        <f t="shared" si="32"/>
        <v>2.48</v>
      </c>
      <c r="AJ31">
        <f t="shared" si="33"/>
        <v>0</v>
      </c>
      <c r="AK31">
        <f>AL31+AM31+AO31</f>
        <v>829.45</v>
      </c>
      <c r="AL31" s="56">
        <f>'1.Смета.или.Акт'!F73</f>
        <v>105.69</v>
      </c>
      <c r="AM31" s="56">
        <f>'1.Смета.или.Акт'!F71</f>
        <v>677.81</v>
      </c>
      <c r="AN31" s="56">
        <f>'1.Смета.или.Акт'!F72</f>
        <v>33.479999999999997</v>
      </c>
      <c r="AO31" s="56">
        <f>'1.Смета.или.Акт'!F70</f>
        <v>45.95</v>
      </c>
      <c r="AP31">
        <v>0</v>
      </c>
      <c r="AQ31">
        <f>'1.Смета.или.Акт'!E76</f>
        <v>4.4400000000000004</v>
      </c>
      <c r="AR31">
        <v>2.48</v>
      </c>
      <c r="AS31">
        <v>0</v>
      </c>
      <c r="AT31">
        <v>68</v>
      </c>
      <c r="AU31">
        <v>39</v>
      </c>
      <c r="AV31">
        <v>1</v>
      </c>
      <c r="AW31">
        <v>1</v>
      </c>
      <c r="AZ31">
        <v>1</v>
      </c>
      <c r="BA31">
        <f>'1.Смета.или.Акт'!J70</f>
        <v>18.3</v>
      </c>
      <c r="BB31">
        <f>'1.Смета.или.Акт'!J71</f>
        <v>12.5</v>
      </c>
      <c r="BC31">
        <f>'1.Смета.или.Акт'!J73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40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'1.Смета.или.Акт'!J72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633318.68000000005</v>
      </c>
      <c r="CQ31">
        <f t="shared" si="35"/>
        <v>0</v>
      </c>
      <c r="CR31">
        <f t="shared" si="36"/>
        <v>8472.625</v>
      </c>
      <c r="CS31">
        <f t="shared" si="37"/>
        <v>612.68399999999997</v>
      </c>
      <c r="CT31">
        <f t="shared" si="38"/>
        <v>840.8850000000001</v>
      </c>
      <c r="CU31">
        <f t="shared" si="39"/>
        <v>0</v>
      </c>
      <c r="CV31">
        <f t="shared" si="40"/>
        <v>4.4400000000000004</v>
      </c>
      <c r="CW31">
        <f t="shared" si="41"/>
        <v>2.48</v>
      </c>
      <c r="CX31">
        <f t="shared" si="42"/>
        <v>0</v>
      </c>
      <c r="CY31">
        <f t="shared" si="43"/>
        <v>67213.029200000004</v>
      </c>
      <c r="CZ31">
        <f t="shared" si="44"/>
        <v>38548.649100000002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33</v>
      </c>
      <c r="DW31" t="str">
        <f>'1.Смета.или.Акт'!D69</f>
        <v>переход</v>
      </c>
      <c r="DX31">
        <v>1</v>
      </c>
      <c r="EE31">
        <v>27364921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35</v>
      </c>
      <c r="EM31" t="s">
        <v>36</v>
      </c>
      <c r="EO31" t="s">
        <v>3</v>
      </c>
      <c r="EQ31">
        <v>0</v>
      </c>
      <c r="ER31">
        <f>ES31+ET31+EV31</f>
        <v>829.45</v>
      </c>
      <c r="ES31" s="56">
        <f>'1.Смета.или.Акт'!F73</f>
        <v>105.69</v>
      </c>
      <c r="ET31" s="56">
        <f>'1.Смета.или.Акт'!F71</f>
        <v>677.81</v>
      </c>
      <c r="EU31" s="56">
        <f>'1.Смета.или.Акт'!F72</f>
        <v>33.479999999999997</v>
      </c>
      <c r="EV31" s="56">
        <f>'1.Смета.или.Акт'!F70</f>
        <v>45.95</v>
      </c>
      <c r="EW31">
        <f>'1.Смета.или.Акт'!E76</f>
        <v>4.4400000000000004</v>
      </c>
      <c r="EX31">
        <v>2.48</v>
      </c>
      <c r="EY31">
        <v>0</v>
      </c>
      <c r="FQ31">
        <v>0</v>
      </c>
      <c r="FR31">
        <f t="shared" si="45"/>
        <v>0</v>
      </c>
      <c r="FS31">
        <v>0</v>
      </c>
      <c r="FT31" t="s">
        <v>20</v>
      </c>
      <c r="FU31" t="s">
        <v>21</v>
      </c>
      <c r="FV31" t="s">
        <v>22</v>
      </c>
      <c r="FW31" t="s">
        <v>23</v>
      </c>
      <c r="FX31">
        <v>80</v>
      </c>
      <c r="FY31">
        <v>49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739080.36</v>
      </c>
      <c r="GN31">
        <f t="shared" si="48"/>
        <v>739080.36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ROW(SmtRes!A26)</f>
        <v>26</v>
      </c>
      <c r="D32" s="2">
        <f>ROW(EtalonRes!A56)</f>
        <v>56</v>
      </c>
      <c r="E32" s="2" t="s">
        <v>41</v>
      </c>
      <c r="F32" s="2" t="s">
        <v>42</v>
      </c>
      <c r="G32" s="2" t="s">
        <v>43</v>
      </c>
      <c r="H32" s="2" t="s">
        <v>44</v>
      </c>
      <c r="I32" s="2">
        <f>'1.Смета.или.Акт'!E78</f>
        <v>0.6</v>
      </c>
      <c r="J32" s="2">
        <v>0</v>
      </c>
      <c r="K32" s="2"/>
      <c r="L32" s="2"/>
      <c r="M32" s="2"/>
      <c r="N32" s="2"/>
      <c r="O32" s="2">
        <f t="shared" si="14"/>
        <v>373.18</v>
      </c>
      <c r="P32" s="2">
        <f t="shared" si="15"/>
        <v>44.9</v>
      </c>
      <c r="Q32" s="2">
        <f t="shared" si="16"/>
        <v>225.42</v>
      </c>
      <c r="R32" s="2">
        <f t="shared" si="17"/>
        <v>29.21</v>
      </c>
      <c r="S32" s="2">
        <f t="shared" si="18"/>
        <v>102.86</v>
      </c>
      <c r="T32" s="2">
        <f t="shared" si="19"/>
        <v>0</v>
      </c>
      <c r="U32" s="2">
        <f t="shared" si="20"/>
        <v>10.692</v>
      </c>
      <c r="V32" s="2">
        <f t="shared" si="21"/>
        <v>2.3279999999999998</v>
      </c>
      <c r="W32" s="2">
        <f t="shared" si="22"/>
        <v>0</v>
      </c>
      <c r="X32" s="2">
        <f t="shared" si="23"/>
        <v>125.47</v>
      </c>
      <c r="Y32" s="2">
        <f t="shared" si="24"/>
        <v>85.85</v>
      </c>
      <c r="Z32" s="2"/>
      <c r="AA32" s="2">
        <v>34696986</v>
      </c>
      <c r="AB32" s="2">
        <f t="shared" si="25"/>
        <v>621.96</v>
      </c>
      <c r="AC32" s="2">
        <f t="shared" si="26"/>
        <v>74.83</v>
      </c>
      <c r="AD32" s="2">
        <f t="shared" si="27"/>
        <v>375.7</v>
      </c>
      <c r="AE32" s="2">
        <f t="shared" si="28"/>
        <v>48.69</v>
      </c>
      <c r="AF32" s="2">
        <f t="shared" si="29"/>
        <v>171.43</v>
      </c>
      <c r="AG32" s="2">
        <f t="shared" si="30"/>
        <v>0</v>
      </c>
      <c r="AH32" s="2">
        <f t="shared" si="31"/>
        <v>17.82</v>
      </c>
      <c r="AI32" s="2">
        <f t="shared" si="32"/>
        <v>3.88</v>
      </c>
      <c r="AJ32" s="2">
        <f t="shared" si="33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45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373.18</v>
      </c>
      <c r="CQ32" s="2">
        <f t="shared" si="35"/>
        <v>74.83</v>
      </c>
      <c r="CR32" s="2">
        <f t="shared" si="36"/>
        <v>375.7</v>
      </c>
      <c r="CS32" s="2">
        <f t="shared" si="37"/>
        <v>48.69</v>
      </c>
      <c r="CT32" s="2">
        <f t="shared" si="38"/>
        <v>171.43</v>
      </c>
      <c r="CU32" s="2">
        <f t="shared" si="39"/>
        <v>0</v>
      </c>
      <c r="CV32" s="2">
        <f t="shared" si="40"/>
        <v>17.82</v>
      </c>
      <c r="CW32" s="2">
        <f t="shared" si="41"/>
        <v>3.88</v>
      </c>
      <c r="CX32" s="2">
        <f t="shared" si="42"/>
        <v>0</v>
      </c>
      <c r="CY32" s="2">
        <f t="shared" si="43"/>
        <v>125.4665</v>
      </c>
      <c r="CZ32" s="2">
        <f t="shared" si="44"/>
        <v>85.845499999999987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44</v>
      </c>
      <c r="DW32" s="2" t="s">
        <v>44</v>
      </c>
      <c r="DX32" s="2">
        <v>100</v>
      </c>
      <c r="DY32" s="2"/>
      <c r="DZ32" s="2"/>
      <c r="EA32" s="2"/>
      <c r="EB32" s="2"/>
      <c r="EC32" s="2"/>
      <c r="ED32" s="2"/>
      <c r="EE32" s="2">
        <v>27364748</v>
      </c>
      <c r="EF32" s="2">
        <v>2</v>
      </c>
      <c r="EG32" s="2" t="s">
        <v>46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47</v>
      </c>
      <c r="EM32" s="2" t="s">
        <v>48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584.5</v>
      </c>
      <c r="GN32" s="2">
        <f t="shared" si="48"/>
        <v>0</v>
      </c>
      <c r="GO32" s="2">
        <f t="shared" si="49"/>
        <v>584.5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ROW(EtalonRes!A68)</f>
        <v>68</v>
      </c>
      <c r="E33" t="s">
        <v>41</v>
      </c>
      <c r="F33" t="s">
        <v>42</v>
      </c>
      <c r="G33" t="s">
        <v>43</v>
      </c>
      <c r="H33" t="s">
        <v>44</v>
      </c>
      <c r="I33">
        <f>'1.Смета.или.Акт'!E78</f>
        <v>0.6</v>
      </c>
      <c r="J33">
        <v>0</v>
      </c>
      <c r="O33">
        <f t="shared" si="14"/>
        <v>4700.05</v>
      </c>
      <c r="P33">
        <f t="shared" si="15"/>
        <v>0</v>
      </c>
      <c r="Q33">
        <f t="shared" si="16"/>
        <v>2817.75</v>
      </c>
      <c r="R33">
        <f t="shared" si="17"/>
        <v>534.62</v>
      </c>
      <c r="S33">
        <f t="shared" si="18"/>
        <v>1882.3</v>
      </c>
      <c r="T33">
        <f t="shared" si="19"/>
        <v>0</v>
      </c>
      <c r="U33">
        <f t="shared" si="20"/>
        <v>10.692</v>
      </c>
      <c r="V33">
        <f t="shared" si="21"/>
        <v>2.3279999999999998</v>
      </c>
      <c r="W33">
        <f t="shared" si="22"/>
        <v>0</v>
      </c>
      <c r="X33">
        <f t="shared" si="23"/>
        <v>1957.71</v>
      </c>
      <c r="Y33">
        <f t="shared" si="24"/>
        <v>1256.8</v>
      </c>
      <c r="AA33">
        <v>34696987</v>
      </c>
      <c r="AB33">
        <f t="shared" si="25"/>
        <v>621.96</v>
      </c>
      <c r="AC33">
        <f t="shared" si="26"/>
        <v>74.83</v>
      </c>
      <c r="AD33">
        <f t="shared" si="27"/>
        <v>375.7</v>
      </c>
      <c r="AE33">
        <f t="shared" si="28"/>
        <v>48.69</v>
      </c>
      <c r="AF33">
        <f t="shared" si="29"/>
        <v>171.43</v>
      </c>
      <c r="AG33">
        <f t="shared" si="30"/>
        <v>0</v>
      </c>
      <c r="AH33">
        <f t="shared" si="31"/>
        <v>17.82</v>
      </c>
      <c r="AI33">
        <f t="shared" si="32"/>
        <v>3.88</v>
      </c>
      <c r="AJ33">
        <f t="shared" si="33"/>
        <v>0</v>
      </c>
      <c r="AK33">
        <f>AL33+AM33+AO33</f>
        <v>621.96</v>
      </c>
      <c r="AL33" s="56">
        <f>'1.Смета.или.Акт'!F82</f>
        <v>74.83</v>
      </c>
      <c r="AM33" s="56">
        <f>'1.Смета.или.Акт'!F80</f>
        <v>375.7</v>
      </c>
      <c r="AN33" s="56">
        <f>'1.Смета.или.Акт'!F81</f>
        <v>48.69</v>
      </c>
      <c r="AO33" s="56">
        <f>'1.Смета.или.Акт'!F79</f>
        <v>171.43</v>
      </c>
      <c r="AP33">
        <v>0</v>
      </c>
      <c r="AQ33">
        <f>'1.Смета.или.Акт'!E85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'1.Смета.или.Акт'!J79</f>
        <v>18.3</v>
      </c>
      <c r="BB33">
        <f>'1.Смета.или.Акт'!J80</f>
        <v>12.5</v>
      </c>
      <c r="BC33">
        <f>'1.Смета.или.Акт'!J82</f>
        <v>0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45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'1.Смета.или.Акт'!J81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4700.05</v>
      </c>
      <c r="CQ33">
        <f t="shared" si="35"/>
        <v>0</v>
      </c>
      <c r="CR33">
        <f t="shared" si="36"/>
        <v>4696.25</v>
      </c>
      <c r="CS33">
        <f t="shared" si="37"/>
        <v>891.02700000000004</v>
      </c>
      <c r="CT33">
        <f t="shared" si="38"/>
        <v>3137.1690000000003</v>
      </c>
      <c r="CU33">
        <f t="shared" si="39"/>
        <v>0</v>
      </c>
      <c r="CV33">
        <f t="shared" si="40"/>
        <v>17.82</v>
      </c>
      <c r="CW33">
        <f t="shared" si="41"/>
        <v>3.88</v>
      </c>
      <c r="CX33">
        <f t="shared" si="42"/>
        <v>0</v>
      </c>
      <c r="CY33">
        <f t="shared" si="43"/>
        <v>1957.7052000000001</v>
      </c>
      <c r="CZ33">
        <f t="shared" si="44"/>
        <v>1256.7983999999999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44</v>
      </c>
      <c r="DW33" t="str">
        <f>'1.Смета.или.Акт'!D78</f>
        <v>100 м</v>
      </c>
      <c r="DX33">
        <v>100</v>
      </c>
      <c r="EE33">
        <v>27364748</v>
      </c>
      <c r="EF33">
        <v>2</v>
      </c>
      <c r="EG33" t="s">
        <v>46</v>
      </c>
      <c r="EH33">
        <v>0</v>
      </c>
      <c r="EI33" t="s">
        <v>3</v>
      </c>
      <c r="EJ33">
        <v>2</v>
      </c>
      <c r="EK33">
        <v>108001</v>
      </c>
      <c r="EL33" t="s">
        <v>47</v>
      </c>
      <c r="EM33" t="s">
        <v>48</v>
      </c>
      <c r="EO33" t="s">
        <v>3</v>
      </c>
      <c r="EQ33">
        <v>0</v>
      </c>
      <c r="ER33">
        <f>ES33+ET33+EV33</f>
        <v>621.96</v>
      </c>
      <c r="ES33" s="56">
        <f>'1.Смета.или.Акт'!F82</f>
        <v>74.83</v>
      </c>
      <c r="ET33" s="56">
        <f>'1.Смета.или.Акт'!F80</f>
        <v>375.7</v>
      </c>
      <c r="EU33" s="56">
        <f>'1.Смета.или.Акт'!F81</f>
        <v>48.69</v>
      </c>
      <c r="EV33" s="56">
        <f>'1.Смета.или.Акт'!F79</f>
        <v>171.43</v>
      </c>
      <c r="EW33">
        <f>'1.Смета.или.Акт'!E85</f>
        <v>17.82</v>
      </c>
      <c r="EX33">
        <v>3.88</v>
      </c>
      <c r="EY33">
        <v>0</v>
      </c>
      <c r="FQ33">
        <v>0</v>
      </c>
      <c r="FR33">
        <f t="shared" si="45"/>
        <v>0</v>
      </c>
      <c r="FS33">
        <v>0</v>
      </c>
      <c r="FV33" t="s">
        <v>49</v>
      </c>
      <c r="FW33" t="s">
        <v>20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7914.56</v>
      </c>
      <c r="GN33">
        <f t="shared" si="48"/>
        <v>0</v>
      </c>
      <c r="GO33">
        <f t="shared" si="49"/>
        <v>7914.56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ROW(SmtRes!A38)</f>
        <v>38</v>
      </c>
      <c r="D34" s="2">
        <f>ROW(EtalonRes!A78)</f>
        <v>78</v>
      </c>
      <c r="E34" s="2" t="s">
        <v>50</v>
      </c>
      <c r="F34" s="2" t="s">
        <v>51</v>
      </c>
      <c r="G34" s="2" t="s">
        <v>52</v>
      </c>
      <c r="H34" s="2" t="s">
        <v>44</v>
      </c>
      <c r="I34" s="2">
        <f>'1.Смета.или.Акт'!E87</f>
        <v>8.6</v>
      </c>
      <c r="J34" s="2">
        <v>0</v>
      </c>
      <c r="K34" s="2"/>
      <c r="L34" s="2"/>
      <c r="M34" s="2"/>
      <c r="N34" s="2"/>
      <c r="O34" s="2">
        <f t="shared" si="14"/>
        <v>3559.29</v>
      </c>
      <c r="P34" s="2">
        <f t="shared" si="15"/>
        <v>355.7</v>
      </c>
      <c r="Q34" s="2">
        <f t="shared" si="16"/>
        <v>749.75</v>
      </c>
      <c r="R34" s="2">
        <f t="shared" si="17"/>
        <v>43.17</v>
      </c>
      <c r="S34" s="2">
        <f t="shared" si="18"/>
        <v>2453.84</v>
      </c>
      <c r="T34" s="2">
        <f t="shared" si="19"/>
        <v>0</v>
      </c>
      <c r="U34" s="2">
        <f t="shared" si="20"/>
        <v>255.07599999999999</v>
      </c>
      <c r="V34" s="2">
        <f t="shared" si="21"/>
        <v>3.44</v>
      </c>
      <c r="W34" s="2">
        <f t="shared" si="22"/>
        <v>0</v>
      </c>
      <c r="X34" s="2">
        <f t="shared" si="23"/>
        <v>2372.16</v>
      </c>
      <c r="Y34" s="2">
        <f t="shared" si="24"/>
        <v>1623.06</v>
      </c>
      <c r="Z34" s="2"/>
      <c r="AA34" s="2">
        <v>34696986</v>
      </c>
      <c r="AB34" s="2">
        <f t="shared" si="25"/>
        <v>413.87</v>
      </c>
      <c r="AC34" s="2">
        <f t="shared" si="26"/>
        <v>41.36</v>
      </c>
      <c r="AD34" s="2">
        <f t="shared" si="27"/>
        <v>87.18</v>
      </c>
      <c r="AE34" s="2">
        <f t="shared" si="28"/>
        <v>5.0199999999999996</v>
      </c>
      <c r="AF34" s="2">
        <f t="shared" si="29"/>
        <v>285.33</v>
      </c>
      <c r="AG34" s="2">
        <f t="shared" si="30"/>
        <v>0</v>
      </c>
      <c r="AH34" s="2">
        <f t="shared" si="31"/>
        <v>29.66</v>
      </c>
      <c r="AI34" s="2">
        <f t="shared" si="32"/>
        <v>0.4</v>
      </c>
      <c r="AJ34" s="2">
        <f t="shared" si="33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53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3559.29</v>
      </c>
      <c r="CQ34" s="2">
        <f t="shared" si="35"/>
        <v>41.36</v>
      </c>
      <c r="CR34" s="2">
        <f t="shared" si="36"/>
        <v>87.18</v>
      </c>
      <c r="CS34" s="2">
        <f t="shared" si="37"/>
        <v>5.0199999999999996</v>
      </c>
      <c r="CT34" s="2">
        <f t="shared" si="38"/>
        <v>285.33</v>
      </c>
      <c r="CU34" s="2">
        <f t="shared" si="39"/>
        <v>0</v>
      </c>
      <c r="CV34" s="2">
        <f t="shared" si="40"/>
        <v>29.66</v>
      </c>
      <c r="CW34" s="2">
        <f t="shared" si="41"/>
        <v>0.4</v>
      </c>
      <c r="CX34" s="2">
        <f t="shared" si="42"/>
        <v>0</v>
      </c>
      <c r="CY34" s="2">
        <f t="shared" si="43"/>
        <v>2372.1595000000002</v>
      </c>
      <c r="CZ34" s="2">
        <f t="shared" si="44"/>
        <v>1623.0565000000001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44</v>
      </c>
      <c r="DW34" s="2" t="s">
        <v>44</v>
      </c>
      <c r="DX34" s="2">
        <v>100</v>
      </c>
      <c r="DY34" s="2"/>
      <c r="DZ34" s="2"/>
      <c r="EA34" s="2"/>
      <c r="EB34" s="2"/>
      <c r="EC34" s="2"/>
      <c r="ED34" s="2"/>
      <c r="EE34" s="2">
        <v>27364748</v>
      </c>
      <c r="EF34" s="2">
        <v>2</v>
      </c>
      <c r="EG34" s="2" t="s">
        <v>46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47</v>
      </c>
      <c r="EM34" s="2" t="s">
        <v>48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7554.51</v>
      </c>
      <c r="GN34" s="2">
        <f t="shared" si="48"/>
        <v>0</v>
      </c>
      <c r="GO34" s="2">
        <f t="shared" si="49"/>
        <v>7554.51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ROW(SmtRes!A44)</f>
        <v>44</v>
      </c>
      <c r="D35">
        <f>ROW(EtalonRes!A88)</f>
        <v>88</v>
      </c>
      <c r="E35" t="s">
        <v>50</v>
      </c>
      <c r="F35" t="s">
        <v>51</v>
      </c>
      <c r="G35" t="s">
        <v>52</v>
      </c>
      <c r="H35" t="s">
        <v>44</v>
      </c>
      <c r="I35">
        <f>'1.Смета.или.Акт'!E87</f>
        <v>8.6</v>
      </c>
      <c r="J35">
        <v>0</v>
      </c>
      <c r="O35">
        <f t="shared" si="14"/>
        <v>54277.09</v>
      </c>
      <c r="P35">
        <f t="shared" si="15"/>
        <v>0</v>
      </c>
      <c r="Q35">
        <f t="shared" si="16"/>
        <v>9371.85</v>
      </c>
      <c r="R35">
        <f t="shared" si="17"/>
        <v>790.05</v>
      </c>
      <c r="S35">
        <f t="shared" si="18"/>
        <v>44905.24</v>
      </c>
      <c r="T35">
        <f t="shared" si="19"/>
        <v>0</v>
      </c>
      <c r="U35">
        <f t="shared" si="20"/>
        <v>255.07599999999999</v>
      </c>
      <c r="V35">
        <f t="shared" si="21"/>
        <v>3.44</v>
      </c>
      <c r="W35">
        <f t="shared" si="22"/>
        <v>0</v>
      </c>
      <c r="X35">
        <f t="shared" si="23"/>
        <v>37013.18</v>
      </c>
      <c r="Y35">
        <f t="shared" si="24"/>
        <v>23761.55</v>
      </c>
      <c r="AA35">
        <v>34696987</v>
      </c>
      <c r="AB35">
        <f t="shared" si="25"/>
        <v>413.87</v>
      </c>
      <c r="AC35">
        <f t="shared" si="26"/>
        <v>41.36</v>
      </c>
      <c r="AD35">
        <f t="shared" si="27"/>
        <v>87.18</v>
      </c>
      <c r="AE35">
        <f t="shared" si="28"/>
        <v>5.0199999999999996</v>
      </c>
      <c r="AF35">
        <f t="shared" si="29"/>
        <v>285.33</v>
      </c>
      <c r="AG35">
        <f t="shared" si="30"/>
        <v>0</v>
      </c>
      <c r="AH35">
        <f t="shared" si="31"/>
        <v>29.66</v>
      </c>
      <c r="AI35">
        <f t="shared" si="32"/>
        <v>0.4</v>
      </c>
      <c r="AJ35">
        <f t="shared" si="33"/>
        <v>0</v>
      </c>
      <c r="AK35">
        <f>AL35+AM35+AO35</f>
        <v>413.87</v>
      </c>
      <c r="AL35" s="56">
        <f>'1.Смета.или.Акт'!F91</f>
        <v>41.36</v>
      </c>
      <c r="AM35" s="56">
        <f>'1.Смета.или.Акт'!F89</f>
        <v>87.18</v>
      </c>
      <c r="AN35" s="56">
        <f>'1.Смета.или.Акт'!F90</f>
        <v>5.0199999999999996</v>
      </c>
      <c r="AO35" s="56">
        <f>'1.Смета.или.Акт'!F88</f>
        <v>285.33</v>
      </c>
      <c r="AP35">
        <v>0</v>
      </c>
      <c r="AQ35">
        <f>'1.Смета.или.Акт'!E94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'1.Смета.или.Акт'!J88</f>
        <v>18.3</v>
      </c>
      <c r="BB35">
        <f>'1.Смета.или.Акт'!J89</f>
        <v>12.5</v>
      </c>
      <c r="BC35">
        <f>'1.Смета.или.Акт'!J91</f>
        <v>0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53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'1.Смета.или.Акт'!J90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54277.09</v>
      </c>
      <c r="CQ35">
        <f t="shared" si="35"/>
        <v>0</v>
      </c>
      <c r="CR35">
        <f t="shared" si="36"/>
        <v>1089.75</v>
      </c>
      <c r="CS35">
        <f t="shared" si="37"/>
        <v>91.866</v>
      </c>
      <c r="CT35">
        <f t="shared" si="38"/>
        <v>5221.5389999999998</v>
      </c>
      <c r="CU35">
        <f t="shared" si="39"/>
        <v>0</v>
      </c>
      <c r="CV35">
        <f t="shared" si="40"/>
        <v>29.66</v>
      </c>
      <c r="CW35">
        <f t="shared" si="41"/>
        <v>0.4</v>
      </c>
      <c r="CX35">
        <f t="shared" si="42"/>
        <v>0</v>
      </c>
      <c r="CY35">
        <f t="shared" si="43"/>
        <v>37013.1849</v>
      </c>
      <c r="CZ35">
        <f t="shared" si="44"/>
        <v>23761.550800000001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44</v>
      </c>
      <c r="DW35" t="str">
        <f>'1.Смета.или.Акт'!D87</f>
        <v>100 м</v>
      </c>
      <c r="DX35">
        <v>100</v>
      </c>
      <c r="EE35">
        <v>27364748</v>
      </c>
      <c r="EF35">
        <v>2</v>
      </c>
      <c r="EG35" t="s">
        <v>46</v>
      </c>
      <c r="EH35">
        <v>0</v>
      </c>
      <c r="EI35" t="s">
        <v>3</v>
      </c>
      <c r="EJ35">
        <v>2</v>
      </c>
      <c r="EK35">
        <v>108001</v>
      </c>
      <c r="EL35" t="s">
        <v>47</v>
      </c>
      <c r="EM35" t="s">
        <v>48</v>
      </c>
      <c r="EO35" t="s">
        <v>3</v>
      </c>
      <c r="EQ35">
        <v>0</v>
      </c>
      <c r="ER35">
        <f>ES35+ET35+EV35</f>
        <v>413.87</v>
      </c>
      <c r="ES35" s="56">
        <f>'1.Смета.или.Акт'!F91</f>
        <v>41.36</v>
      </c>
      <c r="ET35" s="56">
        <f>'1.Смета.или.Акт'!F89</f>
        <v>87.18</v>
      </c>
      <c r="EU35" s="56">
        <f>'1.Смета.или.Акт'!F90</f>
        <v>5.0199999999999996</v>
      </c>
      <c r="EV35" s="56">
        <f>'1.Смета.или.Акт'!F88</f>
        <v>285.33</v>
      </c>
      <c r="EW35">
        <f>'1.Смета.или.Акт'!E94</f>
        <v>29.66</v>
      </c>
      <c r="EX35">
        <v>0.4</v>
      </c>
      <c r="EY35">
        <v>0</v>
      </c>
      <c r="FQ35">
        <v>0</v>
      </c>
      <c r="FR35">
        <f t="shared" si="45"/>
        <v>0</v>
      </c>
      <c r="FS35">
        <v>0</v>
      </c>
      <c r="FV35" t="s">
        <v>49</v>
      </c>
      <c r="FW35" t="s">
        <v>20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115051.82</v>
      </c>
      <c r="GN35">
        <f t="shared" si="48"/>
        <v>0</v>
      </c>
      <c r="GO35">
        <f t="shared" si="49"/>
        <v>115051.82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ROW(SmtRes!A50)</f>
        <v>50</v>
      </c>
      <c r="D36" s="2">
        <f>ROW(EtalonRes!A96)</f>
        <v>96</v>
      </c>
      <c r="E36" s="2" t="s">
        <v>54</v>
      </c>
      <c r="F36" s="2" t="s">
        <v>55</v>
      </c>
      <c r="G36" s="2" t="s">
        <v>56</v>
      </c>
      <c r="H36" s="2" t="s">
        <v>27</v>
      </c>
      <c r="I36" s="2">
        <f>'1.Смета.или.Акт'!E96</f>
        <v>0.11600000000000001</v>
      </c>
      <c r="J36" s="2">
        <v>0</v>
      </c>
      <c r="K36" s="2"/>
      <c r="L36" s="2"/>
      <c r="M36" s="2"/>
      <c r="N36" s="2"/>
      <c r="O36" s="2">
        <f t="shared" si="14"/>
        <v>264.70999999999998</v>
      </c>
      <c r="P36" s="2">
        <f t="shared" si="15"/>
        <v>1.42</v>
      </c>
      <c r="Q36" s="2">
        <f t="shared" si="16"/>
        <v>248.67</v>
      </c>
      <c r="R36" s="2">
        <f t="shared" si="17"/>
        <v>20.6</v>
      </c>
      <c r="S36" s="2">
        <f t="shared" si="18"/>
        <v>14.62</v>
      </c>
      <c r="T36" s="2">
        <f t="shared" si="19"/>
        <v>0</v>
      </c>
      <c r="U36" s="2">
        <f t="shared" si="20"/>
        <v>1.8235200000000003</v>
      </c>
      <c r="V36" s="2">
        <f t="shared" si="21"/>
        <v>1.6100800000000002</v>
      </c>
      <c r="W36" s="2">
        <f t="shared" si="22"/>
        <v>0</v>
      </c>
      <c r="X36" s="2">
        <f t="shared" si="23"/>
        <v>40.15</v>
      </c>
      <c r="Y36" s="2">
        <f t="shared" si="24"/>
        <v>25.01</v>
      </c>
      <c r="Z36" s="2"/>
      <c r="AA36" s="2">
        <v>34696986</v>
      </c>
      <c r="AB36" s="2">
        <f t="shared" si="25"/>
        <v>2281.9899999999998</v>
      </c>
      <c r="AC36" s="2">
        <f t="shared" si="26"/>
        <v>12.2</v>
      </c>
      <c r="AD36" s="2">
        <f t="shared" si="27"/>
        <v>2143.7199999999998</v>
      </c>
      <c r="AE36" s="2">
        <f t="shared" si="28"/>
        <v>177.59</v>
      </c>
      <c r="AF36" s="2">
        <f t="shared" si="29"/>
        <v>126.07</v>
      </c>
      <c r="AG36" s="2">
        <f t="shared" si="30"/>
        <v>0</v>
      </c>
      <c r="AH36" s="2">
        <f t="shared" si="31"/>
        <v>15.72</v>
      </c>
      <c r="AI36" s="2">
        <f t="shared" si="32"/>
        <v>13.88</v>
      </c>
      <c r="AJ36" s="2">
        <f t="shared" si="33"/>
        <v>0</v>
      </c>
      <c r="AK36" s="2">
        <v>2281.9899999999998</v>
      </c>
      <c r="AL36" s="2">
        <v>12.2</v>
      </c>
      <c r="AM36" s="2">
        <v>2143.7199999999998</v>
      </c>
      <c r="AN36" s="2">
        <v>177.59</v>
      </c>
      <c r="AO36" s="2">
        <v>126.07</v>
      </c>
      <c r="AP36" s="2">
        <v>0</v>
      </c>
      <c r="AQ36" s="2">
        <v>15.72</v>
      </c>
      <c r="AR36" s="2">
        <v>13.88</v>
      </c>
      <c r="AS36" s="2">
        <v>0</v>
      </c>
      <c r="AT36" s="2">
        <v>114</v>
      </c>
      <c r="AU36" s="2">
        <v>71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57</v>
      </c>
      <c r="BK36" s="2"/>
      <c r="BL36" s="2"/>
      <c r="BM36" s="2">
        <v>27001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142</v>
      </c>
      <c r="CA36" s="2">
        <v>95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264.70999999999998</v>
      </c>
      <c r="CQ36" s="2">
        <f t="shared" si="35"/>
        <v>12.2</v>
      </c>
      <c r="CR36" s="2">
        <f t="shared" si="36"/>
        <v>2143.7199999999998</v>
      </c>
      <c r="CS36" s="2">
        <f t="shared" si="37"/>
        <v>177.59</v>
      </c>
      <c r="CT36" s="2">
        <f t="shared" si="38"/>
        <v>126.07</v>
      </c>
      <c r="CU36" s="2">
        <f t="shared" si="39"/>
        <v>0</v>
      </c>
      <c r="CV36" s="2">
        <f t="shared" si="40"/>
        <v>15.72</v>
      </c>
      <c r="CW36" s="2">
        <f t="shared" si="41"/>
        <v>13.88</v>
      </c>
      <c r="CX36" s="2">
        <f t="shared" si="42"/>
        <v>0</v>
      </c>
      <c r="CY36" s="2">
        <f t="shared" si="43"/>
        <v>40.150799999999997</v>
      </c>
      <c r="CZ36" s="2">
        <f t="shared" si="44"/>
        <v>25.0062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27</v>
      </c>
      <c r="DW36" s="2" t="s">
        <v>27</v>
      </c>
      <c r="DX36" s="2">
        <v>100</v>
      </c>
      <c r="DY36" s="2"/>
      <c r="DZ36" s="2"/>
      <c r="EA36" s="2"/>
      <c r="EB36" s="2"/>
      <c r="EC36" s="2"/>
      <c r="ED36" s="2"/>
      <c r="EE36" s="2">
        <v>27364906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27001</v>
      </c>
      <c r="EL36" s="2" t="s">
        <v>58</v>
      </c>
      <c r="EM36" s="2" t="s">
        <v>59</v>
      </c>
      <c r="EN36" s="2"/>
      <c r="EO36" s="2" t="s">
        <v>3</v>
      </c>
      <c r="EP36" s="2"/>
      <c r="EQ36" s="2">
        <v>0</v>
      </c>
      <c r="ER36" s="2">
        <v>2281.9899999999998</v>
      </c>
      <c r="ES36" s="2">
        <v>12.2</v>
      </c>
      <c r="ET36" s="2">
        <v>2143.7199999999998</v>
      </c>
      <c r="EU36" s="2">
        <v>177.59</v>
      </c>
      <c r="EV36" s="2">
        <v>126.07</v>
      </c>
      <c r="EW36" s="2">
        <v>15.72</v>
      </c>
      <c r="EX36" s="2">
        <v>13.88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 t="s">
        <v>20</v>
      </c>
      <c r="FU36" s="2" t="s">
        <v>21</v>
      </c>
      <c r="FV36" s="2" t="s">
        <v>20</v>
      </c>
      <c r="FW36" s="2" t="s">
        <v>21</v>
      </c>
      <c r="FX36" s="2">
        <v>114</v>
      </c>
      <c r="FY36" s="2">
        <v>71</v>
      </c>
      <c r="FZ36" s="2"/>
      <c r="GA36" s="2" t="s">
        <v>3</v>
      </c>
      <c r="GB36" s="2"/>
      <c r="GC36" s="2"/>
      <c r="GD36" s="2">
        <v>0</v>
      </c>
      <c r="GE36" s="2"/>
      <c r="GF36" s="2">
        <v>684086074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329.87</v>
      </c>
      <c r="GN36" s="2">
        <f t="shared" si="48"/>
        <v>329.87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ROW(SmtRes!A56)</f>
        <v>56</v>
      </c>
      <c r="D37">
        <f>ROW(EtalonRes!A104)</f>
        <v>104</v>
      </c>
      <c r="E37" t="s">
        <v>54</v>
      </c>
      <c r="F37" t="s">
        <v>55</v>
      </c>
      <c r="G37" t="s">
        <v>56</v>
      </c>
      <c r="H37" t="s">
        <v>27</v>
      </c>
      <c r="I37">
        <f>'1.Смета.или.Акт'!E96</f>
        <v>0.11600000000000001</v>
      </c>
      <c r="J37">
        <v>0</v>
      </c>
      <c r="O37">
        <f t="shared" si="14"/>
        <v>3376.01</v>
      </c>
      <c r="P37">
        <f t="shared" si="15"/>
        <v>0</v>
      </c>
      <c r="Q37">
        <f t="shared" si="16"/>
        <v>3108.39</v>
      </c>
      <c r="R37">
        <f t="shared" si="17"/>
        <v>376.99</v>
      </c>
      <c r="S37">
        <f t="shared" si="18"/>
        <v>267.62</v>
      </c>
      <c r="T37">
        <f t="shared" si="19"/>
        <v>0</v>
      </c>
      <c r="U37">
        <f t="shared" si="20"/>
        <v>1.8235200000000003</v>
      </c>
      <c r="V37">
        <f t="shared" si="21"/>
        <v>1.6100800000000002</v>
      </c>
      <c r="W37">
        <f t="shared" si="22"/>
        <v>0</v>
      </c>
      <c r="X37">
        <f t="shared" si="23"/>
        <v>625.27</v>
      </c>
      <c r="Y37">
        <f t="shared" si="24"/>
        <v>367.43</v>
      </c>
      <c r="AA37">
        <v>34696987</v>
      </c>
      <c r="AB37">
        <f t="shared" si="25"/>
        <v>2281.9899999999998</v>
      </c>
      <c r="AC37">
        <f t="shared" si="26"/>
        <v>12.2</v>
      </c>
      <c r="AD37">
        <f t="shared" si="27"/>
        <v>2143.7199999999998</v>
      </c>
      <c r="AE37">
        <f t="shared" si="28"/>
        <v>177.59</v>
      </c>
      <c r="AF37">
        <f t="shared" si="29"/>
        <v>126.07</v>
      </c>
      <c r="AG37">
        <f t="shared" si="30"/>
        <v>0</v>
      </c>
      <c r="AH37">
        <f t="shared" si="31"/>
        <v>15.72</v>
      </c>
      <c r="AI37">
        <f t="shared" si="32"/>
        <v>13.88</v>
      </c>
      <c r="AJ37">
        <f t="shared" si="33"/>
        <v>0</v>
      </c>
      <c r="AK37">
        <f>AL37+AM37+AO37</f>
        <v>2281.9899999999998</v>
      </c>
      <c r="AL37" s="56">
        <f>'1.Смета.или.Акт'!F100</f>
        <v>12.2</v>
      </c>
      <c r="AM37" s="56">
        <f>'1.Смета.или.Акт'!F98</f>
        <v>2143.7199999999998</v>
      </c>
      <c r="AN37" s="56">
        <f>'1.Смета.или.Акт'!F99</f>
        <v>177.59</v>
      </c>
      <c r="AO37" s="56">
        <f>'1.Смета.или.Акт'!F97</f>
        <v>126.07</v>
      </c>
      <c r="AP37">
        <v>0</v>
      </c>
      <c r="AQ37">
        <f>'1.Смета.или.Акт'!E103</f>
        <v>15.72</v>
      </c>
      <c r="AR37">
        <v>13.88</v>
      </c>
      <c r="AS37">
        <v>0</v>
      </c>
      <c r="AT37">
        <v>97</v>
      </c>
      <c r="AU37">
        <v>57</v>
      </c>
      <c r="AV37">
        <v>1</v>
      </c>
      <c r="AW37">
        <v>1</v>
      </c>
      <c r="AZ37">
        <v>1</v>
      </c>
      <c r="BA37">
        <f>'1.Смета.или.Акт'!J97</f>
        <v>18.3</v>
      </c>
      <c r="BB37">
        <f>'1.Смета.или.Акт'!J98</f>
        <v>12.5</v>
      </c>
      <c r="BC37">
        <f>'1.Смета.или.Акт'!J100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57</v>
      </c>
      <c r="BM37">
        <v>27001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'1.Смета.или.Акт'!J99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142</v>
      </c>
      <c r="CA37">
        <v>95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3376.0099999999998</v>
      </c>
      <c r="CQ37">
        <f t="shared" si="35"/>
        <v>0</v>
      </c>
      <c r="CR37">
        <f t="shared" si="36"/>
        <v>26796.499999999996</v>
      </c>
      <c r="CS37">
        <f t="shared" si="37"/>
        <v>3249.8970000000004</v>
      </c>
      <c r="CT37">
        <f t="shared" si="38"/>
        <v>2307.0810000000001</v>
      </c>
      <c r="CU37">
        <f t="shared" si="39"/>
        <v>0</v>
      </c>
      <c r="CV37">
        <f t="shared" si="40"/>
        <v>15.72</v>
      </c>
      <c r="CW37">
        <f t="shared" si="41"/>
        <v>13.88</v>
      </c>
      <c r="CX37">
        <f t="shared" si="42"/>
        <v>0</v>
      </c>
      <c r="CY37">
        <f t="shared" si="43"/>
        <v>625.27170000000001</v>
      </c>
      <c r="CZ37">
        <f t="shared" si="44"/>
        <v>367.42770000000002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27</v>
      </c>
      <c r="DW37" t="str">
        <f>'1.Смета.или.Акт'!D96</f>
        <v>100 м3</v>
      </c>
      <c r="DX37">
        <v>100</v>
      </c>
      <c r="EE37">
        <v>27364906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27001</v>
      </c>
      <c r="EL37" t="s">
        <v>58</v>
      </c>
      <c r="EM37" t="s">
        <v>59</v>
      </c>
      <c r="EO37" t="s">
        <v>3</v>
      </c>
      <c r="EQ37">
        <v>0</v>
      </c>
      <c r="ER37">
        <f>ES37+ET37+EV37</f>
        <v>2281.9899999999998</v>
      </c>
      <c r="ES37" s="56">
        <f>'1.Смета.или.Акт'!F100</f>
        <v>12.2</v>
      </c>
      <c r="ET37" s="56">
        <f>'1.Смета.или.Акт'!F98</f>
        <v>2143.7199999999998</v>
      </c>
      <c r="EU37" s="56">
        <f>'1.Смета.или.Акт'!F99</f>
        <v>177.59</v>
      </c>
      <c r="EV37" s="56">
        <f>'1.Смета.или.Акт'!F97</f>
        <v>126.07</v>
      </c>
      <c r="EW37">
        <f>'1.Смета.или.Акт'!E103</f>
        <v>15.72</v>
      </c>
      <c r="EX37">
        <v>13.88</v>
      </c>
      <c r="EY37">
        <v>0</v>
      </c>
      <c r="FQ37">
        <v>0</v>
      </c>
      <c r="FR37">
        <f t="shared" si="45"/>
        <v>0</v>
      </c>
      <c r="FS37">
        <v>0</v>
      </c>
      <c r="FT37" t="s">
        <v>20</v>
      </c>
      <c r="FU37" t="s">
        <v>21</v>
      </c>
      <c r="FV37" t="s">
        <v>22</v>
      </c>
      <c r="FW37" t="s">
        <v>23</v>
      </c>
      <c r="FX37">
        <v>114</v>
      </c>
      <c r="FY37">
        <v>71</v>
      </c>
      <c r="GA37" t="s">
        <v>3</v>
      </c>
      <c r="GD37">
        <v>0</v>
      </c>
      <c r="GF37">
        <v>684086074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4368.71</v>
      </c>
      <c r="GN37">
        <f t="shared" si="48"/>
        <v>4368.71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ROW(SmtRes!A60)</f>
        <v>60</v>
      </c>
      <c r="D38" s="2">
        <f>ROW(EtalonRes!A113)</f>
        <v>113</v>
      </c>
      <c r="E38" s="2" t="s">
        <v>60</v>
      </c>
      <c r="F38" s="2" t="s">
        <v>61</v>
      </c>
      <c r="G38" s="2" t="s">
        <v>62</v>
      </c>
      <c r="H38" s="2" t="s">
        <v>63</v>
      </c>
      <c r="I38" s="2">
        <f>'1.Смета.или.Акт'!E105</f>
        <v>2</v>
      </c>
      <c r="J38" s="2">
        <v>0</v>
      </c>
      <c r="K38" s="2"/>
      <c r="L38" s="2"/>
      <c r="M38" s="2"/>
      <c r="N38" s="2"/>
      <c r="O38" s="2">
        <f t="shared" si="14"/>
        <v>424.86</v>
      </c>
      <c r="P38" s="2">
        <f t="shared" si="15"/>
        <v>205.82</v>
      </c>
      <c r="Q38" s="2">
        <f t="shared" si="16"/>
        <v>3.56</v>
      </c>
      <c r="R38" s="2">
        <f t="shared" si="17"/>
        <v>0.52</v>
      </c>
      <c r="S38" s="2">
        <f t="shared" si="18"/>
        <v>215.48</v>
      </c>
      <c r="T38" s="2">
        <f t="shared" si="19"/>
        <v>0</v>
      </c>
      <c r="U38" s="2">
        <f t="shared" si="20"/>
        <v>22.4</v>
      </c>
      <c r="V38" s="2">
        <f t="shared" si="21"/>
        <v>0.04</v>
      </c>
      <c r="W38" s="2">
        <f t="shared" si="22"/>
        <v>0</v>
      </c>
      <c r="X38" s="2">
        <f t="shared" si="23"/>
        <v>205.2</v>
      </c>
      <c r="Y38" s="2">
        <f t="shared" si="24"/>
        <v>140.4</v>
      </c>
      <c r="Z38" s="2"/>
      <c r="AA38" s="2">
        <v>34696986</v>
      </c>
      <c r="AB38" s="2">
        <f t="shared" si="25"/>
        <v>212.43</v>
      </c>
      <c r="AC38" s="2">
        <f t="shared" si="26"/>
        <v>102.91</v>
      </c>
      <c r="AD38" s="2">
        <f t="shared" si="27"/>
        <v>1.78</v>
      </c>
      <c r="AE38" s="2">
        <f t="shared" si="28"/>
        <v>0.26</v>
      </c>
      <c r="AF38" s="2">
        <f t="shared" si="29"/>
        <v>107.74</v>
      </c>
      <c r="AG38" s="2">
        <f t="shared" si="30"/>
        <v>0</v>
      </c>
      <c r="AH38" s="2">
        <f t="shared" si="31"/>
        <v>11.2</v>
      </c>
      <c r="AI38" s="2">
        <f t="shared" si="32"/>
        <v>0.02</v>
      </c>
      <c r="AJ38" s="2">
        <f t="shared" si="33"/>
        <v>0</v>
      </c>
      <c r="AK38" s="2">
        <v>212.43</v>
      </c>
      <c r="AL38" s="2">
        <v>102.91</v>
      </c>
      <c r="AM38" s="2">
        <v>1.78</v>
      </c>
      <c r="AN38" s="2">
        <v>0.26</v>
      </c>
      <c r="AO38" s="2">
        <v>107.74</v>
      </c>
      <c r="AP38" s="2">
        <v>0</v>
      </c>
      <c r="AQ38" s="2">
        <v>11.2</v>
      </c>
      <c r="AR38" s="2">
        <v>0.02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64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424.86</v>
      </c>
      <c r="CQ38" s="2">
        <f t="shared" si="35"/>
        <v>102.91</v>
      </c>
      <c r="CR38" s="2">
        <f t="shared" si="36"/>
        <v>1.78</v>
      </c>
      <c r="CS38" s="2">
        <f t="shared" si="37"/>
        <v>0.26</v>
      </c>
      <c r="CT38" s="2">
        <f t="shared" si="38"/>
        <v>107.74</v>
      </c>
      <c r="CU38" s="2">
        <f t="shared" si="39"/>
        <v>0</v>
      </c>
      <c r="CV38" s="2">
        <f t="shared" si="40"/>
        <v>11.2</v>
      </c>
      <c r="CW38" s="2">
        <f t="shared" si="41"/>
        <v>0.02</v>
      </c>
      <c r="CX38" s="2">
        <f t="shared" si="42"/>
        <v>0</v>
      </c>
      <c r="CY38" s="2">
        <f t="shared" si="43"/>
        <v>205.2</v>
      </c>
      <c r="CZ38" s="2">
        <f t="shared" si="44"/>
        <v>140.4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63</v>
      </c>
      <c r="DW38" s="2" t="s">
        <v>63</v>
      </c>
      <c r="DX38" s="2">
        <v>1</v>
      </c>
      <c r="DY38" s="2"/>
      <c r="DZ38" s="2"/>
      <c r="EA38" s="2"/>
      <c r="EB38" s="2"/>
      <c r="EC38" s="2"/>
      <c r="ED38" s="2"/>
      <c r="EE38" s="2">
        <v>27364748</v>
      </c>
      <c r="EF38" s="2">
        <v>2</v>
      </c>
      <c r="EG38" s="2" t="s">
        <v>46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47</v>
      </c>
      <c r="EM38" s="2" t="s">
        <v>48</v>
      </c>
      <c r="EN38" s="2"/>
      <c r="EO38" s="2" t="s">
        <v>3</v>
      </c>
      <c r="EP38" s="2"/>
      <c r="EQ38" s="2">
        <v>0</v>
      </c>
      <c r="ER38" s="2">
        <v>212.43</v>
      </c>
      <c r="ES38" s="2">
        <v>102.91</v>
      </c>
      <c r="ET38" s="2">
        <v>1.78</v>
      </c>
      <c r="EU38" s="2">
        <v>0.26</v>
      </c>
      <c r="EV38" s="2">
        <v>107.74</v>
      </c>
      <c r="EW38" s="2">
        <v>11.2</v>
      </c>
      <c r="EX38" s="2">
        <v>0.02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310829154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770.46</v>
      </c>
      <c r="GN38" s="2">
        <f t="shared" si="48"/>
        <v>0</v>
      </c>
      <c r="GO38" s="2">
        <f t="shared" si="49"/>
        <v>770.46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ROW(SmtRes!A64)</f>
        <v>64</v>
      </c>
      <c r="D39">
        <f>ROW(EtalonRes!A122)</f>
        <v>122</v>
      </c>
      <c r="E39" t="s">
        <v>60</v>
      </c>
      <c r="F39" t="s">
        <v>61</v>
      </c>
      <c r="G39" t="s">
        <v>62</v>
      </c>
      <c r="H39" t="s">
        <v>63</v>
      </c>
      <c r="I39">
        <f>'1.Смета.или.Акт'!E105</f>
        <v>2</v>
      </c>
      <c r="J39">
        <v>0</v>
      </c>
      <c r="O39">
        <f t="shared" si="14"/>
        <v>3987.78</v>
      </c>
      <c r="P39">
        <f t="shared" si="15"/>
        <v>0</v>
      </c>
      <c r="Q39">
        <f t="shared" si="16"/>
        <v>44.5</v>
      </c>
      <c r="R39">
        <f t="shared" si="17"/>
        <v>9.52</v>
      </c>
      <c r="S39">
        <f t="shared" si="18"/>
        <v>3943.28</v>
      </c>
      <c r="T39">
        <f t="shared" si="19"/>
        <v>0</v>
      </c>
      <c r="U39">
        <f t="shared" si="20"/>
        <v>22.4</v>
      </c>
      <c r="V39">
        <f t="shared" si="21"/>
        <v>0.04</v>
      </c>
      <c r="W39">
        <f t="shared" si="22"/>
        <v>0</v>
      </c>
      <c r="X39">
        <f t="shared" si="23"/>
        <v>3201.77</v>
      </c>
      <c r="Y39">
        <f t="shared" si="24"/>
        <v>2055.46</v>
      </c>
      <c r="AA39">
        <v>34696987</v>
      </c>
      <c r="AB39">
        <f t="shared" si="25"/>
        <v>212.43</v>
      </c>
      <c r="AC39">
        <f t="shared" si="26"/>
        <v>102.91</v>
      </c>
      <c r="AD39">
        <f t="shared" si="27"/>
        <v>1.78</v>
      </c>
      <c r="AE39">
        <f t="shared" si="28"/>
        <v>0.26</v>
      </c>
      <c r="AF39">
        <f t="shared" si="29"/>
        <v>107.74</v>
      </c>
      <c r="AG39">
        <f t="shared" si="30"/>
        <v>0</v>
      </c>
      <c r="AH39">
        <f t="shared" si="31"/>
        <v>11.2</v>
      </c>
      <c r="AI39">
        <f t="shared" si="32"/>
        <v>0.02</v>
      </c>
      <c r="AJ39">
        <f t="shared" si="33"/>
        <v>0</v>
      </c>
      <c r="AK39">
        <f>AL39+AM39+AO39</f>
        <v>212.43</v>
      </c>
      <c r="AL39" s="56">
        <f>'1.Смета.или.Акт'!F109</f>
        <v>102.91</v>
      </c>
      <c r="AM39" s="56">
        <f>'1.Смета.или.Акт'!F107</f>
        <v>1.78</v>
      </c>
      <c r="AN39" s="56">
        <f>'1.Смета.или.Акт'!F108</f>
        <v>0.26</v>
      </c>
      <c r="AO39" s="56">
        <f>'1.Смета.или.Акт'!F106</f>
        <v>107.74</v>
      </c>
      <c r="AP39">
        <v>0</v>
      </c>
      <c r="AQ39">
        <f>'1.Смета.или.Акт'!E112</f>
        <v>11.2</v>
      </c>
      <c r="AR39">
        <v>0.02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'1.Смета.или.Акт'!J106</f>
        <v>18.3</v>
      </c>
      <c r="BB39">
        <f>'1.Смета.или.Акт'!J107</f>
        <v>12.5</v>
      </c>
      <c r="BC39">
        <f>'1.Смета.или.Акт'!J109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64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'1.Смета.или.Акт'!J108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3987.78</v>
      </c>
      <c r="CQ39">
        <f t="shared" si="35"/>
        <v>0</v>
      </c>
      <c r="CR39">
        <f t="shared" si="36"/>
        <v>22.25</v>
      </c>
      <c r="CS39">
        <f t="shared" si="37"/>
        <v>4.758</v>
      </c>
      <c r="CT39">
        <f t="shared" si="38"/>
        <v>1971.6420000000001</v>
      </c>
      <c r="CU39">
        <f t="shared" si="39"/>
        <v>0</v>
      </c>
      <c r="CV39">
        <f t="shared" si="40"/>
        <v>11.2</v>
      </c>
      <c r="CW39">
        <f t="shared" si="41"/>
        <v>0.02</v>
      </c>
      <c r="CX39">
        <f t="shared" si="42"/>
        <v>0</v>
      </c>
      <c r="CY39">
        <f t="shared" si="43"/>
        <v>3201.768</v>
      </c>
      <c r="CZ39">
        <f t="shared" si="44"/>
        <v>2055.4560000000001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63</v>
      </c>
      <c r="DW39" t="str">
        <f>'1.Смета.или.Акт'!D105</f>
        <v>ШТ</v>
      </c>
      <c r="DX39">
        <v>1</v>
      </c>
      <c r="EE39">
        <v>27364748</v>
      </c>
      <c r="EF39">
        <v>2</v>
      </c>
      <c r="EG39" t="s">
        <v>46</v>
      </c>
      <c r="EH39">
        <v>0</v>
      </c>
      <c r="EI39" t="s">
        <v>3</v>
      </c>
      <c r="EJ39">
        <v>2</v>
      </c>
      <c r="EK39">
        <v>108001</v>
      </c>
      <c r="EL39" t="s">
        <v>47</v>
      </c>
      <c r="EM39" t="s">
        <v>48</v>
      </c>
      <c r="EO39" t="s">
        <v>3</v>
      </c>
      <c r="EQ39">
        <v>0</v>
      </c>
      <c r="ER39">
        <f>ES39+ET39+EV39</f>
        <v>212.43</v>
      </c>
      <c r="ES39" s="56">
        <f>'1.Смета.или.Акт'!F109</f>
        <v>102.91</v>
      </c>
      <c r="ET39" s="56">
        <f>'1.Смета.или.Акт'!F107</f>
        <v>1.78</v>
      </c>
      <c r="EU39" s="56">
        <f>'1.Смета.или.Акт'!F108</f>
        <v>0.26</v>
      </c>
      <c r="EV39" s="56">
        <f>'1.Смета.или.Акт'!F106</f>
        <v>107.74</v>
      </c>
      <c r="EW39">
        <f>'1.Смета.или.Акт'!E112</f>
        <v>11.2</v>
      </c>
      <c r="EX39">
        <v>0.02</v>
      </c>
      <c r="EY39">
        <v>0</v>
      </c>
      <c r="FQ39">
        <v>0</v>
      </c>
      <c r="FR39">
        <f t="shared" si="45"/>
        <v>0</v>
      </c>
      <c r="FS39">
        <v>0</v>
      </c>
      <c r="FV39" t="s">
        <v>49</v>
      </c>
      <c r="FW39" t="s">
        <v>20</v>
      </c>
      <c r="FX39">
        <v>95</v>
      </c>
      <c r="FY39">
        <v>65</v>
      </c>
      <c r="GA39" t="s">
        <v>3</v>
      </c>
      <c r="GD39">
        <v>0</v>
      </c>
      <c r="GF39">
        <v>310829154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9245.01</v>
      </c>
      <c r="GN39">
        <f t="shared" si="48"/>
        <v>0</v>
      </c>
      <c r="GO39">
        <f t="shared" si="49"/>
        <v>9245.01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ROW(SmtRes!A68)</f>
        <v>68</v>
      </c>
      <c r="D40" s="2">
        <f>ROW(EtalonRes!A127)</f>
        <v>127</v>
      </c>
      <c r="E40" s="2" t="s">
        <v>65</v>
      </c>
      <c r="F40" s="2" t="s">
        <v>66</v>
      </c>
      <c r="G40" s="2" t="s">
        <v>67</v>
      </c>
      <c r="H40" s="2" t="s">
        <v>44</v>
      </c>
      <c r="I40" s="2">
        <f>'1.Смета.или.Акт'!E114</f>
        <v>0.6</v>
      </c>
      <c r="J40" s="2">
        <v>0</v>
      </c>
      <c r="K40" s="2"/>
      <c r="L40" s="2"/>
      <c r="M40" s="2"/>
      <c r="N40" s="2"/>
      <c r="O40" s="2">
        <f t="shared" si="14"/>
        <v>215.12</v>
      </c>
      <c r="P40" s="2">
        <f t="shared" si="15"/>
        <v>0.6</v>
      </c>
      <c r="Q40" s="2">
        <f t="shared" si="16"/>
        <v>184.45</v>
      </c>
      <c r="R40" s="2">
        <f t="shared" si="17"/>
        <v>26.06</v>
      </c>
      <c r="S40" s="2">
        <f t="shared" si="18"/>
        <v>30.07</v>
      </c>
      <c r="T40" s="2">
        <f t="shared" si="19"/>
        <v>0</v>
      </c>
      <c r="U40" s="2">
        <f t="shared" si="20"/>
        <v>3.1259999999999999</v>
      </c>
      <c r="V40" s="2">
        <f t="shared" si="21"/>
        <v>2.0760000000000001</v>
      </c>
      <c r="W40" s="2">
        <f t="shared" si="22"/>
        <v>0</v>
      </c>
      <c r="X40" s="2">
        <f t="shared" si="23"/>
        <v>53.32</v>
      </c>
      <c r="Y40" s="2">
        <f t="shared" si="24"/>
        <v>36.479999999999997</v>
      </c>
      <c r="Z40" s="2"/>
      <c r="AA40" s="2">
        <v>34696986</v>
      </c>
      <c r="AB40" s="2">
        <f t="shared" si="25"/>
        <v>358.54</v>
      </c>
      <c r="AC40" s="2">
        <f t="shared" si="26"/>
        <v>1</v>
      </c>
      <c r="AD40" s="2">
        <f t="shared" si="27"/>
        <v>307.42</v>
      </c>
      <c r="AE40" s="2">
        <f t="shared" si="28"/>
        <v>43.43</v>
      </c>
      <c r="AF40" s="2">
        <f t="shared" si="29"/>
        <v>50.12</v>
      </c>
      <c r="AG40" s="2">
        <f t="shared" si="30"/>
        <v>0</v>
      </c>
      <c r="AH40" s="2">
        <f t="shared" si="31"/>
        <v>5.21</v>
      </c>
      <c r="AI40" s="2">
        <f t="shared" si="32"/>
        <v>3.46</v>
      </c>
      <c r="AJ40" s="2">
        <f t="shared" si="33"/>
        <v>0</v>
      </c>
      <c r="AK40" s="2">
        <v>358.54</v>
      </c>
      <c r="AL40" s="2">
        <v>1</v>
      </c>
      <c r="AM40" s="2">
        <v>307.42</v>
      </c>
      <c r="AN40" s="2">
        <v>43.43</v>
      </c>
      <c r="AO40" s="2">
        <v>50.12</v>
      </c>
      <c r="AP40" s="2">
        <v>0</v>
      </c>
      <c r="AQ40" s="2">
        <v>5.21</v>
      </c>
      <c r="AR40" s="2">
        <v>3.46</v>
      </c>
      <c r="AS40" s="2">
        <v>0</v>
      </c>
      <c r="AT40" s="2">
        <v>95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2</v>
      </c>
      <c r="BJ40" s="2" t="s">
        <v>68</v>
      </c>
      <c r="BK40" s="2"/>
      <c r="BL40" s="2"/>
      <c r="BM40" s="2">
        <v>108001</v>
      </c>
      <c r="BN40" s="2">
        <v>0</v>
      </c>
      <c r="BO40" s="2" t="s">
        <v>3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215.11999999999998</v>
      </c>
      <c r="CQ40" s="2">
        <f t="shared" si="35"/>
        <v>1</v>
      </c>
      <c r="CR40" s="2">
        <f t="shared" si="36"/>
        <v>307.42</v>
      </c>
      <c r="CS40" s="2">
        <f t="shared" si="37"/>
        <v>43.43</v>
      </c>
      <c r="CT40" s="2">
        <f t="shared" si="38"/>
        <v>50.12</v>
      </c>
      <c r="CU40" s="2">
        <f t="shared" si="39"/>
        <v>0</v>
      </c>
      <c r="CV40" s="2">
        <f t="shared" si="40"/>
        <v>5.21</v>
      </c>
      <c r="CW40" s="2">
        <f t="shared" si="41"/>
        <v>3.46</v>
      </c>
      <c r="CX40" s="2">
        <f t="shared" si="42"/>
        <v>0</v>
      </c>
      <c r="CY40" s="2">
        <f t="shared" si="43"/>
        <v>53.323499999999996</v>
      </c>
      <c r="CZ40" s="2">
        <f t="shared" si="44"/>
        <v>36.484499999999997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44</v>
      </c>
      <c r="DW40" s="2" t="s">
        <v>44</v>
      </c>
      <c r="DX40" s="2">
        <v>100</v>
      </c>
      <c r="DY40" s="2"/>
      <c r="DZ40" s="2"/>
      <c r="EA40" s="2"/>
      <c r="EB40" s="2"/>
      <c r="EC40" s="2"/>
      <c r="ED40" s="2"/>
      <c r="EE40" s="2">
        <v>27364748</v>
      </c>
      <c r="EF40" s="2">
        <v>2</v>
      </c>
      <c r="EG40" s="2" t="s">
        <v>46</v>
      </c>
      <c r="EH40" s="2">
        <v>0</v>
      </c>
      <c r="EI40" s="2" t="s">
        <v>3</v>
      </c>
      <c r="EJ40" s="2">
        <v>2</v>
      </c>
      <c r="EK40" s="2">
        <v>108001</v>
      </c>
      <c r="EL40" s="2" t="s">
        <v>47</v>
      </c>
      <c r="EM40" s="2" t="s">
        <v>48</v>
      </c>
      <c r="EN40" s="2"/>
      <c r="EO40" s="2" t="s">
        <v>3</v>
      </c>
      <c r="EP40" s="2"/>
      <c r="EQ40" s="2">
        <v>0</v>
      </c>
      <c r="ER40" s="2">
        <v>358.54</v>
      </c>
      <c r="ES40" s="2">
        <v>1</v>
      </c>
      <c r="ET40" s="2">
        <v>307.42</v>
      </c>
      <c r="EU40" s="2">
        <v>43.43</v>
      </c>
      <c r="EV40" s="2">
        <v>50.12</v>
      </c>
      <c r="EW40" s="2">
        <v>5.21</v>
      </c>
      <c r="EX40" s="2">
        <v>3.46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65</v>
      </c>
      <c r="FZ40" s="2"/>
      <c r="GA40" s="2" t="s">
        <v>3</v>
      </c>
      <c r="GB40" s="2"/>
      <c r="GC40" s="2"/>
      <c r="GD40" s="2">
        <v>0</v>
      </c>
      <c r="GE40" s="2"/>
      <c r="GF40" s="2">
        <v>-883256235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304.92</v>
      </c>
      <c r="GN40" s="2">
        <f t="shared" si="48"/>
        <v>0</v>
      </c>
      <c r="GO40" s="2">
        <f t="shared" si="49"/>
        <v>304.92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ROW(SmtRes!A72)</f>
        <v>72</v>
      </c>
      <c r="D41">
        <f>ROW(EtalonRes!A132)</f>
        <v>132</v>
      </c>
      <c r="E41" t="s">
        <v>65</v>
      </c>
      <c r="F41" t="s">
        <v>66</v>
      </c>
      <c r="G41" t="s">
        <v>67</v>
      </c>
      <c r="H41" t="s">
        <v>44</v>
      </c>
      <c r="I41">
        <f>'1.Смета.или.Акт'!E114</f>
        <v>0.6</v>
      </c>
      <c r="J41">
        <v>0</v>
      </c>
      <c r="O41">
        <f t="shared" si="14"/>
        <v>2855.97</v>
      </c>
      <c r="P41">
        <f t="shared" si="15"/>
        <v>0</v>
      </c>
      <c r="Q41">
        <f t="shared" si="16"/>
        <v>2305.65</v>
      </c>
      <c r="R41">
        <f t="shared" si="17"/>
        <v>476.86</v>
      </c>
      <c r="S41">
        <f t="shared" si="18"/>
        <v>550.32000000000005</v>
      </c>
      <c r="T41">
        <f t="shared" si="19"/>
        <v>0</v>
      </c>
      <c r="U41">
        <f t="shared" si="20"/>
        <v>3.1259999999999999</v>
      </c>
      <c r="V41">
        <f t="shared" si="21"/>
        <v>2.0760000000000001</v>
      </c>
      <c r="W41">
        <f t="shared" si="22"/>
        <v>0</v>
      </c>
      <c r="X41">
        <f t="shared" si="23"/>
        <v>832.02</v>
      </c>
      <c r="Y41">
        <f t="shared" si="24"/>
        <v>534.13</v>
      </c>
      <c r="AA41">
        <v>34696987</v>
      </c>
      <c r="AB41">
        <f t="shared" si="25"/>
        <v>358.54</v>
      </c>
      <c r="AC41">
        <f t="shared" si="26"/>
        <v>1</v>
      </c>
      <c r="AD41">
        <f t="shared" si="27"/>
        <v>307.42</v>
      </c>
      <c r="AE41">
        <f t="shared" si="28"/>
        <v>43.43</v>
      </c>
      <c r="AF41">
        <f t="shared" si="29"/>
        <v>50.12</v>
      </c>
      <c r="AG41">
        <f t="shared" si="30"/>
        <v>0</v>
      </c>
      <c r="AH41">
        <f t="shared" si="31"/>
        <v>5.21</v>
      </c>
      <c r="AI41">
        <f t="shared" si="32"/>
        <v>3.46</v>
      </c>
      <c r="AJ41">
        <f t="shared" si="33"/>
        <v>0</v>
      </c>
      <c r="AK41">
        <f>AL41+AM41+AO41</f>
        <v>358.54</v>
      </c>
      <c r="AL41" s="56">
        <f>'1.Смета.или.Акт'!F118</f>
        <v>1</v>
      </c>
      <c r="AM41" s="56">
        <f>'1.Смета.или.Акт'!F116</f>
        <v>307.42</v>
      </c>
      <c r="AN41" s="56">
        <f>'1.Смета.или.Акт'!F117</f>
        <v>43.43</v>
      </c>
      <c r="AO41" s="56">
        <f>'1.Смета.или.Акт'!F115</f>
        <v>50.12</v>
      </c>
      <c r="AP41">
        <v>0</v>
      </c>
      <c r="AQ41">
        <f>'1.Смета.или.Акт'!E121</f>
        <v>5.21</v>
      </c>
      <c r="AR41">
        <v>3.46</v>
      </c>
      <c r="AS41">
        <v>0</v>
      </c>
      <c r="AT41">
        <v>81</v>
      </c>
      <c r="AU41">
        <v>52</v>
      </c>
      <c r="AV41">
        <v>1</v>
      </c>
      <c r="AW41">
        <v>1</v>
      </c>
      <c r="AZ41">
        <v>1</v>
      </c>
      <c r="BA41">
        <f>'1.Смета.или.Акт'!J115</f>
        <v>18.3</v>
      </c>
      <c r="BB41">
        <f>'1.Смета.или.Акт'!J116</f>
        <v>12.5</v>
      </c>
      <c r="BC41">
        <f>'1.Смета.или.Акт'!J118</f>
        <v>0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2</v>
      </c>
      <c r="BJ41" t="s">
        <v>68</v>
      </c>
      <c r="BM41">
        <v>108001</v>
      </c>
      <c r="BN41">
        <v>0</v>
      </c>
      <c r="BO41" t="s">
        <v>3</v>
      </c>
      <c r="BP41">
        <v>0</v>
      </c>
      <c r="BQ41">
        <v>2</v>
      </c>
      <c r="BR41">
        <v>0</v>
      </c>
      <c r="BS41">
        <f>'1.Смета.или.Акт'!J117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65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2855.9700000000003</v>
      </c>
      <c r="CQ41">
        <f t="shared" si="35"/>
        <v>0</v>
      </c>
      <c r="CR41">
        <f t="shared" si="36"/>
        <v>3842.75</v>
      </c>
      <c r="CS41">
        <f t="shared" si="37"/>
        <v>794.76900000000001</v>
      </c>
      <c r="CT41">
        <f t="shared" si="38"/>
        <v>917.19600000000003</v>
      </c>
      <c r="CU41">
        <f t="shared" si="39"/>
        <v>0</v>
      </c>
      <c r="CV41">
        <f t="shared" si="40"/>
        <v>5.21</v>
      </c>
      <c r="CW41">
        <f t="shared" si="41"/>
        <v>3.46</v>
      </c>
      <c r="CX41">
        <f t="shared" si="42"/>
        <v>0</v>
      </c>
      <c r="CY41">
        <f t="shared" si="43"/>
        <v>832.01580000000001</v>
      </c>
      <c r="CZ41">
        <f t="shared" si="44"/>
        <v>534.1336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44</v>
      </c>
      <c r="DW41" t="str">
        <f>'1.Смета.или.Акт'!D114</f>
        <v>100 м</v>
      </c>
      <c r="DX41">
        <v>100</v>
      </c>
      <c r="EE41">
        <v>27364748</v>
      </c>
      <c r="EF41">
        <v>2</v>
      </c>
      <c r="EG41" t="s">
        <v>46</v>
      </c>
      <c r="EH41">
        <v>0</v>
      </c>
      <c r="EI41" t="s">
        <v>3</v>
      </c>
      <c r="EJ41">
        <v>2</v>
      </c>
      <c r="EK41">
        <v>108001</v>
      </c>
      <c r="EL41" t="s">
        <v>47</v>
      </c>
      <c r="EM41" t="s">
        <v>48</v>
      </c>
      <c r="EO41" t="s">
        <v>3</v>
      </c>
      <c r="EQ41">
        <v>0</v>
      </c>
      <c r="ER41">
        <f>ES41+ET41+EV41</f>
        <v>358.54</v>
      </c>
      <c r="ES41" s="56">
        <f>'1.Смета.или.Акт'!F118</f>
        <v>1</v>
      </c>
      <c r="ET41" s="56">
        <f>'1.Смета.или.Акт'!F116</f>
        <v>307.42</v>
      </c>
      <c r="EU41" s="56">
        <f>'1.Смета.или.Акт'!F117</f>
        <v>43.43</v>
      </c>
      <c r="EV41" s="56">
        <f>'1.Смета.или.Акт'!F115</f>
        <v>50.12</v>
      </c>
      <c r="EW41">
        <f>'1.Смета.или.Акт'!E121</f>
        <v>5.21</v>
      </c>
      <c r="EX41">
        <v>3.46</v>
      </c>
      <c r="EY41">
        <v>0</v>
      </c>
      <c r="FQ41">
        <v>0</v>
      </c>
      <c r="FR41">
        <f t="shared" si="45"/>
        <v>0</v>
      </c>
      <c r="FS41">
        <v>0</v>
      </c>
      <c r="FV41" t="s">
        <v>49</v>
      </c>
      <c r="FW41" t="s">
        <v>20</v>
      </c>
      <c r="FX41">
        <v>95</v>
      </c>
      <c r="FY41">
        <v>65</v>
      </c>
      <c r="GA41" t="s">
        <v>3</v>
      </c>
      <c r="GD41">
        <v>0</v>
      </c>
      <c r="GF41">
        <v>-883256235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4222.12</v>
      </c>
      <c r="GN41">
        <f t="shared" si="48"/>
        <v>0</v>
      </c>
      <c r="GO41">
        <f t="shared" si="49"/>
        <v>4222.12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ROW(SmtRes!A74)</f>
        <v>74</v>
      </c>
      <c r="D42" s="2">
        <f>ROW(EtalonRes!A134)</f>
        <v>134</v>
      </c>
      <c r="E42" s="2" t="s">
        <v>69</v>
      </c>
      <c r="F42" s="2" t="s">
        <v>70</v>
      </c>
      <c r="G42" s="2" t="s">
        <v>71</v>
      </c>
      <c r="H42" s="2" t="s">
        <v>15</v>
      </c>
      <c r="I42" s="2">
        <f>'1.Смета.или.Акт'!E123</f>
        <v>2.3E-2</v>
      </c>
      <c r="J42" s="2">
        <v>0</v>
      </c>
      <c r="K42" s="2"/>
      <c r="L42" s="2"/>
      <c r="M42" s="2"/>
      <c r="N42" s="2"/>
      <c r="O42" s="2">
        <f t="shared" si="14"/>
        <v>10.4</v>
      </c>
      <c r="P42" s="2">
        <f t="shared" si="15"/>
        <v>0</v>
      </c>
      <c r="Q42" s="2">
        <f t="shared" si="16"/>
        <v>10.4</v>
      </c>
      <c r="R42" s="2">
        <f t="shared" si="17"/>
        <v>2.0299999999999998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0.17479999999999998</v>
      </c>
      <c r="W42" s="2">
        <f t="shared" si="22"/>
        <v>0</v>
      </c>
      <c r="X42" s="2">
        <f t="shared" si="23"/>
        <v>1.54</v>
      </c>
      <c r="Y42" s="2">
        <f t="shared" si="24"/>
        <v>0.77</v>
      </c>
      <c r="Z42" s="2"/>
      <c r="AA42" s="2">
        <v>34696986</v>
      </c>
      <c r="AB42" s="2">
        <f t="shared" si="25"/>
        <v>451.97</v>
      </c>
      <c r="AC42" s="2">
        <f t="shared" si="26"/>
        <v>0</v>
      </c>
      <c r="AD42" s="2">
        <f t="shared" si="27"/>
        <v>451.97</v>
      </c>
      <c r="AE42" s="2">
        <f t="shared" si="28"/>
        <v>88.16</v>
      </c>
      <c r="AF42" s="2">
        <f t="shared" si="29"/>
        <v>0</v>
      </c>
      <c r="AG42" s="2">
        <f t="shared" si="30"/>
        <v>0</v>
      </c>
      <c r="AH42" s="2">
        <f t="shared" si="31"/>
        <v>0</v>
      </c>
      <c r="AI42" s="2">
        <f t="shared" si="32"/>
        <v>7.6</v>
      </c>
      <c r="AJ42" s="2">
        <f t="shared" si="33"/>
        <v>0</v>
      </c>
      <c r="AK42" s="2">
        <v>451.97</v>
      </c>
      <c r="AL42" s="2">
        <v>0</v>
      </c>
      <c r="AM42" s="2">
        <v>451.97</v>
      </c>
      <c r="AN42" s="2">
        <v>88.16</v>
      </c>
      <c r="AO42" s="2">
        <v>0</v>
      </c>
      <c r="AP42" s="2">
        <v>0</v>
      </c>
      <c r="AQ42" s="2">
        <v>0</v>
      </c>
      <c r="AR42" s="2">
        <v>7.6</v>
      </c>
      <c r="AS42" s="2">
        <v>0</v>
      </c>
      <c r="AT42" s="2">
        <v>76</v>
      </c>
      <c r="AU42" s="2">
        <v>38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72</v>
      </c>
      <c r="BK42" s="2"/>
      <c r="BL42" s="2"/>
      <c r="BM42" s="2">
        <v>1001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50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10.4</v>
      </c>
      <c r="CQ42" s="2">
        <f t="shared" si="35"/>
        <v>0</v>
      </c>
      <c r="CR42" s="2">
        <f t="shared" si="36"/>
        <v>451.97</v>
      </c>
      <c r="CS42" s="2">
        <f t="shared" si="37"/>
        <v>88.16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7.6</v>
      </c>
      <c r="CX42" s="2">
        <f t="shared" si="42"/>
        <v>0</v>
      </c>
      <c r="CY42" s="2">
        <f t="shared" si="43"/>
        <v>1.5427999999999997</v>
      </c>
      <c r="CZ42" s="2">
        <f t="shared" si="44"/>
        <v>0.77139999999999986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15</v>
      </c>
      <c r="DW42" s="2" t="s">
        <v>15</v>
      </c>
      <c r="DX42" s="2">
        <v>1000</v>
      </c>
      <c r="DY42" s="2"/>
      <c r="DZ42" s="2"/>
      <c r="EA42" s="2"/>
      <c r="EB42" s="2"/>
      <c r="EC42" s="2"/>
      <c r="ED42" s="2"/>
      <c r="EE42" s="2">
        <v>27364839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1001</v>
      </c>
      <c r="EL42" s="2" t="s">
        <v>18</v>
      </c>
      <c r="EM42" s="2" t="s">
        <v>19</v>
      </c>
      <c r="EN42" s="2"/>
      <c r="EO42" s="2" t="s">
        <v>3</v>
      </c>
      <c r="EP42" s="2"/>
      <c r="EQ42" s="2">
        <v>0</v>
      </c>
      <c r="ER42" s="2">
        <v>451.97</v>
      </c>
      <c r="ES42" s="2">
        <v>0</v>
      </c>
      <c r="ET42" s="2">
        <v>451.97</v>
      </c>
      <c r="EU42" s="2">
        <v>88.16</v>
      </c>
      <c r="EV42" s="2">
        <v>0</v>
      </c>
      <c r="EW42" s="2">
        <v>0</v>
      </c>
      <c r="EX42" s="2">
        <v>7.6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 t="s">
        <v>20</v>
      </c>
      <c r="FU42" s="2" t="s">
        <v>21</v>
      </c>
      <c r="FV42" s="2" t="s">
        <v>20</v>
      </c>
      <c r="FW42" s="2" t="s">
        <v>21</v>
      </c>
      <c r="FX42" s="2">
        <v>76</v>
      </c>
      <c r="FY42" s="2">
        <v>38</v>
      </c>
      <c r="FZ42" s="2"/>
      <c r="GA42" s="2" t="s">
        <v>3</v>
      </c>
      <c r="GB42" s="2"/>
      <c r="GC42" s="2"/>
      <c r="GD42" s="2">
        <v>0</v>
      </c>
      <c r="GE42" s="2"/>
      <c r="GF42" s="2">
        <v>-2029014360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12.71</v>
      </c>
      <c r="GN42" s="2">
        <f t="shared" si="48"/>
        <v>12.71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ROW(SmtRes!A76)</f>
        <v>76</v>
      </c>
      <c r="D43">
        <f>ROW(EtalonRes!A136)</f>
        <v>136</v>
      </c>
      <c r="E43" t="s">
        <v>69</v>
      </c>
      <c r="F43" t="s">
        <v>70</v>
      </c>
      <c r="G43" t="s">
        <v>71</v>
      </c>
      <c r="H43" t="s">
        <v>15</v>
      </c>
      <c r="I43">
        <f>'1.Смета.или.Акт'!E123</f>
        <v>2.3E-2</v>
      </c>
      <c r="J43">
        <v>0</v>
      </c>
      <c r="O43">
        <f t="shared" si="14"/>
        <v>129.94</v>
      </c>
      <c r="P43">
        <f t="shared" si="15"/>
        <v>0</v>
      </c>
      <c r="Q43">
        <f t="shared" si="16"/>
        <v>129.94</v>
      </c>
      <c r="R43">
        <f t="shared" si="17"/>
        <v>37.11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0.17479999999999998</v>
      </c>
      <c r="W43">
        <f t="shared" si="22"/>
        <v>0</v>
      </c>
      <c r="X43">
        <f t="shared" si="23"/>
        <v>24.12</v>
      </c>
      <c r="Y43">
        <f t="shared" si="24"/>
        <v>11.13</v>
      </c>
      <c r="AA43">
        <v>34696987</v>
      </c>
      <c r="AB43">
        <f t="shared" si="25"/>
        <v>451.97</v>
      </c>
      <c r="AC43">
        <f t="shared" si="26"/>
        <v>0</v>
      </c>
      <c r="AD43">
        <f t="shared" si="27"/>
        <v>451.97</v>
      </c>
      <c r="AE43">
        <f t="shared" si="28"/>
        <v>88.16</v>
      </c>
      <c r="AF43">
        <f t="shared" si="29"/>
        <v>0</v>
      </c>
      <c r="AG43">
        <f t="shared" si="30"/>
        <v>0</v>
      </c>
      <c r="AH43">
        <f t="shared" si="31"/>
        <v>0</v>
      </c>
      <c r="AI43">
        <f t="shared" si="32"/>
        <v>7.6</v>
      </c>
      <c r="AJ43">
        <f t="shared" si="33"/>
        <v>0</v>
      </c>
      <c r="AK43">
        <f>AL43+AM43+AO43</f>
        <v>451.97</v>
      </c>
      <c r="AL43">
        <v>0</v>
      </c>
      <c r="AM43" s="56">
        <f>'1.Смета.или.Акт'!F124</f>
        <v>451.97</v>
      </c>
      <c r="AN43" s="56">
        <f>'1.Смета.или.Акт'!F125</f>
        <v>88.16</v>
      </c>
      <c r="AO43">
        <v>0</v>
      </c>
      <c r="AP43">
        <v>0</v>
      </c>
      <c r="AQ43">
        <v>0</v>
      </c>
      <c r="AR43">
        <v>7.6</v>
      </c>
      <c r="AS43">
        <v>0</v>
      </c>
      <c r="AT43">
        <v>65</v>
      </c>
      <c r="AU43">
        <v>30</v>
      </c>
      <c r="AV43">
        <v>1</v>
      </c>
      <c r="AW43">
        <v>1</v>
      </c>
      <c r="AZ43">
        <v>1</v>
      </c>
      <c r="BA43">
        <v>18.3</v>
      </c>
      <c r="BB43">
        <f>'1.Смета.или.Акт'!J124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72</v>
      </c>
      <c r="BM43">
        <v>1001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f>'1.Смета.или.Акт'!J125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50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129.94</v>
      </c>
      <c r="CQ43">
        <f t="shared" si="35"/>
        <v>0</v>
      </c>
      <c r="CR43">
        <f t="shared" si="36"/>
        <v>5649.625</v>
      </c>
      <c r="CS43">
        <f t="shared" si="37"/>
        <v>1613.328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7.6</v>
      </c>
      <c r="CX43">
        <f t="shared" si="42"/>
        <v>0</v>
      </c>
      <c r="CY43">
        <f t="shared" si="43"/>
        <v>24.121500000000001</v>
      </c>
      <c r="CZ43">
        <f t="shared" si="44"/>
        <v>11.132999999999999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15</v>
      </c>
      <c r="DW43" t="str">
        <f>'1.Смета.или.Акт'!D123</f>
        <v>1000 м3</v>
      </c>
      <c r="DX43">
        <v>1000</v>
      </c>
      <c r="EE43">
        <v>27364839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1001</v>
      </c>
      <c r="EL43" t="s">
        <v>18</v>
      </c>
      <c r="EM43" t="s">
        <v>19</v>
      </c>
      <c r="EO43" t="s">
        <v>3</v>
      </c>
      <c r="EQ43">
        <v>0</v>
      </c>
      <c r="ER43">
        <f>ES43+ET43+EV43</f>
        <v>451.97</v>
      </c>
      <c r="ES43">
        <v>0</v>
      </c>
      <c r="ET43" s="56">
        <f>'1.Смета.или.Акт'!F124</f>
        <v>451.97</v>
      </c>
      <c r="EU43" s="56">
        <f>'1.Смета.или.Акт'!F125</f>
        <v>88.16</v>
      </c>
      <c r="EV43">
        <v>0</v>
      </c>
      <c r="EW43">
        <v>0</v>
      </c>
      <c r="EX43">
        <v>7.6</v>
      </c>
      <c r="EY43">
        <v>0</v>
      </c>
      <c r="FQ43">
        <v>0</v>
      </c>
      <c r="FR43">
        <f t="shared" si="45"/>
        <v>0</v>
      </c>
      <c r="FS43">
        <v>0</v>
      </c>
      <c r="FT43" t="s">
        <v>20</v>
      </c>
      <c r="FU43" t="s">
        <v>21</v>
      </c>
      <c r="FV43" t="s">
        <v>22</v>
      </c>
      <c r="FW43" t="s">
        <v>23</v>
      </c>
      <c r="FX43">
        <v>76</v>
      </c>
      <c r="FY43">
        <v>38</v>
      </c>
      <c r="GA43" t="s">
        <v>3</v>
      </c>
      <c r="GD43">
        <v>0</v>
      </c>
      <c r="GF43">
        <v>-2029014360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165.19</v>
      </c>
      <c r="GN43">
        <f t="shared" si="48"/>
        <v>165.19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73</v>
      </c>
      <c r="F44" s="2" t="s">
        <v>74</v>
      </c>
      <c r="G44" s="2" t="s">
        <v>75</v>
      </c>
      <c r="H44" s="2" t="s">
        <v>76</v>
      </c>
      <c r="I44" s="2">
        <f>'1.Смета.или.Акт'!E129</f>
        <v>975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34696986</v>
      </c>
      <c r="AB44" s="2">
        <f t="shared" si="25"/>
        <v>0</v>
      </c>
      <c r="AC44" s="2">
        <f t="shared" si="26"/>
        <v>0</v>
      </c>
      <c r="AD44" s="2">
        <f t="shared" si="27"/>
        <v>0</v>
      </c>
      <c r="AE44" s="2">
        <f t="shared" si="28"/>
        <v>0</v>
      </c>
      <c r="AF44" s="2">
        <f t="shared" si="29"/>
        <v>0</v>
      </c>
      <c r="AG44" s="2">
        <f t="shared" si="30"/>
        <v>0</v>
      </c>
      <c r="AH44" s="2">
        <f t="shared" si="31"/>
        <v>0</v>
      </c>
      <c r="AI44" s="2">
        <f t="shared" si="32"/>
        <v>0</v>
      </c>
      <c r="AJ44" s="2">
        <f t="shared" si="33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0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0</v>
      </c>
      <c r="CU44" s="2">
        <f t="shared" si="39"/>
        <v>0</v>
      </c>
      <c r="CV44" s="2">
        <f t="shared" si="40"/>
        <v>0</v>
      </c>
      <c r="CW44" s="2">
        <f t="shared" si="41"/>
        <v>0</v>
      </c>
      <c r="CX44" s="2">
        <f t="shared" si="42"/>
        <v>0</v>
      </c>
      <c r="CY44" s="2">
        <f t="shared" si="43"/>
        <v>0</v>
      </c>
      <c r="CZ44" s="2">
        <f t="shared" si="44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76</v>
      </c>
      <c r="DW44" s="2" t="s">
        <v>76</v>
      </c>
      <c r="DX44" s="2">
        <v>1</v>
      </c>
      <c r="DY44" s="2"/>
      <c r="DZ44" s="2"/>
      <c r="EA44" s="2"/>
      <c r="EB44" s="2"/>
      <c r="EC44" s="2"/>
      <c r="ED44" s="2"/>
      <c r="EE44" s="2">
        <v>27365045</v>
      </c>
      <c r="EF44" s="2">
        <v>20</v>
      </c>
      <c r="EG44" s="2" t="s">
        <v>77</v>
      </c>
      <c r="EH44" s="2">
        <v>0</v>
      </c>
      <c r="EI44" s="2" t="s">
        <v>3</v>
      </c>
      <c r="EJ44" s="2">
        <v>1</v>
      </c>
      <c r="EK44" s="2">
        <v>1100</v>
      </c>
      <c r="EL44" s="2" t="s">
        <v>78</v>
      </c>
      <c r="EM44" s="2" t="s">
        <v>79</v>
      </c>
      <c r="EN44" s="2"/>
      <c r="EO44" s="2" t="s">
        <v>3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3</v>
      </c>
      <c r="GB44" s="2"/>
      <c r="GC44" s="2"/>
      <c r="GD44" s="2">
        <v>0</v>
      </c>
      <c r="GE44" s="2"/>
      <c r="GF44" s="2">
        <v>550355519</v>
      </c>
      <c r="GG44" s="2">
        <v>2</v>
      </c>
      <c r="GH44" s="2">
        <v>0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0</v>
      </c>
      <c r="GN44" s="2">
        <f t="shared" si="48"/>
        <v>0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73</v>
      </c>
      <c r="F45" t="str">
        <f>'1.Смета.или.Акт'!B129</f>
        <v>Прайс-лист</v>
      </c>
      <c r="G45" t="str">
        <f>'1.Смета.или.Акт'!C129</f>
        <v>Кабель АСБ 10 3х240</v>
      </c>
      <c r="H45" t="s">
        <v>76</v>
      </c>
      <c r="I45">
        <f>'1.Смета.или.Акт'!E129</f>
        <v>975</v>
      </c>
      <c r="J45">
        <v>0</v>
      </c>
      <c r="O45">
        <f t="shared" si="14"/>
        <v>1352520</v>
      </c>
      <c r="P45">
        <f t="shared" si="15"/>
        <v>1352520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34696987</v>
      </c>
      <c r="AB45">
        <f t="shared" si="25"/>
        <v>184.96</v>
      </c>
      <c r="AC45">
        <f t="shared" si="26"/>
        <v>184.96</v>
      </c>
      <c r="AD45">
        <f t="shared" si="27"/>
        <v>0</v>
      </c>
      <c r="AE45">
        <f t="shared" si="28"/>
        <v>0</v>
      </c>
      <c r="AF45">
        <f t="shared" si="29"/>
        <v>0</v>
      </c>
      <c r="AG45">
        <f t="shared" si="30"/>
        <v>0</v>
      </c>
      <c r="AH45">
        <f t="shared" si="31"/>
        <v>0</v>
      </c>
      <c r="AI45">
        <f t="shared" si="32"/>
        <v>0</v>
      </c>
      <c r="AJ45">
        <f t="shared" si="33"/>
        <v>0</v>
      </c>
      <c r="AK45">
        <v>184.96</v>
      </c>
      <c r="AL45" s="56">
        <f>'1.Смета.или.Акт'!F129</f>
        <v>184.96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'1.Смета.или.Акт'!J129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1352520</v>
      </c>
      <c r="CQ45">
        <f t="shared" si="35"/>
        <v>1387.2</v>
      </c>
      <c r="CR45">
        <f t="shared" si="36"/>
        <v>0</v>
      </c>
      <c r="CS45">
        <f t="shared" si="37"/>
        <v>0</v>
      </c>
      <c r="CT45">
        <f t="shared" si="38"/>
        <v>0</v>
      </c>
      <c r="CU45">
        <f t="shared" si="39"/>
        <v>0</v>
      </c>
      <c r="CV45">
        <f t="shared" si="40"/>
        <v>0</v>
      </c>
      <c r="CW45">
        <f t="shared" si="41"/>
        <v>0</v>
      </c>
      <c r="CX45">
        <f t="shared" si="42"/>
        <v>0</v>
      </c>
      <c r="CY45">
        <f t="shared" si="43"/>
        <v>0</v>
      </c>
      <c r="CZ45">
        <f t="shared" si="44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76</v>
      </c>
      <c r="DW45" t="str">
        <f>'1.Смета.или.Акт'!D129</f>
        <v>м</v>
      </c>
      <c r="DX45">
        <v>1</v>
      </c>
      <c r="EE45">
        <v>27365045</v>
      </c>
      <c r="EF45">
        <v>20</v>
      </c>
      <c r="EG45" t="s">
        <v>77</v>
      </c>
      <c r="EH45">
        <v>0</v>
      </c>
      <c r="EI45" t="s">
        <v>3</v>
      </c>
      <c r="EJ45">
        <v>1</v>
      </c>
      <c r="EK45">
        <v>1100</v>
      </c>
      <c r="EL45" t="s">
        <v>78</v>
      </c>
      <c r="EM45" t="s">
        <v>79</v>
      </c>
      <c r="EO45" t="s">
        <v>3</v>
      </c>
      <c r="EQ45">
        <v>0</v>
      </c>
      <c r="ER45">
        <v>184.96</v>
      </c>
      <c r="ES45" s="56">
        <f>'1.Смета.или.Акт'!F129</f>
        <v>184.96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1360</v>
      </c>
      <c r="FQ45">
        <v>0</v>
      </c>
      <c r="FR45">
        <f t="shared" si="45"/>
        <v>0</v>
      </c>
      <c r="FS45">
        <v>0</v>
      </c>
      <c r="FX45">
        <v>0</v>
      </c>
      <c r="FY45">
        <v>0</v>
      </c>
      <c r="GA45" t="s">
        <v>80</v>
      </c>
      <c r="GD45">
        <v>0</v>
      </c>
      <c r="GF45">
        <v>550355519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1352520</v>
      </c>
      <c r="GN45">
        <f t="shared" si="48"/>
        <v>1352520</v>
      </c>
      <c r="GO45">
        <f t="shared" si="49"/>
        <v>0</v>
      </c>
      <c r="GP45">
        <f t="shared" si="50"/>
        <v>0</v>
      </c>
      <c r="GR45">
        <v>1</v>
      </c>
      <c r="GS45">
        <v>1</v>
      </c>
      <c r="GT45">
        <v>0</v>
      </c>
      <c r="GU45" t="s">
        <v>3</v>
      </c>
      <c r="GV45">
        <f t="shared" si="51"/>
        <v>0</v>
      </c>
      <c r="GW45">
        <v>1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81</v>
      </c>
      <c r="F46" s="2" t="s">
        <v>74</v>
      </c>
      <c r="G46" s="2" t="s">
        <v>82</v>
      </c>
      <c r="H46" s="2" t="s">
        <v>63</v>
      </c>
      <c r="I46" s="2">
        <f>'1.Смета.или.Акт'!E132</f>
        <v>860</v>
      </c>
      <c r="J46" s="2">
        <v>0</v>
      </c>
      <c r="K46" s="2"/>
      <c r="L46" s="2"/>
      <c r="M46" s="2"/>
      <c r="N46" s="2"/>
      <c r="O46" s="2">
        <f t="shared" si="14"/>
        <v>1608.2</v>
      </c>
      <c r="P46" s="2">
        <f t="shared" si="15"/>
        <v>1608.2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34696986</v>
      </c>
      <c r="AB46" s="2">
        <f t="shared" si="25"/>
        <v>1.87</v>
      </c>
      <c r="AC46" s="2">
        <f t="shared" si="26"/>
        <v>1.87</v>
      </c>
      <c r="AD46" s="2">
        <f t="shared" si="27"/>
        <v>0</v>
      </c>
      <c r="AE46" s="2">
        <f t="shared" si="28"/>
        <v>0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0</v>
      </c>
      <c r="AJ46" s="2">
        <f t="shared" si="33"/>
        <v>0</v>
      </c>
      <c r="AK46" s="2">
        <v>1.87</v>
      </c>
      <c r="AL46" s="2">
        <v>1.87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1608.2</v>
      </c>
      <c r="CQ46" s="2">
        <f t="shared" si="35"/>
        <v>1.87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63</v>
      </c>
      <c r="DW46" s="2" t="s">
        <v>63</v>
      </c>
      <c r="DX46" s="2">
        <v>1</v>
      </c>
      <c r="DY46" s="2"/>
      <c r="DZ46" s="2"/>
      <c r="EA46" s="2"/>
      <c r="EB46" s="2"/>
      <c r="EC46" s="2"/>
      <c r="ED46" s="2"/>
      <c r="EE46" s="2">
        <v>27364806</v>
      </c>
      <c r="EF46" s="2">
        <v>20</v>
      </c>
      <c r="EG46" s="2" t="s">
        <v>77</v>
      </c>
      <c r="EH46" s="2">
        <v>0</v>
      </c>
      <c r="EI46" s="2" t="s">
        <v>3</v>
      </c>
      <c r="EJ46" s="2">
        <v>1</v>
      </c>
      <c r="EK46" s="2">
        <v>0</v>
      </c>
      <c r="EL46" s="2" t="s">
        <v>83</v>
      </c>
      <c r="EM46" s="2" t="s">
        <v>84</v>
      </c>
      <c r="EN46" s="2"/>
      <c r="EO46" s="2" t="s">
        <v>3</v>
      </c>
      <c r="EP46" s="2"/>
      <c r="EQ46" s="2">
        <v>0</v>
      </c>
      <c r="ER46" s="2">
        <v>0</v>
      </c>
      <c r="ES46" s="2">
        <v>1.87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3</v>
      </c>
      <c r="GB46" s="2"/>
      <c r="GC46" s="2"/>
      <c r="GD46" s="2">
        <v>0</v>
      </c>
      <c r="GE46" s="2"/>
      <c r="GF46" s="2">
        <v>133553029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1608.2</v>
      </c>
      <c r="GN46" s="2">
        <f t="shared" si="48"/>
        <v>1608.2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81</v>
      </c>
      <c r="F47" t="str">
        <f>'1.Смета.или.Акт'!B132</f>
        <v>Прайс-лист</v>
      </c>
      <c r="G47" t="str">
        <f>'1.Смета.или.Акт'!C132</f>
        <v>Труба ПНД 160</v>
      </c>
      <c r="H47" t="s">
        <v>63</v>
      </c>
      <c r="I47">
        <f>'1.Смета.или.Акт'!E132</f>
        <v>860</v>
      </c>
      <c r="J47">
        <v>0</v>
      </c>
      <c r="O47">
        <f t="shared" si="14"/>
        <v>575985</v>
      </c>
      <c r="P47">
        <f t="shared" si="15"/>
        <v>575985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34696987</v>
      </c>
      <c r="AB47">
        <f t="shared" si="25"/>
        <v>89.3</v>
      </c>
      <c r="AC47">
        <f t="shared" si="26"/>
        <v>89.3</v>
      </c>
      <c r="AD47">
        <f t="shared" si="27"/>
        <v>0</v>
      </c>
      <c r="AE47">
        <f t="shared" si="28"/>
        <v>0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0</v>
      </c>
      <c r="AJ47">
        <f t="shared" si="33"/>
        <v>0</v>
      </c>
      <c r="AK47">
        <v>89.3</v>
      </c>
      <c r="AL47" s="56">
        <f>'1.Смета.или.Акт'!F132</f>
        <v>89.3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52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'1.Смета.или.Акт'!J132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575985</v>
      </c>
      <c r="CQ47">
        <f t="shared" si="35"/>
        <v>669.75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63</v>
      </c>
      <c r="DW47" t="str">
        <f>'1.Смета.или.Акт'!D132</f>
        <v>ШТ</v>
      </c>
      <c r="DX47">
        <v>1</v>
      </c>
      <c r="EE47">
        <v>27364806</v>
      </c>
      <c r="EF47">
        <v>20</v>
      </c>
      <c r="EG47" t="s">
        <v>77</v>
      </c>
      <c r="EH47">
        <v>0</v>
      </c>
      <c r="EI47" t="s">
        <v>3</v>
      </c>
      <c r="EJ47">
        <v>1</v>
      </c>
      <c r="EK47">
        <v>0</v>
      </c>
      <c r="EL47" t="s">
        <v>83</v>
      </c>
      <c r="EM47" t="s">
        <v>84</v>
      </c>
      <c r="EO47" t="s">
        <v>3</v>
      </c>
      <c r="EQ47">
        <v>0</v>
      </c>
      <c r="ER47">
        <v>97.070000000000007</v>
      </c>
      <c r="ES47" s="56">
        <f>'1.Смета.или.Акт'!F132</f>
        <v>89.3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656.66</v>
      </c>
      <c r="FQ47">
        <v>0</v>
      </c>
      <c r="FR47">
        <f t="shared" si="45"/>
        <v>0</v>
      </c>
      <c r="FS47">
        <v>0</v>
      </c>
      <c r="FV47" t="s">
        <v>49</v>
      </c>
      <c r="FW47" t="s">
        <v>20</v>
      </c>
      <c r="FX47">
        <v>106</v>
      </c>
      <c r="FY47">
        <v>65</v>
      </c>
      <c r="GA47" t="s">
        <v>85</v>
      </c>
      <c r="GD47">
        <v>0</v>
      </c>
      <c r="GF47">
        <v>133553029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575985</v>
      </c>
      <c r="GN47">
        <f t="shared" si="48"/>
        <v>575985</v>
      </c>
      <c r="GO47">
        <f t="shared" si="49"/>
        <v>0</v>
      </c>
      <c r="GP47">
        <f t="shared" si="50"/>
        <v>0</v>
      </c>
      <c r="GR47">
        <v>1</v>
      </c>
      <c r="GS47">
        <v>1</v>
      </c>
      <c r="GT47">
        <v>0</v>
      </c>
      <c r="GU47" t="s">
        <v>3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86</v>
      </c>
      <c r="F48" s="2" t="s">
        <v>74</v>
      </c>
      <c r="G48" s="2" t="s">
        <v>87</v>
      </c>
      <c r="H48" s="2" t="s">
        <v>63</v>
      </c>
      <c r="I48" s="2">
        <f>'1.Смета.или.Акт'!E135</f>
        <v>1765</v>
      </c>
      <c r="J48" s="2">
        <v>0</v>
      </c>
      <c r="K48" s="2"/>
      <c r="L48" s="2"/>
      <c r="M48" s="2"/>
      <c r="N48" s="2"/>
      <c r="O48" s="2">
        <f t="shared" si="14"/>
        <v>3035.8</v>
      </c>
      <c r="P48" s="2">
        <f t="shared" si="15"/>
        <v>3035.8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34696986</v>
      </c>
      <c r="AB48" s="2">
        <f t="shared" si="25"/>
        <v>1.72</v>
      </c>
      <c r="AC48" s="2">
        <f t="shared" si="26"/>
        <v>1.72</v>
      </c>
      <c r="AD48" s="2">
        <f t="shared" si="27"/>
        <v>0</v>
      </c>
      <c r="AE48" s="2">
        <f t="shared" si="28"/>
        <v>0</v>
      </c>
      <c r="AF48" s="2">
        <f t="shared" si="29"/>
        <v>0</v>
      </c>
      <c r="AG48" s="2">
        <f t="shared" si="30"/>
        <v>0</v>
      </c>
      <c r="AH48" s="2">
        <f t="shared" si="31"/>
        <v>0</v>
      </c>
      <c r="AI48" s="2">
        <f t="shared" si="32"/>
        <v>0</v>
      </c>
      <c r="AJ48" s="2">
        <f t="shared" si="33"/>
        <v>0</v>
      </c>
      <c r="AK48" s="2">
        <v>1.72</v>
      </c>
      <c r="AL48" s="2">
        <v>1.72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3035.8</v>
      </c>
      <c r="CQ48" s="2">
        <f t="shared" si="35"/>
        <v>1.72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63</v>
      </c>
      <c r="DW48" s="2" t="s">
        <v>63</v>
      </c>
      <c r="DX48" s="2">
        <v>1</v>
      </c>
      <c r="DY48" s="2"/>
      <c r="DZ48" s="2"/>
      <c r="EA48" s="2"/>
      <c r="EB48" s="2"/>
      <c r="EC48" s="2"/>
      <c r="ED48" s="2"/>
      <c r="EE48" s="2">
        <v>27364806</v>
      </c>
      <c r="EF48" s="2">
        <v>20</v>
      </c>
      <c r="EG48" s="2" t="s">
        <v>77</v>
      </c>
      <c r="EH48" s="2">
        <v>0</v>
      </c>
      <c r="EI48" s="2" t="s">
        <v>3</v>
      </c>
      <c r="EJ48" s="2">
        <v>1</v>
      </c>
      <c r="EK48" s="2">
        <v>0</v>
      </c>
      <c r="EL48" s="2" t="s">
        <v>83</v>
      </c>
      <c r="EM48" s="2" t="s">
        <v>84</v>
      </c>
      <c r="EN48" s="2"/>
      <c r="EO48" s="2" t="s">
        <v>3</v>
      </c>
      <c r="EP48" s="2"/>
      <c r="EQ48" s="2">
        <v>0</v>
      </c>
      <c r="ER48" s="2">
        <v>0</v>
      </c>
      <c r="ES48" s="2">
        <v>1.72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3</v>
      </c>
      <c r="GB48" s="2"/>
      <c r="GC48" s="2"/>
      <c r="GD48" s="2">
        <v>0</v>
      </c>
      <c r="GE48" s="2"/>
      <c r="GF48" s="2">
        <v>-1351185035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3035.8</v>
      </c>
      <c r="GN48" s="2">
        <f t="shared" si="48"/>
        <v>3035.8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86</v>
      </c>
      <c r="F49" t="str">
        <f>'1.Смета.или.Акт'!B135</f>
        <v>Прайс-лист</v>
      </c>
      <c r="G49" t="str">
        <f>'1.Смета.или.Акт'!C135</f>
        <v>Кирпич красный</v>
      </c>
      <c r="H49" t="s">
        <v>63</v>
      </c>
      <c r="I49">
        <f>'1.Смета.или.Акт'!E135</f>
        <v>1765</v>
      </c>
      <c r="J49">
        <v>0</v>
      </c>
      <c r="O49">
        <f t="shared" si="14"/>
        <v>23695.13</v>
      </c>
      <c r="P49">
        <f t="shared" si="15"/>
        <v>23695.13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34696987</v>
      </c>
      <c r="AB49">
        <f t="shared" si="25"/>
        <v>1.79</v>
      </c>
      <c r="AC49">
        <f t="shared" si="26"/>
        <v>1.79</v>
      </c>
      <c r="AD49">
        <f t="shared" si="27"/>
        <v>0</v>
      </c>
      <c r="AE49">
        <f t="shared" si="28"/>
        <v>0</v>
      </c>
      <c r="AF49">
        <f t="shared" si="29"/>
        <v>0</v>
      </c>
      <c r="AG49">
        <f t="shared" si="30"/>
        <v>0</v>
      </c>
      <c r="AH49">
        <f t="shared" si="31"/>
        <v>0</v>
      </c>
      <c r="AI49">
        <f t="shared" si="32"/>
        <v>0</v>
      </c>
      <c r="AJ49">
        <f t="shared" si="33"/>
        <v>0</v>
      </c>
      <c r="AK49">
        <v>1.79</v>
      </c>
      <c r="AL49" s="56">
        <f>'1.Смета.или.Акт'!F135</f>
        <v>1.79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23695.13</v>
      </c>
      <c r="CQ49">
        <f t="shared" si="35"/>
        <v>13.425000000000001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63</v>
      </c>
      <c r="DW49" t="str">
        <f>'1.Смета.или.Акт'!D135</f>
        <v>ШТ</v>
      </c>
      <c r="DX49">
        <v>1</v>
      </c>
      <c r="EE49">
        <v>27364806</v>
      </c>
      <c r="EF49">
        <v>20</v>
      </c>
      <c r="EG49" t="s">
        <v>77</v>
      </c>
      <c r="EH49">
        <v>0</v>
      </c>
      <c r="EI49" t="s">
        <v>3</v>
      </c>
      <c r="EJ49">
        <v>1</v>
      </c>
      <c r="EK49">
        <v>0</v>
      </c>
      <c r="EL49" t="s">
        <v>83</v>
      </c>
      <c r="EM49" t="s">
        <v>84</v>
      </c>
      <c r="EO49" t="s">
        <v>3</v>
      </c>
      <c r="EQ49">
        <v>0</v>
      </c>
      <c r="ER49">
        <v>1.79</v>
      </c>
      <c r="ES49" s="56">
        <f>'1.Смета.или.Акт'!F135</f>
        <v>1.79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13.16</v>
      </c>
      <c r="FQ49">
        <v>0</v>
      </c>
      <c r="FR49">
        <f t="shared" si="45"/>
        <v>0</v>
      </c>
      <c r="FS49">
        <v>0</v>
      </c>
      <c r="FV49" t="s">
        <v>49</v>
      </c>
      <c r="FW49" t="s">
        <v>20</v>
      </c>
      <c r="FX49">
        <v>106</v>
      </c>
      <c r="FY49">
        <v>65</v>
      </c>
      <c r="GA49" t="s">
        <v>88</v>
      </c>
      <c r="GD49">
        <v>0</v>
      </c>
      <c r="GF49">
        <v>-1351185035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23695.13</v>
      </c>
      <c r="GN49">
        <f t="shared" si="48"/>
        <v>23695.13</v>
      </c>
      <c r="GO49">
        <f t="shared" si="49"/>
        <v>0</v>
      </c>
      <c r="GP49">
        <f t="shared" si="50"/>
        <v>0</v>
      </c>
      <c r="GR49">
        <v>1</v>
      </c>
      <c r="GS49">
        <v>1</v>
      </c>
      <c r="GT49">
        <v>0</v>
      </c>
      <c r="GU49" t="s">
        <v>3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74</v>
      </c>
      <c r="G50" s="2" t="s">
        <v>90</v>
      </c>
      <c r="H50" s="2" t="s">
        <v>63</v>
      </c>
      <c r="I50" s="2">
        <f>'1.Смета.или.Акт'!E138</f>
        <v>2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34696986</v>
      </c>
      <c r="AB50" s="2">
        <f t="shared" si="25"/>
        <v>0</v>
      </c>
      <c r="AC50" s="2">
        <f t="shared" si="26"/>
        <v>0</v>
      </c>
      <c r="AD50" s="2">
        <f t="shared" si="27"/>
        <v>0</v>
      </c>
      <c r="AE50" s="2">
        <f t="shared" si="28"/>
        <v>0</v>
      </c>
      <c r="AF50" s="2">
        <f t="shared" si="29"/>
        <v>0</v>
      </c>
      <c r="AG50" s="2">
        <f t="shared" si="30"/>
        <v>0</v>
      </c>
      <c r="AH50" s="2">
        <f t="shared" si="31"/>
        <v>0</v>
      </c>
      <c r="AI50" s="2">
        <f t="shared" si="32"/>
        <v>0</v>
      </c>
      <c r="AJ50" s="2">
        <f t="shared" si="33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0</v>
      </c>
      <c r="CQ50" s="2">
        <f t="shared" si="35"/>
        <v>0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63</v>
      </c>
      <c r="DW50" s="2" t="s">
        <v>63</v>
      </c>
      <c r="DX50" s="2">
        <v>1</v>
      </c>
      <c r="DY50" s="2"/>
      <c r="DZ50" s="2"/>
      <c r="EA50" s="2"/>
      <c r="EB50" s="2"/>
      <c r="EC50" s="2"/>
      <c r="ED50" s="2"/>
      <c r="EE50" s="2">
        <v>27365045</v>
      </c>
      <c r="EF50" s="2">
        <v>20</v>
      </c>
      <c r="EG50" s="2" t="s">
        <v>77</v>
      </c>
      <c r="EH50" s="2">
        <v>0</v>
      </c>
      <c r="EI50" s="2" t="s">
        <v>3</v>
      </c>
      <c r="EJ50" s="2">
        <v>1</v>
      </c>
      <c r="EK50" s="2">
        <v>1100</v>
      </c>
      <c r="EL50" s="2" t="s">
        <v>78</v>
      </c>
      <c r="EM50" s="2" t="s">
        <v>79</v>
      </c>
      <c r="EN50" s="2"/>
      <c r="EO50" s="2" t="s">
        <v>3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3</v>
      </c>
      <c r="GB50" s="2"/>
      <c r="GC50" s="2"/>
      <c r="GD50" s="2">
        <v>0</v>
      </c>
      <c r="GE50" s="2"/>
      <c r="GF50" s="2">
        <v>830777091</v>
      </c>
      <c r="GG50" s="2">
        <v>2</v>
      </c>
      <c r="GH50" s="2">
        <v>0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0</v>
      </c>
      <c r="GN50" s="2">
        <f t="shared" si="48"/>
        <v>0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Муфта 3 СТП 10 150/240</v>
      </c>
      <c r="H51" t="s">
        <v>63</v>
      </c>
      <c r="I51">
        <f>'1.Смета.или.Акт'!E138</f>
        <v>2</v>
      </c>
      <c r="J51">
        <v>0</v>
      </c>
      <c r="O51">
        <f t="shared" si="14"/>
        <v>7862.7</v>
      </c>
      <c r="P51">
        <f t="shared" si="15"/>
        <v>7862.7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34696987</v>
      </c>
      <c r="AB51">
        <f t="shared" si="25"/>
        <v>524.17999999999995</v>
      </c>
      <c r="AC51">
        <f t="shared" si="26"/>
        <v>524.17999999999995</v>
      </c>
      <c r="AD51">
        <f t="shared" si="27"/>
        <v>0</v>
      </c>
      <c r="AE51">
        <f t="shared" si="28"/>
        <v>0</v>
      </c>
      <c r="AF51">
        <f t="shared" si="29"/>
        <v>0</v>
      </c>
      <c r="AG51">
        <f t="shared" si="30"/>
        <v>0</v>
      </c>
      <c r="AH51">
        <f t="shared" si="31"/>
        <v>0</v>
      </c>
      <c r="AI51">
        <f t="shared" si="32"/>
        <v>0</v>
      </c>
      <c r="AJ51">
        <f t="shared" si="33"/>
        <v>0</v>
      </c>
      <c r="AK51">
        <v>524.17999999999995</v>
      </c>
      <c r="AL51" s="56">
        <f>'1.Смета.или.Акт'!F138</f>
        <v>524.17999999999995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7862.7</v>
      </c>
      <c r="CQ51">
        <f t="shared" si="35"/>
        <v>3931.3499999999995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63</v>
      </c>
      <c r="DW51" t="str">
        <f>'1.Смета.или.Акт'!D138</f>
        <v>ШТ</v>
      </c>
      <c r="DX51">
        <v>1</v>
      </c>
      <c r="EE51">
        <v>27365045</v>
      </c>
      <c r="EF51">
        <v>20</v>
      </c>
      <c r="EG51" t="s">
        <v>77</v>
      </c>
      <c r="EH51">
        <v>0</v>
      </c>
      <c r="EI51" t="s">
        <v>3</v>
      </c>
      <c r="EJ51">
        <v>1</v>
      </c>
      <c r="EK51">
        <v>1100</v>
      </c>
      <c r="EL51" t="s">
        <v>78</v>
      </c>
      <c r="EM51" t="s">
        <v>79</v>
      </c>
      <c r="EO51" t="s">
        <v>3</v>
      </c>
      <c r="EQ51">
        <v>0</v>
      </c>
      <c r="ER51">
        <v>569.76</v>
      </c>
      <c r="ES51" s="56">
        <f>'1.Смета.или.Акт'!F138</f>
        <v>524.17999999999995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3854.24</v>
      </c>
      <c r="FQ51">
        <v>0</v>
      </c>
      <c r="FR51">
        <f t="shared" si="45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830777091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7862.7</v>
      </c>
      <c r="GN51">
        <f t="shared" si="48"/>
        <v>7862.7</v>
      </c>
      <c r="GO51">
        <f t="shared" si="49"/>
        <v>0</v>
      </c>
      <c r="GP51">
        <f t="shared" si="50"/>
        <v>0</v>
      </c>
      <c r="GR51">
        <v>1</v>
      </c>
      <c r="GS51">
        <v>1</v>
      </c>
      <c r="GT51">
        <v>0</v>
      </c>
      <c r="GU51" t="s">
        <v>3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74</v>
      </c>
      <c r="G52" s="2" t="s">
        <v>93</v>
      </c>
      <c r="H52" s="2" t="s">
        <v>63</v>
      </c>
      <c r="I52" s="2">
        <f>'1.Смета.или.Акт'!E141</f>
        <v>2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34696986</v>
      </c>
      <c r="AB52" s="2">
        <f t="shared" si="25"/>
        <v>0</v>
      </c>
      <c r="AC52" s="2">
        <f t="shared" si="26"/>
        <v>0</v>
      </c>
      <c r="AD52" s="2">
        <f t="shared" si="27"/>
        <v>0</v>
      </c>
      <c r="AE52" s="2">
        <f t="shared" si="28"/>
        <v>0</v>
      </c>
      <c r="AF52" s="2">
        <f t="shared" si="29"/>
        <v>0</v>
      </c>
      <c r="AG52" s="2">
        <f t="shared" si="30"/>
        <v>0</v>
      </c>
      <c r="AH52" s="2">
        <f t="shared" si="31"/>
        <v>0</v>
      </c>
      <c r="AI52" s="2">
        <f t="shared" si="32"/>
        <v>0</v>
      </c>
      <c r="AJ52" s="2">
        <f t="shared" si="33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0</v>
      </c>
      <c r="CQ52" s="2">
        <f t="shared" si="35"/>
        <v>0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63</v>
      </c>
      <c r="DW52" s="2" t="s">
        <v>63</v>
      </c>
      <c r="DX52" s="2">
        <v>1</v>
      </c>
      <c r="DY52" s="2"/>
      <c r="DZ52" s="2"/>
      <c r="EA52" s="2"/>
      <c r="EB52" s="2"/>
      <c r="EC52" s="2"/>
      <c r="ED52" s="2"/>
      <c r="EE52" s="2">
        <v>27365045</v>
      </c>
      <c r="EF52" s="2">
        <v>20</v>
      </c>
      <c r="EG52" s="2" t="s">
        <v>77</v>
      </c>
      <c r="EH52" s="2">
        <v>0</v>
      </c>
      <c r="EI52" s="2" t="s">
        <v>3</v>
      </c>
      <c r="EJ52" s="2">
        <v>1</v>
      </c>
      <c r="EK52" s="2">
        <v>1100</v>
      </c>
      <c r="EL52" s="2" t="s">
        <v>78</v>
      </c>
      <c r="EM52" s="2" t="s">
        <v>79</v>
      </c>
      <c r="EN52" s="2"/>
      <c r="EO52" s="2" t="s">
        <v>3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3</v>
      </c>
      <c r="GB52" s="2"/>
      <c r="GC52" s="2"/>
      <c r="GD52" s="2">
        <v>0</v>
      </c>
      <c r="GE52" s="2"/>
      <c r="GF52" s="2">
        <v>-712799041</v>
      </c>
      <c r="GG52" s="2">
        <v>2</v>
      </c>
      <c r="GH52" s="2">
        <v>0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0</v>
      </c>
      <c r="GN52" s="2">
        <f t="shared" si="48"/>
        <v>0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КВТПН 10 150/240</v>
      </c>
      <c r="H53" t="s">
        <v>63</v>
      </c>
      <c r="I53">
        <f>'1.Смета.или.Акт'!E141</f>
        <v>2</v>
      </c>
      <c r="J53">
        <v>0</v>
      </c>
      <c r="O53">
        <f t="shared" si="14"/>
        <v>3101.7</v>
      </c>
      <c r="P53">
        <f t="shared" si="15"/>
        <v>3101.7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34696987</v>
      </c>
      <c r="AB53">
        <f t="shared" si="25"/>
        <v>206.78</v>
      </c>
      <c r="AC53">
        <f t="shared" si="26"/>
        <v>206.78</v>
      </c>
      <c r="AD53">
        <f t="shared" si="27"/>
        <v>0</v>
      </c>
      <c r="AE53">
        <f t="shared" si="28"/>
        <v>0</v>
      </c>
      <c r="AF53">
        <f t="shared" si="29"/>
        <v>0</v>
      </c>
      <c r="AG53">
        <f t="shared" si="30"/>
        <v>0</v>
      </c>
      <c r="AH53">
        <f t="shared" si="31"/>
        <v>0</v>
      </c>
      <c r="AI53">
        <f t="shared" si="32"/>
        <v>0</v>
      </c>
      <c r="AJ53">
        <f t="shared" si="33"/>
        <v>0</v>
      </c>
      <c r="AK53">
        <v>206.78</v>
      </c>
      <c r="AL53" s="56">
        <f>'1.Смета.или.Акт'!F141</f>
        <v>206.78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3101.7</v>
      </c>
      <c r="CQ53">
        <f t="shared" si="35"/>
        <v>1550.85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63</v>
      </c>
      <c r="DW53" t="str">
        <f>'1.Смета.или.Акт'!D141</f>
        <v>ШТ</v>
      </c>
      <c r="DX53">
        <v>1</v>
      </c>
      <c r="EE53">
        <v>27365045</v>
      </c>
      <c r="EF53">
        <v>20</v>
      </c>
      <c r="EG53" t="s">
        <v>77</v>
      </c>
      <c r="EH53">
        <v>0</v>
      </c>
      <c r="EI53" t="s">
        <v>3</v>
      </c>
      <c r="EJ53">
        <v>1</v>
      </c>
      <c r="EK53">
        <v>1100</v>
      </c>
      <c r="EL53" t="s">
        <v>78</v>
      </c>
      <c r="EM53" t="s">
        <v>79</v>
      </c>
      <c r="EO53" t="s">
        <v>3</v>
      </c>
      <c r="EQ53">
        <v>0</v>
      </c>
      <c r="ER53">
        <v>224.77</v>
      </c>
      <c r="ES53" s="56">
        <f>'1.Смета.или.Акт'!F141</f>
        <v>206.78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1520.48</v>
      </c>
      <c r="FQ53">
        <v>0</v>
      </c>
      <c r="FR53">
        <f t="shared" si="45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-712799041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3101.7</v>
      </c>
      <c r="GN53">
        <f t="shared" si="48"/>
        <v>3101.7</v>
      </c>
      <c r="GO53">
        <f t="shared" si="49"/>
        <v>0</v>
      </c>
      <c r="GP53">
        <f t="shared" si="50"/>
        <v>0</v>
      </c>
      <c r="GR53">
        <v>1</v>
      </c>
      <c r="GS53">
        <v>1</v>
      </c>
      <c r="GT53">
        <v>0</v>
      </c>
      <c r="GU53" t="s">
        <v>3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74</v>
      </c>
      <c r="G54" s="2" t="s">
        <v>96</v>
      </c>
      <c r="H54" s="2" t="s">
        <v>63</v>
      </c>
      <c r="I54" s="2">
        <f>'1.Смета.или.Акт'!E144</f>
        <v>4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34696986</v>
      </c>
      <c r="AB54" s="2">
        <f t="shared" si="25"/>
        <v>0</v>
      </c>
      <c r="AC54" s="2">
        <f t="shared" si="26"/>
        <v>0</v>
      </c>
      <c r="AD54" s="2">
        <f t="shared" si="27"/>
        <v>0</v>
      </c>
      <c r="AE54" s="2">
        <f t="shared" si="28"/>
        <v>0</v>
      </c>
      <c r="AF54" s="2">
        <f t="shared" si="29"/>
        <v>0</v>
      </c>
      <c r="AG54" s="2">
        <f t="shared" si="30"/>
        <v>0</v>
      </c>
      <c r="AH54" s="2">
        <f t="shared" si="31"/>
        <v>0</v>
      </c>
      <c r="AI54" s="2">
        <f t="shared" si="32"/>
        <v>0</v>
      </c>
      <c r="AJ54" s="2">
        <f t="shared" si="33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0</v>
      </c>
      <c r="CQ54" s="2">
        <f t="shared" si="35"/>
        <v>0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63</v>
      </c>
      <c r="DW54" s="2" t="s">
        <v>63</v>
      </c>
      <c r="DX54" s="2">
        <v>1</v>
      </c>
      <c r="DY54" s="2"/>
      <c r="DZ54" s="2"/>
      <c r="EA54" s="2"/>
      <c r="EB54" s="2"/>
      <c r="EC54" s="2"/>
      <c r="ED54" s="2"/>
      <c r="EE54" s="2">
        <v>27365045</v>
      </c>
      <c r="EF54" s="2">
        <v>20</v>
      </c>
      <c r="EG54" s="2" t="s">
        <v>77</v>
      </c>
      <c r="EH54" s="2">
        <v>0</v>
      </c>
      <c r="EI54" s="2" t="s">
        <v>3</v>
      </c>
      <c r="EJ54" s="2">
        <v>1</v>
      </c>
      <c r="EK54" s="2">
        <v>1100</v>
      </c>
      <c r="EL54" s="2" t="s">
        <v>78</v>
      </c>
      <c r="EM54" s="2" t="s">
        <v>79</v>
      </c>
      <c r="EN54" s="2"/>
      <c r="EO54" s="2" t="s">
        <v>3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3</v>
      </c>
      <c r="GB54" s="2"/>
      <c r="GC54" s="2"/>
      <c r="GD54" s="2">
        <v>0</v>
      </c>
      <c r="GE54" s="2"/>
      <c r="GF54" s="2">
        <v>1712457556</v>
      </c>
      <c r="GG54" s="2">
        <v>2</v>
      </c>
      <c r="GH54" s="2">
        <v>0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'1.Смета.или.Акт'!B144</f>
        <v>Прайс-лист</v>
      </c>
      <c r="G55" t="str">
        <f>'1.Смета.или.Акт'!C144</f>
        <v>Лента сигнальная ЛСЭ150</v>
      </c>
      <c r="H55" t="s">
        <v>63</v>
      </c>
      <c r="I55">
        <f>'1.Смета.или.Акт'!E144</f>
        <v>4</v>
      </c>
      <c r="J55">
        <v>0</v>
      </c>
      <c r="O55">
        <f t="shared" si="14"/>
        <v>2445.9</v>
      </c>
      <c r="P55">
        <f t="shared" si="15"/>
        <v>2445.9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34696987</v>
      </c>
      <c r="AB55">
        <f t="shared" si="25"/>
        <v>81.53</v>
      </c>
      <c r="AC55">
        <f t="shared" si="26"/>
        <v>81.53</v>
      </c>
      <c r="AD55">
        <f t="shared" si="27"/>
        <v>0</v>
      </c>
      <c r="AE55">
        <f t="shared" si="28"/>
        <v>0</v>
      </c>
      <c r="AF55">
        <f t="shared" si="29"/>
        <v>0</v>
      </c>
      <c r="AG55">
        <f t="shared" si="30"/>
        <v>0</v>
      </c>
      <c r="AH55">
        <f t="shared" si="31"/>
        <v>0</v>
      </c>
      <c r="AI55">
        <f t="shared" si="32"/>
        <v>0</v>
      </c>
      <c r="AJ55">
        <f t="shared" si="33"/>
        <v>0</v>
      </c>
      <c r="AK55">
        <v>81.53</v>
      </c>
      <c r="AL55" s="56">
        <f>'1.Смета.или.Акт'!F144</f>
        <v>81.53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2445.9</v>
      </c>
      <c r="CQ55">
        <f t="shared" si="35"/>
        <v>611.47500000000002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63</v>
      </c>
      <c r="DW55" t="str">
        <f>'1.Смета.или.Акт'!D144</f>
        <v>ШТ</v>
      </c>
      <c r="DX55">
        <v>1</v>
      </c>
      <c r="EE55">
        <v>27365045</v>
      </c>
      <c r="EF55">
        <v>20</v>
      </c>
      <c r="EG55" t="s">
        <v>77</v>
      </c>
      <c r="EH55">
        <v>0</v>
      </c>
      <c r="EI55" t="s">
        <v>3</v>
      </c>
      <c r="EJ55">
        <v>1</v>
      </c>
      <c r="EK55">
        <v>1100</v>
      </c>
      <c r="EL55" t="s">
        <v>78</v>
      </c>
      <c r="EM55" t="s">
        <v>79</v>
      </c>
      <c r="EO55" t="s">
        <v>3</v>
      </c>
      <c r="EQ55">
        <v>0</v>
      </c>
      <c r="ER55">
        <v>88.61999999999999</v>
      </c>
      <c r="ES55" s="56">
        <f>'1.Смета.или.Акт'!F144</f>
        <v>81.53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599.47</v>
      </c>
      <c r="FQ55">
        <v>0</v>
      </c>
      <c r="FR55">
        <f t="shared" si="45"/>
        <v>0</v>
      </c>
      <c r="FS55">
        <v>0</v>
      </c>
      <c r="FX55">
        <v>0</v>
      </c>
      <c r="FY55">
        <v>0</v>
      </c>
      <c r="GA55" t="s">
        <v>97</v>
      </c>
      <c r="GD55">
        <v>0</v>
      </c>
      <c r="GF55">
        <v>1712457556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2445.9</v>
      </c>
      <c r="GN55">
        <f t="shared" si="48"/>
        <v>2445.9</v>
      </c>
      <c r="GO55">
        <f t="shared" si="49"/>
        <v>0</v>
      </c>
      <c r="GP55">
        <f t="shared" si="50"/>
        <v>0</v>
      </c>
      <c r="GR55">
        <v>1</v>
      </c>
      <c r="GS55">
        <v>1</v>
      </c>
      <c r="GT55">
        <v>0</v>
      </c>
      <c r="GU55" t="s">
        <v>3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98</v>
      </c>
      <c r="F56" s="2" t="s">
        <v>74</v>
      </c>
      <c r="G56" s="2" t="s">
        <v>99</v>
      </c>
      <c r="H56" s="2" t="s">
        <v>63</v>
      </c>
      <c r="I56" s="2">
        <f>'1.Смета.или.Акт'!E147</f>
        <v>4</v>
      </c>
      <c r="J56" s="2">
        <v>0</v>
      </c>
      <c r="K56" s="2"/>
      <c r="L56" s="2"/>
      <c r="M56" s="2"/>
      <c r="N56" s="2"/>
      <c r="O56" s="2">
        <f t="shared" si="14"/>
        <v>0</v>
      </c>
      <c r="P56" s="2">
        <f t="shared" si="15"/>
        <v>0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34696986</v>
      </c>
      <c r="AB56" s="2">
        <f t="shared" si="25"/>
        <v>0</v>
      </c>
      <c r="AC56" s="2">
        <f t="shared" si="26"/>
        <v>0</v>
      </c>
      <c r="AD56" s="2">
        <f t="shared" si="27"/>
        <v>0</v>
      </c>
      <c r="AE56" s="2">
        <f t="shared" si="28"/>
        <v>0</v>
      </c>
      <c r="AF56" s="2">
        <f t="shared" si="29"/>
        <v>0</v>
      </c>
      <c r="AG56" s="2">
        <f t="shared" si="30"/>
        <v>0</v>
      </c>
      <c r="AH56" s="2">
        <f t="shared" si="31"/>
        <v>0</v>
      </c>
      <c r="AI56" s="2">
        <f t="shared" si="32"/>
        <v>0</v>
      </c>
      <c r="AJ56" s="2">
        <f t="shared" si="33"/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4"/>
        <v>0</v>
      </c>
      <c r="CQ56" s="2">
        <f t="shared" si="35"/>
        <v>0</v>
      </c>
      <c r="CR56" s="2">
        <f t="shared" si="36"/>
        <v>0</v>
      </c>
      <c r="CS56" s="2">
        <f t="shared" si="37"/>
        <v>0</v>
      </c>
      <c r="CT56" s="2">
        <f t="shared" si="38"/>
        <v>0</v>
      </c>
      <c r="CU56" s="2">
        <f t="shared" si="39"/>
        <v>0</v>
      </c>
      <c r="CV56" s="2">
        <f t="shared" si="40"/>
        <v>0</v>
      </c>
      <c r="CW56" s="2">
        <f t="shared" si="41"/>
        <v>0</v>
      </c>
      <c r="CX56" s="2">
        <f t="shared" si="42"/>
        <v>0</v>
      </c>
      <c r="CY56" s="2">
        <f t="shared" si="43"/>
        <v>0</v>
      </c>
      <c r="CZ56" s="2">
        <f t="shared" si="44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63</v>
      </c>
      <c r="DW56" s="2" t="s">
        <v>63</v>
      </c>
      <c r="DX56" s="2">
        <v>1</v>
      </c>
      <c r="DY56" s="2"/>
      <c r="DZ56" s="2"/>
      <c r="EA56" s="2"/>
      <c r="EB56" s="2"/>
      <c r="EC56" s="2"/>
      <c r="ED56" s="2"/>
      <c r="EE56" s="2">
        <v>27365045</v>
      </c>
      <c r="EF56" s="2">
        <v>20</v>
      </c>
      <c r="EG56" s="2" t="s">
        <v>77</v>
      </c>
      <c r="EH56" s="2">
        <v>0</v>
      </c>
      <c r="EI56" s="2" t="s">
        <v>3</v>
      </c>
      <c r="EJ56" s="2">
        <v>1</v>
      </c>
      <c r="EK56" s="2">
        <v>1100</v>
      </c>
      <c r="EL56" s="2" t="s">
        <v>78</v>
      </c>
      <c r="EM56" s="2" t="s">
        <v>79</v>
      </c>
      <c r="EN56" s="2"/>
      <c r="EO56" s="2" t="s">
        <v>3</v>
      </c>
      <c r="EP56" s="2"/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5"/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3</v>
      </c>
      <c r="GB56" s="2"/>
      <c r="GC56" s="2"/>
      <c r="GD56" s="2">
        <v>0</v>
      </c>
      <c r="GE56" s="2"/>
      <c r="GF56" s="2">
        <v>219102017</v>
      </c>
      <c r="GG56" s="2">
        <v>2</v>
      </c>
      <c r="GH56" s="2">
        <v>0</v>
      </c>
      <c r="GI56" s="2">
        <v>-2</v>
      </c>
      <c r="GJ56" s="2">
        <v>0</v>
      </c>
      <c r="GK56" s="2">
        <f>ROUND(R56*(R12)/100,2)</f>
        <v>0</v>
      </c>
      <c r="GL56" s="2">
        <f t="shared" si="46"/>
        <v>0</v>
      </c>
      <c r="GM56" s="2">
        <f t="shared" si="47"/>
        <v>0</v>
      </c>
      <c r="GN56" s="2">
        <f t="shared" si="48"/>
        <v>0</v>
      </c>
      <c r="GO56" s="2">
        <f t="shared" si="49"/>
        <v>0</v>
      </c>
      <c r="GP56" s="2">
        <f t="shared" si="50"/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si="51"/>
        <v>0</v>
      </c>
      <c r="GW56" s="2">
        <v>1</v>
      </c>
      <c r="GX56" s="2">
        <f t="shared" si="52"/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98</v>
      </c>
      <c r="F57" t="str">
        <f>'1.Смета.или.Акт'!B147</f>
        <v>Прайс-лист</v>
      </c>
      <c r="G57" t="str">
        <f>'1.Смета.или.Акт'!C147</f>
        <v>Лента оградительная 75 мм 250 м</v>
      </c>
      <c r="H57" t="s">
        <v>63</v>
      </c>
      <c r="I57">
        <f>'1.Смета.или.Акт'!E147</f>
        <v>4</v>
      </c>
      <c r="J57">
        <v>0</v>
      </c>
      <c r="O57">
        <f t="shared" si="14"/>
        <v>952.8</v>
      </c>
      <c r="P57">
        <f t="shared" si="15"/>
        <v>952.8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34696987</v>
      </c>
      <c r="AB57">
        <f t="shared" si="25"/>
        <v>31.76</v>
      </c>
      <c r="AC57">
        <f t="shared" si="26"/>
        <v>31.76</v>
      </c>
      <c r="AD57">
        <f t="shared" si="27"/>
        <v>0</v>
      </c>
      <c r="AE57">
        <f t="shared" si="28"/>
        <v>0</v>
      </c>
      <c r="AF57">
        <f t="shared" si="29"/>
        <v>0</v>
      </c>
      <c r="AG57">
        <f t="shared" si="30"/>
        <v>0</v>
      </c>
      <c r="AH57">
        <f t="shared" si="31"/>
        <v>0</v>
      </c>
      <c r="AI57">
        <f t="shared" si="32"/>
        <v>0</v>
      </c>
      <c r="AJ57">
        <f t="shared" si="33"/>
        <v>0</v>
      </c>
      <c r="AK57">
        <v>31.76</v>
      </c>
      <c r="AL57" s="56">
        <f>'1.Смета.или.Акт'!F147</f>
        <v>31.76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34"/>
        <v>952.8</v>
      </c>
      <c r="CQ57">
        <f t="shared" si="35"/>
        <v>238.20000000000002</v>
      </c>
      <c r="CR57">
        <f t="shared" si="36"/>
        <v>0</v>
      </c>
      <c r="CS57">
        <f t="shared" si="37"/>
        <v>0</v>
      </c>
      <c r="CT57">
        <f t="shared" si="38"/>
        <v>0</v>
      </c>
      <c r="CU57">
        <f t="shared" si="39"/>
        <v>0</v>
      </c>
      <c r="CV57">
        <f t="shared" si="40"/>
        <v>0</v>
      </c>
      <c r="CW57">
        <f t="shared" si="41"/>
        <v>0</v>
      </c>
      <c r="CX57">
        <f t="shared" si="42"/>
        <v>0</v>
      </c>
      <c r="CY57">
        <f t="shared" si="43"/>
        <v>0</v>
      </c>
      <c r="CZ57">
        <f t="shared" si="44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63</v>
      </c>
      <c r="DW57" t="str">
        <f>'1.Смета.или.Акт'!D147</f>
        <v>ШТ</v>
      </c>
      <c r="DX57">
        <v>1</v>
      </c>
      <c r="EE57">
        <v>27365045</v>
      </c>
      <c r="EF57">
        <v>20</v>
      </c>
      <c r="EG57" t="s">
        <v>77</v>
      </c>
      <c r="EH57">
        <v>0</v>
      </c>
      <c r="EI57" t="s">
        <v>3</v>
      </c>
      <c r="EJ57">
        <v>1</v>
      </c>
      <c r="EK57">
        <v>1100</v>
      </c>
      <c r="EL57" t="s">
        <v>78</v>
      </c>
      <c r="EM57" t="s">
        <v>79</v>
      </c>
      <c r="EO57" t="s">
        <v>3</v>
      </c>
      <c r="EQ57">
        <v>0</v>
      </c>
      <c r="ER57">
        <v>31.76</v>
      </c>
      <c r="ES57" s="56">
        <f>'1.Смета.или.Акт'!F147</f>
        <v>31.76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233.56</v>
      </c>
      <c r="FQ57">
        <v>0</v>
      </c>
      <c r="FR57">
        <f t="shared" si="45"/>
        <v>0</v>
      </c>
      <c r="FS57">
        <v>0</v>
      </c>
      <c r="FX57">
        <v>0</v>
      </c>
      <c r="FY57">
        <v>0</v>
      </c>
      <c r="GA57" t="s">
        <v>100</v>
      </c>
      <c r="GD57">
        <v>0</v>
      </c>
      <c r="GF57">
        <v>219102017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46"/>
        <v>0</v>
      </c>
      <c r="GM57">
        <f t="shared" si="47"/>
        <v>952.8</v>
      </c>
      <c r="GN57">
        <f t="shared" si="48"/>
        <v>952.8</v>
      </c>
      <c r="GO57">
        <f t="shared" si="49"/>
        <v>0</v>
      </c>
      <c r="GP57">
        <f t="shared" si="50"/>
        <v>0</v>
      </c>
      <c r="GR57">
        <v>1</v>
      </c>
      <c r="GS57">
        <v>1</v>
      </c>
      <c r="GT57">
        <v>0</v>
      </c>
      <c r="GU57" t="s">
        <v>3</v>
      </c>
      <c r="GV57">
        <f t="shared" si="51"/>
        <v>0</v>
      </c>
      <c r="GW57">
        <v>1</v>
      </c>
      <c r="GX57">
        <f t="shared" si="52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101</v>
      </c>
      <c r="F58" s="2" t="s">
        <v>74</v>
      </c>
      <c r="G58" s="2" t="s">
        <v>102</v>
      </c>
      <c r="H58" s="2" t="s">
        <v>103</v>
      </c>
      <c r="I58" s="2">
        <f>'1.Смета.или.Акт'!E150</f>
        <v>18</v>
      </c>
      <c r="J58" s="2">
        <v>0</v>
      </c>
      <c r="K58" s="2"/>
      <c r="L58" s="2"/>
      <c r="M58" s="2"/>
      <c r="N58" s="2"/>
      <c r="O58" s="2">
        <f t="shared" si="14"/>
        <v>0</v>
      </c>
      <c r="P58" s="2">
        <f t="shared" si="15"/>
        <v>0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34696986</v>
      </c>
      <c r="AB58" s="2">
        <f t="shared" si="25"/>
        <v>0</v>
      </c>
      <c r="AC58" s="2">
        <f t="shared" si="26"/>
        <v>0</v>
      </c>
      <c r="AD58" s="2">
        <f t="shared" si="27"/>
        <v>0</v>
      </c>
      <c r="AE58" s="2">
        <f t="shared" si="28"/>
        <v>0</v>
      </c>
      <c r="AF58" s="2">
        <f t="shared" si="29"/>
        <v>0</v>
      </c>
      <c r="AG58" s="2">
        <f t="shared" si="30"/>
        <v>0</v>
      </c>
      <c r="AH58" s="2">
        <f t="shared" si="31"/>
        <v>0</v>
      </c>
      <c r="AI58" s="2">
        <f t="shared" si="32"/>
        <v>0</v>
      </c>
      <c r="AJ58" s="2">
        <f t="shared" si="33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34"/>
        <v>0</v>
      </c>
      <c r="CQ58" s="2">
        <f t="shared" si="35"/>
        <v>0</v>
      </c>
      <c r="CR58" s="2">
        <f t="shared" si="36"/>
        <v>0</v>
      </c>
      <c r="CS58" s="2">
        <f t="shared" si="37"/>
        <v>0</v>
      </c>
      <c r="CT58" s="2">
        <f t="shared" si="38"/>
        <v>0</v>
      </c>
      <c r="CU58" s="2">
        <f t="shared" si="39"/>
        <v>0</v>
      </c>
      <c r="CV58" s="2">
        <f t="shared" si="40"/>
        <v>0</v>
      </c>
      <c r="CW58" s="2">
        <f t="shared" si="41"/>
        <v>0</v>
      </c>
      <c r="CX58" s="2">
        <f t="shared" si="42"/>
        <v>0</v>
      </c>
      <c r="CY58" s="2">
        <f t="shared" si="43"/>
        <v>0</v>
      </c>
      <c r="CZ58" s="2">
        <f t="shared" si="44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103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27365045</v>
      </c>
      <c r="EF58" s="2">
        <v>20</v>
      </c>
      <c r="EG58" s="2" t="s">
        <v>77</v>
      </c>
      <c r="EH58" s="2">
        <v>0</v>
      </c>
      <c r="EI58" s="2" t="s">
        <v>3</v>
      </c>
      <c r="EJ58" s="2">
        <v>1</v>
      </c>
      <c r="EK58" s="2">
        <v>1100</v>
      </c>
      <c r="EL58" s="2" t="s">
        <v>78</v>
      </c>
      <c r="EM58" s="2" t="s">
        <v>79</v>
      </c>
      <c r="EN58" s="2"/>
      <c r="EO58" s="2" t="s">
        <v>3</v>
      </c>
      <c r="EP58" s="2"/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5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3</v>
      </c>
      <c r="GB58" s="2"/>
      <c r="GC58" s="2"/>
      <c r="GD58" s="2">
        <v>0</v>
      </c>
      <c r="GE58" s="2"/>
      <c r="GF58" s="2">
        <v>1861065146</v>
      </c>
      <c r="GG58" s="2">
        <v>2</v>
      </c>
      <c r="GH58" s="2">
        <v>0</v>
      </c>
      <c r="GI58" s="2">
        <v>-2</v>
      </c>
      <c r="GJ58" s="2">
        <v>0</v>
      </c>
      <c r="GK58" s="2">
        <f>ROUND(R58*(R12)/100,2)</f>
        <v>0</v>
      </c>
      <c r="GL58" s="2">
        <f t="shared" si="46"/>
        <v>0</v>
      </c>
      <c r="GM58" s="2">
        <f t="shared" si="47"/>
        <v>0</v>
      </c>
      <c r="GN58" s="2">
        <f t="shared" si="48"/>
        <v>0</v>
      </c>
      <c r="GO58" s="2">
        <f t="shared" si="49"/>
        <v>0</v>
      </c>
      <c r="GP58" s="2">
        <f t="shared" si="50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51"/>
        <v>0</v>
      </c>
      <c r="GW58" s="2">
        <v>1</v>
      </c>
      <c r="GX58" s="2">
        <f t="shared" si="52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101</v>
      </c>
      <c r="F59" t="str">
        <f>'1.Смета.или.Акт'!B150</f>
        <v>Прайс-лист</v>
      </c>
      <c r="G59" t="str">
        <f>'1.Смета.или.Акт'!C150</f>
        <v>Щебень известковый</v>
      </c>
      <c r="H59" t="s">
        <v>103</v>
      </c>
      <c r="I59">
        <f>'1.Смета.или.Акт'!E150</f>
        <v>18</v>
      </c>
      <c r="J59">
        <v>0</v>
      </c>
      <c r="O59">
        <f t="shared" si="14"/>
        <v>16252.65</v>
      </c>
      <c r="P59">
        <f t="shared" si="15"/>
        <v>16252.65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34696987</v>
      </c>
      <c r="AB59">
        <f t="shared" si="25"/>
        <v>120.39</v>
      </c>
      <c r="AC59">
        <f t="shared" si="26"/>
        <v>120.39</v>
      </c>
      <c r="AD59">
        <f t="shared" si="27"/>
        <v>0</v>
      </c>
      <c r="AE59">
        <f t="shared" si="28"/>
        <v>0</v>
      </c>
      <c r="AF59">
        <f t="shared" si="29"/>
        <v>0</v>
      </c>
      <c r="AG59">
        <f t="shared" si="30"/>
        <v>0</v>
      </c>
      <c r="AH59">
        <f t="shared" si="31"/>
        <v>0</v>
      </c>
      <c r="AI59">
        <f t="shared" si="32"/>
        <v>0</v>
      </c>
      <c r="AJ59">
        <f t="shared" si="33"/>
        <v>0</v>
      </c>
      <c r="AK59">
        <v>120.39</v>
      </c>
      <c r="AL59" s="56">
        <f>'1.Смета.или.Акт'!F150</f>
        <v>120.39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34"/>
        <v>16252.65</v>
      </c>
      <c r="CQ59">
        <f t="shared" si="35"/>
        <v>902.92499999999995</v>
      </c>
      <c r="CR59">
        <f t="shared" si="36"/>
        <v>0</v>
      </c>
      <c r="CS59">
        <f t="shared" si="37"/>
        <v>0</v>
      </c>
      <c r="CT59">
        <f t="shared" si="38"/>
        <v>0</v>
      </c>
      <c r="CU59">
        <f t="shared" si="39"/>
        <v>0</v>
      </c>
      <c r="CV59">
        <f t="shared" si="40"/>
        <v>0</v>
      </c>
      <c r="CW59">
        <f t="shared" si="41"/>
        <v>0</v>
      </c>
      <c r="CX59">
        <f t="shared" si="42"/>
        <v>0</v>
      </c>
      <c r="CY59">
        <f t="shared" si="43"/>
        <v>0</v>
      </c>
      <c r="CZ59">
        <f t="shared" si="44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103</v>
      </c>
      <c r="DW59" t="str">
        <f>'1.Смета.или.Акт'!D150</f>
        <v>1 м3</v>
      </c>
      <c r="DX59">
        <v>1</v>
      </c>
      <c r="EE59">
        <v>27365045</v>
      </c>
      <c r="EF59">
        <v>20</v>
      </c>
      <c r="EG59" t="s">
        <v>77</v>
      </c>
      <c r="EH59">
        <v>0</v>
      </c>
      <c r="EI59" t="s">
        <v>3</v>
      </c>
      <c r="EJ59">
        <v>1</v>
      </c>
      <c r="EK59">
        <v>1100</v>
      </c>
      <c r="EL59" t="s">
        <v>78</v>
      </c>
      <c r="EM59" t="s">
        <v>79</v>
      </c>
      <c r="EO59" t="s">
        <v>3</v>
      </c>
      <c r="EQ59">
        <v>0</v>
      </c>
      <c r="ER59">
        <v>120.39</v>
      </c>
      <c r="ES59" s="56">
        <f>'1.Смета.или.Акт'!F150</f>
        <v>120.39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885.2</v>
      </c>
      <c r="FQ59">
        <v>0</v>
      </c>
      <c r="FR59">
        <f t="shared" si="45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1861065146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46"/>
        <v>0</v>
      </c>
      <c r="GM59">
        <f t="shared" si="47"/>
        <v>16252.65</v>
      </c>
      <c r="GN59">
        <f t="shared" si="48"/>
        <v>16252.65</v>
      </c>
      <c r="GO59">
        <f t="shared" si="49"/>
        <v>0</v>
      </c>
      <c r="GP59">
        <f t="shared" si="50"/>
        <v>0</v>
      </c>
      <c r="GR59">
        <v>1</v>
      </c>
      <c r="GS59">
        <v>1</v>
      </c>
      <c r="GT59">
        <v>0</v>
      </c>
      <c r="GU59" t="s">
        <v>3</v>
      </c>
      <c r="GV59">
        <f t="shared" si="51"/>
        <v>0</v>
      </c>
      <c r="GW59">
        <v>1</v>
      </c>
      <c r="GX59">
        <f t="shared" si="52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74</v>
      </c>
      <c r="G60" s="2" t="s">
        <v>107</v>
      </c>
      <c r="H60" s="2" t="s">
        <v>103</v>
      </c>
      <c r="I60" s="2">
        <f>'1.Смета.или.Акт'!E153</f>
        <v>11.6</v>
      </c>
      <c r="J60" s="2">
        <v>0</v>
      </c>
      <c r="K60" s="2"/>
      <c r="L60" s="2"/>
      <c r="M60" s="2"/>
      <c r="N60" s="2"/>
      <c r="O60" s="2">
        <f t="shared" si="14"/>
        <v>0</v>
      </c>
      <c r="P60" s="2">
        <f t="shared" si="15"/>
        <v>0</v>
      </c>
      <c r="Q60" s="2">
        <f t="shared" si="16"/>
        <v>0</v>
      </c>
      <c r="R60" s="2">
        <f t="shared" si="17"/>
        <v>0</v>
      </c>
      <c r="S60" s="2">
        <f t="shared" si="18"/>
        <v>0</v>
      </c>
      <c r="T60" s="2">
        <f t="shared" si="19"/>
        <v>0</v>
      </c>
      <c r="U60" s="2">
        <f t="shared" si="20"/>
        <v>0</v>
      </c>
      <c r="V60" s="2">
        <f t="shared" si="21"/>
        <v>0</v>
      </c>
      <c r="W60" s="2">
        <f t="shared" si="22"/>
        <v>0</v>
      </c>
      <c r="X60" s="2">
        <f t="shared" si="23"/>
        <v>0</v>
      </c>
      <c r="Y60" s="2">
        <f t="shared" si="24"/>
        <v>0</v>
      </c>
      <c r="Z60" s="2"/>
      <c r="AA60" s="2">
        <v>34696986</v>
      </c>
      <c r="AB60" s="2">
        <f t="shared" si="25"/>
        <v>0</v>
      </c>
      <c r="AC60" s="2">
        <f t="shared" si="26"/>
        <v>0</v>
      </c>
      <c r="AD60" s="2">
        <f t="shared" si="27"/>
        <v>0</v>
      </c>
      <c r="AE60" s="2">
        <f t="shared" si="28"/>
        <v>0</v>
      </c>
      <c r="AF60" s="2">
        <f t="shared" si="29"/>
        <v>0</v>
      </c>
      <c r="AG60" s="2">
        <f t="shared" si="30"/>
        <v>0</v>
      </c>
      <c r="AH60" s="2">
        <f t="shared" si="31"/>
        <v>0</v>
      </c>
      <c r="AI60" s="2">
        <f t="shared" si="32"/>
        <v>0</v>
      </c>
      <c r="AJ60" s="2">
        <f t="shared" si="33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34"/>
        <v>0</v>
      </c>
      <c r="CQ60" s="2">
        <f t="shared" si="35"/>
        <v>0</v>
      </c>
      <c r="CR60" s="2">
        <f t="shared" si="36"/>
        <v>0</v>
      </c>
      <c r="CS60" s="2">
        <f t="shared" si="37"/>
        <v>0</v>
      </c>
      <c r="CT60" s="2">
        <f t="shared" si="38"/>
        <v>0</v>
      </c>
      <c r="CU60" s="2">
        <f t="shared" si="39"/>
        <v>0</v>
      </c>
      <c r="CV60" s="2">
        <f t="shared" si="40"/>
        <v>0</v>
      </c>
      <c r="CW60" s="2">
        <f t="shared" si="41"/>
        <v>0</v>
      </c>
      <c r="CX60" s="2">
        <f t="shared" si="42"/>
        <v>0</v>
      </c>
      <c r="CY60" s="2">
        <f t="shared" si="43"/>
        <v>0</v>
      </c>
      <c r="CZ60" s="2">
        <f t="shared" si="44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1007</v>
      </c>
      <c r="DV60" s="2" t="s">
        <v>103</v>
      </c>
      <c r="DW60" s="2" t="s">
        <v>104</v>
      </c>
      <c r="DX60" s="2">
        <v>1</v>
      </c>
      <c r="DY60" s="2"/>
      <c r="DZ60" s="2"/>
      <c r="EA60" s="2"/>
      <c r="EB60" s="2"/>
      <c r="EC60" s="2"/>
      <c r="ED60" s="2"/>
      <c r="EE60" s="2">
        <v>27365045</v>
      </c>
      <c r="EF60" s="2">
        <v>20</v>
      </c>
      <c r="EG60" s="2" t="s">
        <v>77</v>
      </c>
      <c r="EH60" s="2">
        <v>0</v>
      </c>
      <c r="EI60" s="2" t="s">
        <v>3</v>
      </c>
      <c r="EJ60" s="2">
        <v>1</v>
      </c>
      <c r="EK60" s="2">
        <v>1100</v>
      </c>
      <c r="EL60" s="2" t="s">
        <v>78</v>
      </c>
      <c r="EM60" s="2" t="s">
        <v>79</v>
      </c>
      <c r="EN60" s="2"/>
      <c r="EO60" s="2" t="s">
        <v>3</v>
      </c>
      <c r="EP60" s="2"/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5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3</v>
      </c>
      <c r="GB60" s="2"/>
      <c r="GC60" s="2"/>
      <c r="GD60" s="2">
        <v>0</v>
      </c>
      <c r="GE60" s="2"/>
      <c r="GF60" s="2">
        <v>1923908636</v>
      </c>
      <c r="GG60" s="2">
        <v>2</v>
      </c>
      <c r="GH60" s="2">
        <v>0</v>
      </c>
      <c r="GI60" s="2">
        <v>-2</v>
      </c>
      <c r="GJ60" s="2">
        <v>0</v>
      </c>
      <c r="GK60" s="2">
        <f>ROUND(R60*(R12)/100,2)</f>
        <v>0</v>
      </c>
      <c r="GL60" s="2">
        <f t="shared" si="46"/>
        <v>0</v>
      </c>
      <c r="GM60" s="2">
        <f t="shared" si="47"/>
        <v>0</v>
      </c>
      <c r="GN60" s="2">
        <f t="shared" si="48"/>
        <v>0</v>
      </c>
      <c r="GO60" s="2">
        <f t="shared" si="49"/>
        <v>0</v>
      </c>
      <c r="GP60" s="2">
        <f t="shared" si="50"/>
        <v>0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51"/>
        <v>0</v>
      </c>
      <c r="GW60" s="2">
        <v>1</v>
      </c>
      <c r="GX60" s="2">
        <f t="shared" si="52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Песок строительный природный</v>
      </c>
      <c r="H61" t="s">
        <v>103</v>
      </c>
      <c r="I61">
        <f>'1.Смета.или.Акт'!E153</f>
        <v>11.6</v>
      </c>
      <c r="J61">
        <v>0</v>
      </c>
      <c r="O61">
        <f t="shared" si="14"/>
        <v>2105.4</v>
      </c>
      <c r="P61">
        <f t="shared" si="15"/>
        <v>2105.4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>
        <f t="shared" si="21"/>
        <v>0</v>
      </c>
      <c r="W61">
        <f t="shared" si="22"/>
        <v>0</v>
      </c>
      <c r="X61">
        <f t="shared" si="23"/>
        <v>0</v>
      </c>
      <c r="Y61">
        <f t="shared" si="24"/>
        <v>0</v>
      </c>
      <c r="AA61">
        <v>34696987</v>
      </c>
      <c r="AB61">
        <f t="shared" si="25"/>
        <v>24.2</v>
      </c>
      <c r="AC61">
        <f t="shared" si="26"/>
        <v>24.2</v>
      </c>
      <c r="AD61">
        <f t="shared" si="27"/>
        <v>0</v>
      </c>
      <c r="AE61">
        <f t="shared" si="28"/>
        <v>0</v>
      </c>
      <c r="AF61">
        <f t="shared" si="29"/>
        <v>0</v>
      </c>
      <c r="AG61">
        <f t="shared" si="30"/>
        <v>0</v>
      </c>
      <c r="AH61">
        <f t="shared" si="31"/>
        <v>0</v>
      </c>
      <c r="AI61">
        <f t="shared" si="32"/>
        <v>0</v>
      </c>
      <c r="AJ61">
        <f t="shared" si="33"/>
        <v>0</v>
      </c>
      <c r="AK61">
        <v>24.2</v>
      </c>
      <c r="AL61" s="56">
        <f>'1.Смета.или.Акт'!F153</f>
        <v>24.2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34"/>
        <v>2105.4</v>
      </c>
      <c r="CQ61">
        <f t="shared" si="35"/>
        <v>181.5</v>
      </c>
      <c r="CR61">
        <f t="shared" si="36"/>
        <v>0</v>
      </c>
      <c r="CS61">
        <f t="shared" si="37"/>
        <v>0</v>
      </c>
      <c r="CT61">
        <f t="shared" si="38"/>
        <v>0</v>
      </c>
      <c r="CU61">
        <f t="shared" si="39"/>
        <v>0</v>
      </c>
      <c r="CV61">
        <f t="shared" si="40"/>
        <v>0</v>
      </c>
      <c r="CW61">
        <f t="shared" si="41"/>
        <v>0</v>
      </c>
      <c r="CX61">
        <f t="shared" si="42"/>
        <v>0</v>
      </c>
      <c r="CY61">
        <f t="shared" si="43"/>
        <v>0</v>
      </c>
      <c r="CZ61">
        <f t="shared" si="44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1007</v>
      </c>
      <c r="DV61" t="s">
        <v>103</v>
      </c>
      <c r="DW61" t="str">
        <f>'1.Смета.или.Акт'!D153</f>
        <v>1 м3</v>
      </c>
      <c r="DX61">
        <v>1</v>
      </c>
      <c r="EE61">
        <v>27365045</v>
      </c>
      <c r="EF61">
        <v>20</v>
      </c>
      <c r="EG61" t="s">
        <v>77</v>
      </c>
      <c r="EH61">
        <v>0</v>
      </c>
      <c r="EI61" t="s">
        <v>3</v>
      </c>
      <c r="EJ61">
        <v>1</v>
      </c>
      <c r="EK61">
        <v>1100</v>
      </c>
      <c r="EL61" t="s">
        <v>78</v>
      </c>
      <c r="EM61" t="s">
        <v>79</v>
      </c>
      <c r="EO61" t="s">
        <v>3</v>
      </c>
      <c r="EQ61">
        <v>0</v>
      </c>
      <c r="ER61">
        <v>24.2</v>
      </c>
      <c r="ES61" s="56">
        <f>'1.Смета.или.Акт'!F153</f>
        <v>24.2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177.97</v>
      </c>
      <c r="FQ61">
        <v>0</v>
      </c>
      <c r="FR61">
        <f t="shared" si="45"/>
        <v>0</v>
      </c>
      <c r="FS61">
        <v>0</v>
      </c>
      <c r="FX61">
        <v>0</v>
      </c>
      <c r="FY61">
        <v>0</v>
      </c>
      <c r="GA61" t="s">
        <v>108</v>
      </c>
      <c r="GD61">
        <v>0</v>
      </c>
      <c r="GF61">
        <v>1923908636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46"/>
        <v>0</v>
      </c>
      <c r="GM61">
        <f t="shared" si="47"/>
        <v>2105.4</v>
      </c>
      <c r="GN61">
        <f t="shared" si="48"/>
        <v>2105.4</v>
      </c>
      <c r="GO61">
        <f t="shared" si="49"/>
        <v>0</v>
      </c>
      <c r="GP61">
        <f t="shared" si="50"/>
        <v>0</v>
      </c>
      <c r="GR61">
        <v>1</v>
      </c>
      <c r="GS61">
        <v>1</v>
      </c>
      <c r="GT61">
        <v>0</v>
      </c>
      <c r="GU61" t="s">
        <v>3</v>
      </c>
      <c r="GV61">
        <f t="shared" si="51"/>
        <v>0</v>
      </c>
      <c r="GW61">
        <v>1</v>
      </c>
      <c r="GX61">
        <f t="shared" si="52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109</v>
      </c>
      <c r="F62" s="2" t="s">
        <v>74</v>
      </c>
      <c r="G62" s="2" t="s">
        <v>110</v>
      </c>
      <c r="H62" s="2" t="s">
        <v>63</v>
      </c>
      <c r="I62" s="2">
        <f>'1.Смета.или.Акт'!E156</f>
        <v>2</v>
      </c>
      <c r="J62" s="2">
        <v>0</v>
      </c>
      <c r="K62" s="2"/>
      <c r="L62" s="2"/>
      <c r="M62" s="2"/>
      <c r="N62" s="2"/>
      <c r="O62" s="2">
        <f t="shared" si="14"/>
        <v>0</v>
      </c>
      <c r="P62" s="2">
        <f t="shared" si="15"/>
        <v>0</v>
      </c>
      <c r="Q62" s="2">
        <f t="shared" si="16"/>
        <v>0</v>
      </c>
      <c r="R62" s="2">
        <f t="shared" si="17"/>
        <v>0</v>
      </c>
      <c r="S62" s="2">
        <f t="shared" si="18"/>
        <v>0</v>
      </c>
      <c r="T62" s="2">
        <f t="shared" si="19"/>
        <v>0</v>
      </c>
      <c r="U62" s="2">
        <f t="shared" si="20"/>
        <v>0</v>
      </c>
      <c r="V62" s="2">
        <f t="shared" si="21"/>
        <v>0</v>
      </c>
      <c r="W62" s="2">
        <f t="shared" si="22"/>
        <v>0</v>
      </c>
      <c r="X62" s="2">
        <f t="shared" si="23"/>
        <v>0</v>
      </c>
      <c r="Y62" s="2">
        <f t="shared" si="24"/>
        <v>0</v>
      </c>
      <c r="Z62" s="2"/>
      <c r="AA62" s="2">
        <v>34696986</v>
      </c>
      <c r="AB62" s="2">
        <f t="shared" si="25"/>
        <v>0</v>
      </c>
      <c r="AC62" s="2">
        <f t="shared" si="26"/>
        <v>0</v>
      </c>
      <c r="AD62" s="2">
        <f t="shared" si="27"/>
        <v>0</v>
      </c>
      <c r="AE62" s="2">
        <f t="shared" si="28"/>
        <v>0</v>
      </c>
      <c r="AF62" s="2">
        <f t="shared" si="29"/>
        <v>0</v>
      </c>
      <c r="AG62" s="2">
        <f t="shared" si="30"/>
        <v>0</v>
      </c>
      <c r="AH62" s="2">
        <f t="shared" si="31"/>
        <v>0</v>
      </c>
      <c r="AI62" s="2">
        <f t="shared" si="32"/>
        <v>0</v>
      </c>
      <c r="AJ62" s="2">
        <f t="shared" si="33"/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34"/>
        <v>0</v>
      </c>
      <c r="CQ62" s="2">
        <f t="shared" si="35"/>
        <v>0</v>
      </c>
      <c r="CR62" s="2">
        <f t="shared" si="36"/>
        <v>0</v>
      </c>
      <c r="CS62" s="2">
        <f t="shared" si="37"/>
        <v>0</v>
      </c>
      <c r="CT62" s="2">
        <f t="shared" si="38"/>
        <v>0</v>
      </c>
      <c r="CU62" s="2">
        <f t="shared" si="39"/>
        <v>0</v>
      </c>
      <c r="CV62" s="2">
        <f t="shared" si="40"/>
        <v>0</v>
      </c>
      <c r="CW62" s="2">
        <f t="shared" si="41"/>
        <v>0</v>
      </c>
      <c r="CX62" s="2">
        <f t="shared" si="42"/>
        <v>0</v>
      </c>
      <c r="CY62" s="2">
        <f t="shared" si="43"/>
        <v>0</v>
      </c>
      <c r="CZ62" s="2">
        <f t="shared" si="44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63</v>
      </c>
      <c r="DW62" s="2" t="s">
        <v>63</v>
      </c>
      <c r="DX62" s="2">
        <v>1</v>
      </c>
      <c r="DY62" s="2"/>
      <c r="DZ62" s="2"/>
      <c r="EA62" s="2"/>
      <c r="EB62" s="2"/>
      <c r="EC62" s="2"/>
      <c r="ED62" s="2"/>
      <c r="EE62" s="2">
        <v>27365045</v>
      </c>
      <c r="EF62" s="2">
        <v>20</v>
      </c>
      <c r="EG62" s="2" t="s">
        <v>77</v>
      </c>
      <c r="EH62" s="2">
        <v>0</v>
      </c>
      <c r="EI62" s="2" t="s">
        <v>3</v>
      </c>
      <c r="EJ62" s="2">
        <v>1</v>
      </c>
      <c r="EK62" s="2">
        <v>1100</v>
      </c>
      <c r="EL62" s="2" t="s">
        <v>78</v>
      </c>
      <c r="EM62" s="2" t="s">
        <v>79</v>
      </c>
      <c r="EN62" s="2"/>
      <c r="EO62" s="2" t="s">
        <v>3</v>
      </c>
      <c r="EP62" s="2"/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5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3</v>
      </c>
      <c r="GB62" s="2"/>
      <c r="GC62" s="2"/>
      <c r="GD62" s="2">
        <v>0</v>
      </c>
      <c r="GE62" s="2"/>
      <c r="GF62" s="2">
        <v>171411478</v>
      </c>
      <c r="GG62" s="2">
        <v>2</v>
      </c>
      <c r="GH62" s="2">
        <v>0</v>
      </c>
      <c r="GI62" s="2">
        <v>-2</v>
      </c>
      <c r="GJ62" s="2">
        <v>0</v>
      </c>
      <c r="GK62" s="2">
        <f>ROUND(R62*(R12)/100,2)</f>
        <v>0</v>
      </c>
      <c r="GL62" s="2">
        <f t="shared" si="46"/>
        <v>0</v>
      </c>
      <c r="GM62" s="2">
        <f t="shared" si="47"/>
        <v>0</v>
      </c>
      <c r="GN62" s="2">
        <f t="shared" si="48"/>
        <v>0</v>
      </c>
      <c r="GO62" s="2">
        <f t="shared" si="49"/>
        <v>0</v>
      </c>
      <c r="GP62" s="2">
        <f t="shared" si="50"/>
        <v>0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51"/>
        <v>0</v>
      </c>
      <c r="GW62" s="2">
        <v>1</v>
      </c>
      <c r="GX62" s="2">
        <f t="shared" si="52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109</v>
      </c>
      <c r="F63" t="str">
        <f>'1.Смета.или.Акт'!B156</f>
        <v>Прайс-лист</v>
      </c>
      <c r="G63" t="str">
        <f>'1.Смета.или.Акт'!C156</f>
        <v>Пена монтажная 750 мл</v>
      </c>
      <c r="H63" t="s">
        <v>63</v>
      </c>
      <c r="I63">
        <f>'1.Смета.или.Акт'!E156</f>
        <v>2</v>
      </c>
      <c r="J63">
        <v>0</v>
      </c>
      <c r="O63">
        <f t="shared" si="14"/>
        <v>553.20000000000005</v>
      </c>
      <c r="P63">
        <f t="shared" si="15"/>
        <v>553.20000000000005</v>
      </c>
      <c r="Q63">
        <f t="shared" si="16"/>
        <v>0</v>
      </c>
      <c r="R63">
        <f t="shared" si="17"/>
        <v>0</v>
      </c>
      <c r="S63">
        <f t="shared" si="18"/>
        <v>0</v>
      </c>
      <c r="T63">
        <f t="shared" si="19"/>
        <v>0</v>
      </c>
      <c r="U63">
        <f t="shared" si="20"/>
        <v>0</v>
      </c>
      <c r="V63">
        <f t="shared" si="21"/>
        <v>0</v>
      </c>
      <c r="W63">
        <f t="shared" si="22"/>
        <v>0</v>
      </c>
      <c r="X63">
        <f t="shared" si="23"/>
        <v>0</v>
      </c>
      <c r="Y63">
        <f t="shared" si="24"/>
        <v>0</v>
      </c>
      <c r="AA63">
        <v>34696987</v>
      </c>
      <c r="AB63">
        <f t="shared" si="25"/>
        <v>36.880000000000003</v>
      </c>
      <c r="AC63">
        <f t="shared" si="26"/>
        <v>36.880000000000003</v>
      </c>
      <c r="AD63">
        <f t="shared" si="27"/>
        <v>0</v>
      </c>
      <c r="AE63">
        <f t="shared" si="28"/>
        <v>0</v>
      </c>
      <c r="AF63">
        <f t="shared" si="29"/>
        <v>0</v>
      </c>
      <c r="AG63">
        <f t="shared" si="30"/>
        <v>0</v>
      </c>
      <c r="AH63">
        <f t="shared" si="31"/>
        <v>0</v>
      </c>
      <c r="AI63">
        <f t="shared" si="32"/>
        <v>0</v>
      </c>
      <c r="AJ63">
        <f t="shared" si="33"/>
        <v>0</v>
      </c>
      <c r="AK63">
        <v>36.879999999999995</v>
      </c>
      <c r="AL63" s="56">
        <f>'1.Смета.или.Акт'!F156</f>
        <v>36.879999999999995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34"/>
        <v>553.20000000000005</v>
      </c>
      <c r="CQ63">
        <f t="shared" si="35"/>
        <v>276.60000000000002</v>
      </c>
      <c r="CR63">
        <f t="shared" si="36"/>
        <v>0</v>
      </c>
      <c r="CS63">
        <f t="shared" si="37"/>
        <v>0</v>
      </c>
      <c r="CT63">
        <f t="shared" si="38"/>
        <v>0</v>
      </c>
      <c r="CU63">
        <f t="shared" si="39"/>
        <v>0</v>
      </c>
      <c r="CV63">
        <f t="shared" si="40"/>
        <v>0</v>
      </c>
      <c r="CW63">
        <f t="shared" si="41"/>
        <v>0</v>
      </c>
      <c r="CX63">
        <f t="shared" si="42"/>
        <v>0</v>
      </c>
      <c r="CY63">
        <f t="shared" si="43"/>
        <v>0</v>
      </c>
      <c r="CZ63">
        <f t="shared" si="44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63</v>
      </c>
      <c r="DW63" t="str">
        <f>'1.Смета.или.Акт'!D156</f>
        <v>ШТ</v>
      </c>
      <c r="DX63">
        <v>1</v>
      </c>
      <c r="EE63">
        <v>27365045</v>
      </c>
      <c r="EF63">
        <v>20</v>
      </c>
      <c r="EG63" t="s">
        <v>77</v>
      </c>
      <c r="EH63">
        <v>0</v>
      </c>
      <c r="EI63" t="s">
        <v>3</v>
      </c>
      <c r="EJ63">
        <v>1</v>
      </c>
      <c r="EK63">
        <v>1100</v>
      </c>
      <c r="EL63" t="s">
        <v>78</v>
      </c>
      <c r="EM63" t="s">
        <v>79</v>
      </c>
      <c r="EO63" t="s">
        <v>3</v>
      </c>
      <c r="EQ63">
        <v>0</v>
      </c>
      <c r="ER63">
        <v>36.879999999999995</v>
      </c>
      <c r="ES63" s="56">
        <f>'1.Смета.или.Акт'!F156</f>
        <v>36.879999999999995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271.19</v>
      </c>
      <c r="FQ63">
        <v>0</v>
      </c>
      <c r="FR63">
        <f t="shared" si="45"/>
        <v>0</v>
      </c>
      <c r="FS63">
        <v>0</v>
      </c>
      <c r="FX63">
        <v>0</v>
      </c>
      <c r="FY63">
        <v>0</v>
      </c>
      <c r="GA63" t="s">
        <v>111</v>
      </c>
      <c r="GD63">
        <v>0</v>
      </c>
      <c r="GF63">
        <v>171411478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46"/>
        <v>0</v>
      </c>
      <c r="GM63">
        <f t="shared" si="47"/>
        <v>553.20000000000005</v>
      </c>
      <c r="GN63">
        <f t="shared" si="48"/>
        <v>553.20000000000005</v>
      </c>
      <c r="GO63">
        <f t="shared" si="49"/>
        <v>0</v>
      </c>
      <c r="GP63">
        <f t="shared" si="50"/>
        <v>0</v>
      </c>
      <c r="GR63">
        <v>1</v>
      </c>
      <c r="GS63">
        <v>1</v>
      </c>
      <c r="GT63">
        <v>0</v>
      </c>
      <c r="GU63" t="s">
        <v>3</v>
      </c>
      <c r="GV63">
        <f t="shared" si="51"/>
        <v>0</v>
      </c>
      <c r="GW63">
        <v>1</v>
      </c>
      <c r="GX63">
        <f t="shared" si="52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112</v>
      </c>
      <c r="F64" s="2" t="s">
        <v>74</v>
      </c>
      <c r="G64" s="2" t="s">
        <v>113</v>
      </c>
      <c r="H64" s="2" t="s">
        <v>63</v>
      </c>
      <c r="I64" s="2">
        <f>'1.Смета.или.Акт'!E159</f>
        <v>2</v>
      </c>
      <c r="J64" s="2">
        <v>0</v>
      </c>
      <c r="K64" s="2"/>
      <c r="L64" s="2"/>
      <c r="M64" s="2"/>
      <c r="N64" s="2"/>
      <c r="O64" s="2">
        <f t="shared" si="14"/>
        <v>0</v>
      </c>
      <c r="P64" s="2">
        <f t="shared" si="15"/>
        <v>0</v>
      </c>
      <c r="Q64" s="2">
        <f t="shared" si="16"/>
        <v>0</v>
      </c>
      <c r="R64" s="2">
        <f t="shared" si="17"/>
        <v>0</v>
      </c>
      <c r="S64" s="2">
        <f t="shared" si="18"/>
        <v>0</v>
      </c>
      <c r="T64" s="2">
        <f t="shared" si="19"/>
        <v>0</v>
      </c>
      <c r="U64" s="2">
        <f t="shared" si="20"/>
        <v>0</v>
      </c>
      <c r="V64" s="2">
        <f t="shared" si="21"/>
        <v>0</v>
      </c>
      <c r="W64" s="2">
        <f t="shared" si="22"/>
        <v>0</v>
      </c>
      <c r="X64" s="2">
        <f t="shared" si="23"/>
        <v>0</v>
      </c>
      <c r="Y64" s="2">
        <f t="shared" si="24"/>
        <v>0</v>
      </c>
      <c r="Z64" s="2"/>
      <c r="AA64" s="2">
        <v>34696986</v>
      </c>
      <c r="AB64" s="2">
        <f t="shared" si="25"/>
        <v>0</v>
      </c>
      <c r="AC64" s="2">
        <f t="shared" si="26"/>
        <v>0</v>
      </c>
      <c r="AD64" s="2">
        <f t="shared" si="27"/>
        <v>0</v>
      </c>
      <c r="AE64" s="2">
        <f t="shared" si="28"/>
        <v>0</v>
      </c>
      <c r="AF64" s="2">
        <f t="shared" si="29"/>
        <v>0</v>
      </c>
      <c r="AG64" s="2">
        <f t="shared" si="30"/>
        <v>0</v>
      </c>
      <c r="AH64" s="2">
        <f t="shared" si="31"/>
        <v>0</v>
      </c>
      <c r="AI64" s="2">
        <f t="shared" si="32"/>
        <v>0</v>
      </c>
      <c r="AJ64" s="2">
        <f t="shared" si="33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34"/>
        <v>0</v>
      </c>
      <c r="CQ64" s="2">
        <f t="shared" si="35"/>
        <v>0</v>
      </c>
      <c r="CR64" s="2">
        <f t="shared" si="36"/>
        <v>0</v>
      </c>
      <c r="CS64" s="2">
        <f t="shared" si="37"/>
        <v>0</v>
      </c>
      <c r="CT64" s="2">
        <f t="shared" si="38"/>
        <v>0</v>
      </c>
      <c r="CU64" s="2">
        <f t="shared" si="39"/>
        <v>0</v>
      </c>
      <c r="CV64" s="2">
        <f t="shared" si="40"/>
        <v>0</v>
      </c>
      <c r="CW64" s="2">
        <f t="shared" si="41"/>
        <v>0</v>
      </c>
      <c r="CX64" s="2">
        <f t="shared" si="42"/>
        <v>0</v>
      </c>
      <c r="CY64" s="2">
        <f t="shared" si="43"/>
        <v>0</v>
      </c>
      <c r="CZ64" s="2">
        <f t="shared" si="44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63</v>
      </c>
      <c r="DW64" s="2" t="s">
        <v>63</v>
      </c>
      <c r="DX64" s="2">
        <v>1</v>
      </c>
      <c r="DY64" s="2"/>
      <c r="DZ64" s="2"/>
      <c r="EA64" s="2"/>
      <c r="EB64" s="2"/>
      <c r="EC64" s="2"/>
      <c r="ED64" s="2"/>
      <c r="EE64" s="2">
        <v>27365045</v>
      </c>
      <c r="EF64" s="2">
        <v>20</v>
      </c>
      <c r="EG64" s="2" t="s">
        <v>77</v>
      </c>
      <c r="EH64" s="2">
        <v>0</v>
      </c>
      <c r="EI64" s="2" t="s">
        <v>3</v>
      </c>
      <c r="EJ64" s="2">
        <v>1</v>
      </c>
      <c r="EK64" s="2">
        <v>1100</v>
      </c>
      <c r="EL64" s="2" t="s">
        <v>78</v>
      </c>
      <c r="EM64" s="2" t="s">
        <v>79</v>
      </c>
      <c r="EN64" s="2"/>
      <c r="EO64" s="2" t="s">
        <v>3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5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3</v>
      </c>
      <c r="GB64" s="2"/>
      <c r="GC64" s="2"/>
      <c r="GD64" s="2">
        <v>0</v>
      </c>
      <c r="GE64" s="2"/>
      <c r="GF64" s="2">
        <v>-1459815540</v>
      </c>
      <c r="GG64" s="2">
        <v>2</v>
      </c>
      <c r="GH64" s="2">
        <v>0</v>
      </c>
      <c r="GI64" s="2">
        <v>-2</v>
      </c>
      <c r="GJ64" s="2">
        <v>0</v>
      </c>
      <c r="GK64" s="2">
        <f>ROUND(R64*(R12)/100,2)</f>
        <v>0</v>
      </c>
      <c r="GL64" s="2">
        <f t="shared" si="46"/>
        <v>0</v>
      </c>
      <c r="GM64" s="2">
        <f t="shared" si="47"/>
        <v>0</v>
      </c>
      <c r="GN64" s="2">
        <f t="shared" si="48"/>
        <v>0</v>
      </c>
      <c r="GO64" s="2">
        <f t="shared" si="49"/>
        <v>0</v>
      </c>
      <c r="GP64" s="2">
        <f t="shared" si="50"/>
        <v>0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51"/>
        <v>0</v>
      </c>
      <c r="GW64" s="2">
        <v>1</v>
      </c>
      <c r="GX64" s="2">
        <f t="shared" si="52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112</v>
      </c>
      <c r="F65" t="str">
        <f>'1.Смета.или.Акт'!B159</f>
        <v>Прайс-лист</v>
      </c>
      <c r="G65" t="str">
        <f>'1.Смета.или.Акт'!C159</f>
        <v>Краска огнезащитная</v>
      </c>
      <c r="H65" t="s">
        <v>63</v>
      </c>
      <c r="I65">
        <f>'1.Смета.или.Акт'!E159</f>
        <v>2</v>
      </c>
      <c r="J65">
        <v>0</v>
      </c>
      <c r="O65">
        <f t="shared" si="14"/>
        <v>882</v>
      </c>
      <c r="P65">
        <f t="shared" si="15"/>
        <v>882</v>
      </c>
      <c r="Q65">
        <f t="shared" si="16"/>
        <v>0</v>
      </c>
      <c r="R65">
        <f t="shared" si="17"/>
        <v>0</v>
      </c>
      <c r="S65">
        <f t="shared" si="18"/>
        <v>0</v>
      </c>
      <c r="T65">
        <f t="shared" si="19"/>
        <v>0</v>
      </c>
      <c r="U65">
        <f t="shared" si="20"/>
        <v>0</v>
      </c>
      <c r="V65">
        <f t="shared" si="21"/>
        <v>0</v>
      </c>
      <c r="W65">
        <f t="shared" si="22"/>
        <v>0</v>
      </c>
      <c r="X65">
        <f t="shared" si="23"/>
        <v>0</v>
      </c>
      <c r="Y65">
        <f t="shared" si="24"/>
        <v>0</v>
      </c>
      <c r="AA65">
        <v>34696987</v>
      </c>
      <c r="AB65">
        <f t="shared" si="25"/>
        <v>58.8</v>
      </c>
      <c r="AC65">
        <f t="shared" si="26"/>
        <v>58.8</v>
      </c>
      <c r="AD65">
        <f t="shared" si="27"/>
        <v>0</v>
      </c>
      <c r="AE65">
        <f t="shared" si="28"/>
        <v>0</v>
      </c>
      <c r="AF65">
        <f t="shared" si="29"/>
        <v>0</v>
      </c>
      <c r="AG65">
        <f t="shared" si="30"/>
        <v>0</v>
      </c>
      <c r="AH65">
        <f t="shared" si="31"/>
        <v>0</v>
      </c>
      <c r="AI65">
        <f t="shared" si="32"/>
        <v>0</v>
      </c>
      <c r="AJ65">
        <f t="shared" si="33"/>
        <v>0</v>
      </c>
      <c r="AK65">
        <v>58.8</v>
      </c>
      <c r="AL65" s="56">
        <f>'1.Смета.или.Акт'!F159</f>
        <v>58.8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34"/>
        <v>882</v>
      </c>
      <c r="CQ65">
        <f t="shared" si="35"/>
        <v>441</v>
      </c>
      <c r="CR65">
        <f t="shared" si="36"/>
        <v>0</v>
      </c>
      <c r="CS65">
        <f t="shared" si="37"/>
        <v>0</v>
      </c>
      <c r="CT65">
        <f t="shared" si="38"/>
        <v>0</v>
      </c>
      <c r="CU65">
        <f t="shared" si="39"/>
        <v>0</v>
      </c>
      <c r="CV65">
        <f t="shared" si="40"/>
        <v>0</v>
      </c>
      <c r="CW65">
        <f t="shared" si="41"/>
        <v>0</v>
      </c>
      <c r="CX65">
        <f t="shared" si="42"/>
        <v>0</v>
      </c>
      <c r="CY65">
        <f t="shared" si="43"/>
        <v>0</v>
      </c>
      <c r="CZ65">
        <f t="shared" si="44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63</v>
      </c>
      <c r="DW65" t="str">
        <f>'1.Смета.или.Акт'!D159</f>
        <v>ШТ</v>
      </c>
      <c r="DX65">
        <v>1</v>
      </c>
      <c r="EE65">
        <v>27365045</v>
      </c>
      <c r="EF65">
        <v>20</v>
      </c>
      <c r="EG65" t="s">
        <v>77</v>
      </c>
      <c r="EH65">
        <v>0</v>
      </c>
      <c r="EI65" t="s">
        <v>3</v>
      </c>
      <c r="EJ65">
        <v>1</v>
      </c>
      <c r="EK65">
        <v>1100</v>
      </c>
      <c r="EL65" t="s">
        <v>78</v>
      </c>
      <c r="EM65" t="s">
        <v>79</v>
      </c>
      <c r="EO65" t="s">
        <v>3</v>
      </c>
      <c r="EQ65">
        <v>0</v>
      </c>
      <c r="ER65">
        <v>58.8</v>
      </c>
      <c r="ES65" s="56">
        <f>'1.Смета.или.Акт'!F159</f>
        <v>58.8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441.01</v>
      </c>
      <c r="FQ65">
        <v>0</v>
      </c>
      <c r="FR65">
        <f t="shared" si="45"/>
        <v>0</v>
      </c>
      <c r="FS65">
        <v>0</v>
      </c>
      <c r="FX65">
        <v>0</v>
      </c>
      <c r="FY65">
        <v>0</v>
      </c>
      <c r="GA65" t="s">
        <v>114</v>
      </c>
      <c r="GD65">
        <v>0</v>
      </c>
      <c r="GF65">
        <v>-1459815540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46"/>
        <v>0</v>
      </c>
      <c r="GM65">
        <f t="shared" si="47"/>
        <v>882</v>
      </c>
      <c r="GN65">
        <f t="shared" si="48"/>
        <v>882</v>
      </c>
      <c r="GO65">
        <f t="shared" si="49"/>
        <v>0</v>
      </c>
      <c r="GP65">
        <f t="shared" si="50"/>
        <v>0</v>
      </c>
      <c r="GR65">
        <v>1</v>
      </c>
      <c r="GS65">
        <v>1</v>
      </c>
      <c r="GT65">
        <v>0</v>
      </c>
      <c r="GU65" t="s">
        <v>3</v>
      </c>
      <c r="GV65">
        <f t="shared" si="51"/>
        <v>0</v>
      </c>
      <c r="GW65">
        <v>1</v>
      </c>
      <c r="GX65">
        <f t="shared" si="52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115</v>
      </c>
      <c r="F66" s="2" t="s">
        <v>74</v>
      </c>
      <c r="G66" s="2" t="s">
        <v>116</v>
      </c>
      <c r="H66" s="2" t="s">
        <v>117</v>
      </c>
      <c r="I66" s="2">
        <f>'1.Смета.или.Акт'!E162</f>
        <v>20</v>
      </c>
      <c r="J66" s="2">
        <v>0</v>
      </c>
      <c r="K66" s="2"/>
      <c r="L66" s="2"/>
      <c r="M66" s="2"/>
      <c r="N66" s="2"/>
      <c r="O66" s="2">
        <f t="shared" si="14"/>
        <v>0</v>
      </c>
      <c r="P66" s="2">
        <f t="shared" si="15"/>
        <v>0</v>
      </c>
      <c r="Q66" s="2">
        <f t="shared" si="16"/>
        <v>0</v>
      </c>
      <c r="R66" s="2">
        <f t="shared" si="17"/>
        <v>0</v>
      </c>
      <c r="S66" s="2">
        <f t="shared" si="18"/>
        <v>0</v>
      </c>
      <c r="T66" s="2">
        <f t="shared" si="19"/>
        <v>0</v>
      </c>
      <c r="U66" s="2">
        <f t="shared" si="20"/>
        <v>0</v>
      </c>
      <c r="V66" s="2">
        <f t="shared" si="21"/>
        <v>0</v>
      </c>
      <c r="W66" s="2">
        <f t="shared" si="22"/>
        <v>0</v>
      </c>
      <c r="X66" s="2">
        <f t="shared" si="23"/>
        <v>0</v>
      </c>
      <c r="Y66" s="2">
        <f t="shared" si="24"/>
        <v>0</v>
      </c>
      <c r="Z66" s="2"/>
      <c r="AA66" s="2">
        <v>34696986</v>
      </c>
      <c r="AB66" s="2">
        <f t="shared" si="25"/>
        <v>0</v>
      </c>
      <c r="AC66" s="2">
        <f t="shared" si="26"/>
        <v>0</v>
      </c>
      <c r="AD66" s="2">
        <f t="shared" si="27"/>
        <v>0</v>
      </c>
      <c r="AE66" s="2">
        <f t="shared" si="28"/>
        <v>0</v>
      </c>
      <c r="AF66" s="2">
        <f t="shared" si="29"/>
        <v>0</v>
      </c>
      <c r="AG66" s="2">
        <f t="shared" si="30"/>
        <v>0</v>
      </c>
      <c r="AH66" s="2">
        <f t="shared" si="31"/>
        <v>0</v>
      </c>
      <c r="AI66" s="2">
        <f t="shared" si="32"/>
        <v>0</v>
      </c>
      <c r="AJ66" s="2">
        <f t="shared" si="33"/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34"/>
        <v>0</v>
      </c>
      <c r="CQ66" s="2">
        <f t="shared" si="35"/>
        <v>0</v>
      </c>
      <c r="CR66" s="2">
        <f t="shared" si="36"/>
        <v>0</v>
      </c>
      <c r="CS66" s="2">
        <f t="shared" si="37"/>
        <v>0</v>
      </c>
      <c r="CT66" s="2">
        <f t="shared" si="38"/>
        <v>0</v>
      </c>
      <c r="CU66" s="2">
        <f t="shared" si="39"/>
        <v>0</v>
      </c>
      <c r="CV66" s="2">
        <f t="shared" si="40"/>
        <v>0</v>
      </c>
      <c r="CW66" s="2">
        <f t="shared" si="41"/>
        <v>0</v>
      </c>
      <c r="CX66" s="2">
        <f t="shared" si="42"/>
        <v>0</v>
      </c>
      <c r="CY66" s="2">
        <f t="shared" si="43"/>
        <v>0</v>
      </c>
      <c r="CZ66" s="2">
        <f t="shared" si="44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1009</v>
      </c>
      <c r="DV66" s="2" t="s">
        <v>117</v>
      </c>
      <c r="DW66" s="2" t="s">
        <v>117</v>
      </c>
      <c r="DX66" s="2">
        <v>1</v>
      </c>
      <c r="DY66" s="2"/>
      <c r="DZ66" s="2"/>
      <c r="EA66" s="2"/>
      <c r="EB66" s="2"/>
      <c r="EC66" s="2"/>
      <c r="ED66" s="2"/>
      <c r="EE66" s="2">
        <v>27365045</v>
      </c>
      <c r="EF66" s="2">
        <v>20</v>
      </c>
      <c r="EG66" s="2" t="s">
        <v>77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78</v>
      </c>
      <c r="EM66" s="2" t="s">
        <v>79</v>
      </c>
      <c r="EN66" s="2"/>
      <c r="EO66" s="2" t="s">
        <v>3</v>
      </c>
      <c r="EP66" s="2"/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45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3</v>
      </c>
      <c r="GB66" s="2"/>
      <c r="GC66" s="2"/>
      <c r="GD66" s="2">
        <v>0</v>
      </c>
      <c r="GE66" s="2"/>
      <c r="GF66" s="2">
        <v>748536722</v>
      </c>
      <c r="GG66" s="2">
        <v>2</v>
      </c>
      <c r="GH66" s="2">
        <v>0</v>
      </c>
      <c r="GI66" s="2">
        <v>-2</v>
      </c>
      <c r="GJ66" s="2">
        <v>0</v>
      </c>
      <c r="GK66" s="2">
        <f>ROUND(R66*(R12)/100,2)</f>
        <v>0</v>
      </c>
      <c r="GL66" s="2">
        <f t="shared" si="46"/>
        <v>0</v>
      </c>
      <c r="GM66" s="2">
        <f t="shared" si="47"/>
        <v>0</v>
      </c>
      <c r="GN66" s="2">
        <f t="shared" si="48"/>
        <v>0</v>
      </c>
      <c r="GO66" s="2">
        <f t="shared" si="49"/>
        <v>0</v>
      </c>
      <c r="GP66" s="2">
        <f t="shared" si="50"/>
        <v>0</v>
      </c>
      <c r="GQ66" s="2"/>
      <c r="GR66" s="2">
        <v>0</v>
      </c>
      <c r="GS66" s="2">
        <v>3</v>
      </c>
      <c r="GT66" s="2">
        <v>0</v>
      </c>
      <c r="GU66" s="2" t="s">
        <v>3</v>
      </c>
      <c r="GV66" s="2">
        <f t="shared" si="51"/>
        <v>0</v>
      </c>
      <c r="GW66" s="2">
        <v>1</v>
      </c>
      <c r="GX66" s="2">
        <f t="shared" si="52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115</v>
      </c>
      <c r="F67" t="str">
        <f>'1.Смета.или.Акт'!B162</f>
        <v>Прайс-лист</v>
      </c>
      <c r="G67" t="str">
        <f>'1.Смета.или.Акт'!C162</f>
        <v>Газ пропан</v>
      </c>
      <c r="H67" t="s">
        <v>117</v>
      </c>
      <c r="I67">
        <f>'1.Смета.или.Акт'!E162</f>
        <v>20</v>
      </c>
      <c r="J67">
        <v>0</v>
      </c>
      <c r="O67">
        <f t="shared" si="14"/>
        <v>717</v>
      </c>
      <c r="P67">
        <f t="shared" si="15"/>
        <v>717</v>
      </c>
      <c r="Q67">
        <f t="shared" si="16"/>
        <v>0</v>
      </c>
      <c r="R67">
        <f t="shared" si="17"/>
        <v>0</v>
      </c>
      <c r="S67">
        <f t="shared" si="18"/>
        <v>0</v>
      </c>
      <c r="T67">
        <f t="shared" si="19"/>
        <v>0</v>
      </c>
      <c r="U67">
        <f t="shared" si="20"/>
        <v>0</v>
      </c>
      <c r="V67">
        <f t="shared" si="21"/>
        <v>0</v>
      </c>
      <c r="W67">
        <f t="shared" si="22"/>
        <v>0</v>
      </c>
      <c r="X67">
        <f t="shared" si="23"/>
        <v>0</v>
      </c>
      <c r="Y67">
        <f t="shared" si="24"/>
        <v>0</v>
      </c>
      <c r="AA67">
        <v>34696987</v>
      </c>
      <c r="AB67">
        <f t="shared" si="25"/>
        <v>4.78</v>
      </c>
      <c r="AC67">
        <f t="shared" si="26"/>
        <v>4.78</v>
      </c>
      <c r="AD67">
        <f t="shared" si="27"/>
        <v>0</v>
      </c>
      <c r="AE67">
        <f t="shared" si="28"/>
        <v>0</v>
      </c>
      <c r="AF67">
        <f t="shared" si="29"/>
        <v>0</v>
      </c>
      <c r="AG67">
        <f t="shared" si="30"/>
        <v>0</v>
      </c>
      <c r="AH67">
        <f t="shared" si="31"/>
        <v>0</v>
      </c>
      <c r="AI67">
        <f t="shared" si="32"/>
        <v>0</v>
      </c>
      <c r="AJ67">
        <f t="shared" si="33"/>
        <v>0</v>
      </c>
      <c r="AK67">
        <v>4.78</v>
      </c>
      <c r="AL67" s="56">
        <f>'1.Смета.или.Акт'!F162</f>
        <v>4.78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34"/>
        <v>717</v>
      </c>
      <c r="CQ67">
        <f t="shared" si="35"/>
        <v>35.85</v>
      </c>
      <c r="CR67">
        <f t="shared" si="36"/>
        <v>0</v>
      </c>
      <c r="CS67">
        <f t="shared" si="37"/>
        <v>0</v>
      </c>
      <c r="CT67">
        <f t="shared" si="38"/>
        <v>0</v>
      </c>
      <c r="CU67">
        <f t="shared" si="39"/>
        <v>0</v>
      </c>
      <c r="CV67">
        <f t="shared" si="40"/>
        <v>0</v>
      </c>
      <c r="CW67">
        <f t="shared" si="41"/>
        <v>0</v>
      </c>
      <c r="CX67">
        <f t="shared" si="42"/>
        <v>0</v>
      </c>
      <c r="CY67">
        <f t="shared" si="43"/>
        <v>0</v>
      </c>
      <c r="CZ67">
        <f t="shared" si="44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117</v>
      </c>
      <c r="DW67" t="str">
        <f>'1.Смета.или.Акт'!D162</f>
        <v>кг</v>
      </c>
      <c r="DX67">
        <v>1</v>
      </c>
      <c r="EE67">
        <v>27365045</v>
      </c>
      <c r="EF67">
        <v>20</v>
      </c>
      <c r="EG67" t="s">
        <v>77</v>
      </c>
      <c r="EH67">
        <v>0</v>
      </c>
      <c r="EI67" t="s">
        <v>3</v>
      </c>
      <c r="EJ67">
        <v>1</v>
      </c>
      <c r="EK67">
        <v>1100</v>
      </c>
      <c r="EL67" t="s">
        <v>78</v>
      </c>
      <c r="EM67" t="s">
        <v>79</v>
      </c>
      <c r="EO67" t="s">
        <v>3</v>
      </c>
      <c r="EQ67">
        <v>0</v>
      </c>
      <c r="ER67">
        <v>4.78</v>
      </c>
      <c r="ES67" s="56">
        <f>'1.Смета.или.Акт'!F162</f>
        <v>4.78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35.200000000000003</v>
      </c>
      <c r="FQ67">
        <v>0</v>
      </c>
      <c r="FR67">
        <f t="shared" si="45"/>
        <v>0</v>
      </c>
      <c r="FS67">
        <v>0</v>
      </c>
      <c r="FX67">
        <v>0</v>
      </c>
      <c r="FY67">
        <v>0</v>
      </c>
      <c r="GA67" t="s">
        <v>118</v>
      </c>
      <c r="GD67">
        <v>0</v>
      </c>
      <c r="GF67">
        <v>748536722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46"/>
        <v>0</v>
      </c>
      <c r="GM67">
        <f t="shared" si="47"/>
        <v>717</v>
      </c>
      <c r="GN67">
        <f t="shared" si="48"/>
        <v>717</v>
      </c>
      <c r="GO67">
        <f t="shared" si="49"/>
        <v>0</v>
      </c>
      <c r="GP67">
        <f t="shared" si="50"/>
        <v>0</v>
      </c>
      <c r="GR67">
        <v>1</v>
      </c>
      <c r="GS67">
        <v>1</v>
      </c>
      <c r="GT67">
        <v>0</v>
      </c>
      <c r="GU67" t="s">
        <v>3</v>
      </c>
      <c r="GV67">
        <f t="shared" si="51"/>
        <v>0</v>
      </c>
      <c r="GW67">
        <v>1</v>
      </c>
      <c r="GX67">
        <f t="shared" si="52"/>
        <v>0</v>
      </c>
      <c r="HA67">
        <v>0</v>
      </c>
      <c r="HB67">
        <v>0</v>
      </c>
      <c r="IK67">
        <v>0</v>
      </c>
    </row>
    <row r="69" spans="1:255" x14ac:dyDescent="0.2">
      <c r="A69" s="3">
        <v>51</v>
      </c>
      <c r="B69" s="3">
        <f>B20</f>
        <v>1</v>
      </c>
      <c r="C69" s="3">
        <f>A20</f>
        <v>3</v>
      </c>
      <c r="D69" s="3">
        <f>ROW(A20)</f>
        <v>20</v>
      </c>
      <c r="E69" s="3"/>
      <c r="F69" s="3" t="str">
        <f>IF(F20&lt;&gt;"",F20,"")</f>
        <v>Новая локальная смета</v>
      </c>
      <c r="G69" s="3" t="str">
        <f>IF(G20&lt;&gt;"",G20,"")</f>
        <v>Новая локальная смета</v>
      </c>
      <c r="H69" s="3">
        <v>0</v>
      </c>
      <c r="I69" s="3"/>
      <c r="J69" s="3"/>
      <c r="K69" s="3"/>
      <c r="L69" s="3"/>
      <c r="M69" s="3"/>
      <c r="N69" s="3"/>
      <c r="O69" s="3">
        <f t="shared" ref="O69:T69" si="53">ROUND(AB69,2)</f>
        <v>84399.48</v>
      </c>
      <c r="P69" s="3">
        <f t="shared" si="53"/>
        <v>14170.15</v>
      </c>
      <c r="Q69" s="3">
        <f t="shared" si="53"/>
        <v>63133.54</v>
      </c>
      <c r="R69" s="3">
        <f t="shared" si="53"/>
        <v>3172.84</v>
      </c>
      <c r="S69" s="3">
        <f t="shared" si="53"/>
        <v>7095.79</v>
      </c>
      <c r="T69" s="3">
        <f t="shared" si="53"/>
        <v>0</v>
      </c>
      <c r="U69" s="3">
        <f>AH69</f>
        <v>707.03114000000005</v>
      </c>
      <c r="V69" s="3">
        <f>AI69</f>
        <v>235.68378999999999</v>
      </c>
      <c r="W69" s="3">
        <f>ROUND(AJ69,2)</f>
        <v>0</v>
      </c>
      <c r="X69" s="3">
        <f>ROUND(AK69,2)</f>
        <v>8658.76</v>
      </c>
      <c r="Y69" s="3">
        <f>ROUND(AL69,2)</f>
        <v>5499.84</v>
      </c>
      <c r="Z69" s="3"/>
      <c r="AA69" s="3"/>
      <c r="AB69" s="3">
        <f>ROUND(SUMIF(AA24:AA67,"=34696986",O24:O67),2)</f>
        <v>84399.48</v>
      </c>
      <c r="AC69" s="3">
        <f>ROUND(SUMIF(AA24:AA67,"=34696986",P24:P67),2)</f>
        <v>14170.15</v>
      </c>
      <c r="AD69" s="3">
        <f>ROUND(SUMIF(AA24:AA67,"=34696986",Q24:Q67),2)</f>
        <v>63133.54</v>
      </c>
      <c r="AE69" s="3">
        <f>ROUND(SUMIF(AA24:AA67,"=34696986",R24:R67),2)</f>
        <v>3172.84</v>
      </c>
      <c r="AF69" s="3">
        <f>ROUND(SUMIF(AA24:AA67,"=34696986",S24:S67),2)</f>
        <v>7095.79</v>
      </c>
      <c r="AG69" s="3">
        <f>ROUND(SUMIF(AA24:AA67,"=34696986",T24:T67),2)</f>
        <v>0</v>
      </c>
      <c r="AH69" s="3">
        <f>SUMIF(AA24:AA67,"=34696986",U24:U67)</f>
        <v>707.03114000000005</v>
      </c>
      <c r="AI69" s="3">
        <f>SUMIF(AA24:AA67,"=34696986",V24:V67)</f>
        <v>235.68378999999999</v>
      </c>
      <c r="AJ69" s="3">
        <f>ROUND(SUMIF(AA24:AA67,"=34696986",W24:W67),2)</f>
        <v>0</v>
      </c>
      <c r="AK69" s="3">
        <f>ROUND(SUMIF(AA24:AA67,"=34696986",X24:X67),2)</f>
        <v>8658.76</v>
      </c>
      <c r="AL69" s="3">
        <f>ROUND(SUMIF(AA24:AA67,"=34696986",Y24:Y67),2)</f>
        <v>5499.84</v>
      </c>
      <c r="AM69" s="3"/>
      <c r="AN69" s="3"/>
      <c r="AO69" s="3">
        <f t="shared" ref="AO69:BC69" si="54">ROUND(BX69,2)</f>
        <v>0</v>
      </c>
      <c r="AP69" s="3">
        <f t="shared" si="54"/>
        <v>0</v>
      </c>
      <c r="AQ69" s="3">
        <f t="shared" si="54"/>
        <v>0</v>
      </c>
      <c r="AR69" s="3">
        <f t="shared" si="54"/>
        <v>98558.080000000002</v>
      </c>
      <c r="AS69" s="3">
        <f t="shared" si="54"/>
        <v>89343.69</v>
      </c>
      <c r="AT69" s="3">
        <f t="shared" si="54"/>
        <v>9214.39</v>
      </c>
      <c r="AU69" s="3">
        <f t="shared" si="54"/>
        <v>0</v>
      </c>
      <c r="AV69" s="3">
        <f t="shared" si="54"/>
        <v>14170.15</v>
      </c>
      <c r="AW69" s="3">
        <f t="shared" si="54"/>
        <v>14170.15</v>
      </c>
      <c r="AX69" s="3">
        <f t="shared" si="54"/>
        <v>0</v>
      </c>
      <c r="AY69" s="3">
        <f t="shared" si="54"/>
        <v>14170.15</v>
      </c>
      <c r="AZ69" s="3">
        <f t="shared" si="54"/>
        <v>0</v>
      </c>
      <c r="BA69" s="3">
        <f t="shared" si="54"/>
        <v>0</v>
      </c>
      <c r="BB69" s="3">
        <f t="shared" si="54"/>
        <v>0</v>
      </c>
      <c r="BC69" s="3">
        <f t="shared" si="54"/>
        <v>0</v>
      </c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>
        <f>ROUND(SUMIF(AA24:AA67,"=34696986",FQ24:FQ67),2)</f>
        <v>0</v>
      </c>
      <c r="BY69" s="3">
        <f>ROUND(SUMIF(AA24:AA67,"=34696986",FR24:FR67),2)</f>
        <v>0</v>
      </c>
      <c r="BZ69" s="3">
        <f>ROUND(SUMIF(AA24:AA67,"=34696986",GL24:GL67),2)</f>
        <v>0</v>
      </c>
      <c r="CA69" s="3">
        <f>ROUND(SUMIF(AA24:AA67,"=34696986",GM24:GM67),2)</f>
        <v>98558.080000000002</v>
      </c>
      <c r="CB69" s="3">
        <f>ROUND(SUMIF(AA24:AA67,"=34696986",GN24:GN67),2)</f>
        <v>89343.69</v>
      </c>
      <c r="CC69" s="3">
        <f>ROUND(SUMIF(AA24:AA67,"=34696986",GO24:GO67),2)</f>
        <v>9214.39</v>
      </c>
      <c r="CD69" s="3">
        <f>ROUND(SUMIF(AA24:AA67,"=34696986",GP24:GP67),2)</f>
        <v>0</v>
      </c>
      <c r="CE69" s="3">
        <f>AC69-BX69</f>
        <v>14170.15</v>
      </c>
      <c r="CF69" s="3">
        <f>AC69-BY69</f>
        <v>14170.15</v>
      </c>
      <c r="CG69" s="3">
        <f>BX69-BZ69</f>
        <v>0</v>
      </c>
      <c r="CH69" s="3">
        <f>AC69-BX69-BY69+BZ69</f>
        <v>14170.15</v>
      </c>
      <c r="CI69" s="3">
        <f>BY69-BZ69</f>
        <v>0</v>
      </c>
      <c r="CJ69" s="3">
        <f>ROUND(SUMIF(AA24:AA67,"=34696986",GX24:GX67),2)</f>
        <v>0</v>
      </c>
      <c r="CK69" s="3">
        <f>ROUND(SUMIF(AA24:AA67,"=34696986",GY24:GY67),2)</f>
        <v>0</v>
      </c>
      <c r="CL69" s="3">
        <f>ROUND(SUMIF(AA24:AA67,"=34696986",GZ24:GZ67),2)</f>
        <v>0</v>
      </c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4">
        <f t="shared" ref="DG69:DL69" si="55">ROUND(DT69,2)</f>
        <v>2906095.78</v>
      </c>
      <c r="DH69" s="4">
        <f t="shared" si="55"/>
        <v>1987073.48</v>
      </c>
      <c r="DI69" s="4">
        <f t="shared" si="55"/>
        <v>789169.25</v>
      </c>
      <c r="DJ69" s="4">
        <f t="shared" si="55"/>
        <v>58062.96</v>
      </c>
      <c r="DK69" s="4">
        <f t="shared" si="55"/>
        <v>129853.05</v>
      </c>
      <c r="DL69" s="4">
        <f t="shared" si="55"/>
        <v>0</v>
      </c>
      <c r="DM69" s="4">
        <f>DZ69</f>
        <v>707.03114000000005</v>
      </c>
      <c r="DN69" s="4">
        <f>EA69</f>
        <v>235.68378999999999</v>
      </c>
      <c r="DO69" s="4">
        <f>ROUND(EB69,2)</f>
        <v>0</v>
      </c>
      <c r="DP69" s="4">
        <f>ROUND(EC69,2)</f>
        <v>134819.94</v>
      </c>
      <c r="DQ69" s="4">
        <f>ROUND(ED69,2)</f>
        <v>80250.259999999995</v>
      </c>
      <c r="DR69" s="4"/>
      <c r="DS69" s="4"/>
      <c r="DT69" s="4">
        <f>ROUND(SUMIF(AA24:AA67,"=34696987",O24:O67),2)</f>
        <v>2906095.78</v>
      </c>
      <c r="DU69" s="4">
        <f>ROUND(SUMIF(AA24:AA67,"=34696987",P24:P67),2)</f>
        <v>1987073.48</v>
      </c>
      <c r="DV69" s="4">
        <f>ROUND(SUMIF(AA24:AA67,"=34696987",Q24:Q67),2)</f>
        <v>789169.25</v>
      </c>
      <c r="DW69" s="4">
        <f>ROUND(SUMIF(AA24:AA67,"=34696987",R24:R67),2)</f>
        <v>58062.96</v>
      </c>
      <c r="DX69" s="4">
        <f>ROUND(SUMIF(AA24:AA67,"=34696987",S24:S67),2)</f>
        <v>129853.05</v>
      </c>
      <c r="DY69" s="4">
        <f>ROUND(SUMIF(AA24:AA67,"=34696987",T24:T67),2)</f>
        <v>0</v>
      </c>
      <c r="DZ69" s="4">
        <f>SUMIF(AA24:AA67,"=34696987",U24:U67)</f>
        <v>707.03114000000005</v>
      </c>
      <c r="EA69" s="4">
        <f>SUMIF(AA24:AA67,"=34696987",V24:V67)</f>
        <v>235.68378999999999</v>
      </c>
      <c r="EB69" s="4">
        <f>ROUND(SUMIF(AA24:AA67,"=34696987",W24:W67),2)</f>
        <v>0</v>
      </c>
      <c r="EC69" s="4">
        <f>ROUND(SUMIF(AA24:AA67,"=34696987",X24:X67),2)</f>
        <v>134819.94</v>
      </c>
      <c r="ED69" s="4">
        <f>ROUND(SUMIF(AA24:AA67,"=34696987",Y24:Y67),2)</f>
        <v>80250.259999999995</v>
      </c>
      <c r="EE69" s="4"/>
      <c r="EF69" s="4"/>
      <c r="EG69" s="4">
        <f t="shared" ref="EG69:EU69" si="56">ROUND(FP69,2)</f>
        <v>0</v>
      </c>
      <c r="EH69" s="4">
        <f t="shared" si="56"/>
        <v>0</v>
      </c>
      <c r="EI69" s="4">
        <f t="shared" si="56"/>
        <v>0</v>
      </c>
      <c r="EJ69" s="4">
        <f t="shared" si="56"/>
        <v>3121165.98</v>
      </c>
      <c r="EK69" s="4">
        <f t="shared" si="56"/>
        <v>2984732.47</v>
      </c>
      <c r="EL69" s="4">
        <f t="shared" si="56"/>
        <v>136433.51</v>
      </c>
      <c r="EM69" s="4">
        <f t="shared" si="56"/>
        <v>0</v>
      </c>
      <c r="EN69" s="4">
        <f t="shared" si="56"/>
        <v>1987073.48</v>
      </c>
      <c r="EO69" s="4">
        <f t="shared" si="56"/>
        <v>1987073.48</v>
      </c>
      <c r="EP69" s="4">
        <f t="shared" si="56"/>
        <v>0</v>
      </c>
      <c r="EQ69" s="4">
        <f t="shared" si="56"/>
        <v>1987073.48</v>
      </c>
      <c r="ER69" s="4">
        <f t="shared" si="56"/>
        <v>0</v>
      </c>
      <c r="ES69" s="4">
        <f t="shared" si="56"/>
        <v>0</v>
      </c>
      <c r="ET69" s="4">
        <f t="shared" si="56"/>
        <v>0</v>
      </c>
      <c r="EU69" s="4">
        <f t="shared" si="56"/>
        <v>0</v>
      </c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>
        <f>ROUND(SUMIF(AA24:AA67,"=34696987",FQ24:FQ67),2)</f>
        <v>0</v>
      </c>
      <c r="FQ69" s="4">
        <f>ROUND(SUMIF(AA24:AA67,"=34696987",FR24:FR67),2)</f>
        <v>0</v>
      </c>
      <c r="FR69" s="4">
        <f>ROUND(SUMIF(AA24:AA67,"=34696987",GL24:GL67),2)</f>
        <v>0</v>
      </c>
      <c r="FS69" s="4">
        <f>ROUND(SUMIF(AA24:AA67,"=34696987",GM24:GM67),2)</f>
        <v>3121165.98</v>
      </c>
      <c r="FT69" s="4">
        <f>ROUND(SUMIF(AA24:AA67,"=34696987",GN24:GN67),2)</f>
        <v>2984732.47</v>
      </c>
      <c r="FU69" s="4">
        <f>ROUND(SUMIF(AA24:AA67,"=34696987",GO24:GO67),2)</f>
        <v>136433.51</v>
      </c>
      <c r="FV69" s="4">
        <f>ROUND(SUMIF(AA24:AA67,"=34696987",GP24:GP67),2)</f>
        <v>0</v>
      </c>
      <c r="FW69" s="4">
        <f>DU69-FP69</f>
        <v>1987073.48</v>
      </c>
      <c r="FX69" s="4">
        <f>DU69-FQ69</f>
        <v>1987073.48</v>
      </c>
      <c r="FY69" s="4">
        <f>FP69-FR69</f>
        <v>0</v>
      </c>
      <c r="FZ69" s="4">
        <f>DU69-FP69-FQ69+FR69</f>
        <v>1987073.48</v>
      </c>
      <c r="GA69" s="4">
        <f>FQ69-FR69</f>
        <v>0</v>
      </c>
      <c r="GB69" s="4">
        <f>ROUND(SUMIF(AA24:AA67,"=34696987",GX24:GX67),2)</f>
        <v>0</v>
      </c>
      <c r="GC69" s="4">
        <f>ROUND(SUMIF(AA24:AA67,"=34696987",GY24:GY67),2)</f>
        <v>0</v>
      </c>
      <c r="GD69" s="4">
        <f>ROUND(SUMIF(AA24:AA67,"=34696987",GZ24:GZ67),2)</f>
        <v>0</v>
      </c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>
        <v>0</v>
      </c>
    </row>
    <row r="71" spans="1:255" x14ac:dyDescent="0.2">
      <c r="A71" s="5">
        <v>50</v>
      </c>
      <c r="B71" s="5">
        <v>0</v>
      </c>
      <c r="C71" s="5">
        <v>0</v>
      </c>
      <c r="D71" s="5">
        <v>1</v>
      </c>
      <c r="E71" s="5">
        <v>201</v>
      </c>
      <c r="F71" s="5">
        <f>ROUND(Source!O69,O71)</f>
        <v>84399.48</v>
      </c>
      <c r="G71" s="5" t="s">
        <v>119</v>
      </c>
      <c r="H71" s="5" t="s">
        <v>120</v>
      </c>
      <c r="I71" s="5"/>
      <c r="J71" s="5"/>
      <c r="K71" s="5">
        <v>201</v>
      </c>
      <c r="L71" s="5">
        <v>1</v>
      </c>
      <c r="M71" s="5">
        <v>3</v>
      </c>
      <c r="N71" s="5" t="s">
        <v>3</v>
      </c>
      <c r="O71" s="5">
        <v>2</v>
      </c>
      <c r="P71" s="5">
        <f>ROUND(Source!DG69,O71)</f>
        <v>2906095.78</v>
      </c>
      <c r="Q71" s="5"/>
      <c r="R71" s="5"/>
      <c r="S71" s="5"/>
      <c r="T71" s="5"/>
      <c r="U71" s="5"/>
      <c r="V71" s="5"/>
      <c r="W71" s="5"/>
    </row>
    <row r="72" spans="1:255" x14ac:dyDescent="0.2">
      <c r="A72" s="5">
        <v>50</v>
      </c>
      <c r="B72" s="5">
        <v>0</v>
      </c>
      <c r="C72" s="5">
        <v>0</v>
      </c>
      <c r="D72" s="5">
        <v>1</v>
      </c>
      <c r="E72" s="5">
        <v>202</v>
      </c>
      <c r="F72" s="5">
        <f>ROUND(Source!P69,O72)</f>
        <v>14170.15</v>
      </c>
      <c r="G72" s="5" t="s">
        <v>121</v>
      </c>
      <c r="H72" s="5" t="s">
        <v>122</v>
      </c>
      <c r="I72" s="5"/>
      <c r="J72" s="5"/>
      <c r="K72" s="5">
        <v>202</v>
      </c>
      <c r="L72" s="5">
        <v>2</v>
      </c>
      <c r="M72" s="5">
        <v>3</v>
      </c>
      <c r="N72" s="5" t="s">
        <v>3</v>
      </c>
      <c r="O72" s="5">
        <v>2</v>
      </c>
      <c r="P72" s="5">
        <f>ROUND(Source!DH69,O72)</f>
        <v>1987073.48</v>
      </c>
      <c r="Q72" s="5"/>
      <c r="R72" s="5"/>
      <c r="S72" s="5"/>
      <c r="T72" s="5"/>
      <c r="U72" s="5"/>
      <c r="V72" s="5"/>
      <c r="W72" s="5"/>
    </row>
    <row r="73" spans="1:255" x14ac:dyDescent="0.2">
      <c r="A73" s="5">
        <v>50</v>
      </c>
      <c r="B73" s="5">
        <v>0</v>
      </c>
      <c r="C73" s="5">
        <v>0</v>
      </c>
      <c r="D73" s="5">
        <v>1</v>
      </c>
      <c r="E73" s="5">
        <v>222</v>
      </c>
      <c r="F73" s="5">
        <f>ROUND(Source!AO69,O73)</f>
        <v>0</v>
      </c>
      <c r="G73" s="5" t="s">
        <v>123</v>
      </c>
      <c r="H73" s="5" t="s">
        <v>124</v>
      </c>
      <c r="I73" s="5"/>
      <c r="J73" s="5"/>
      <c r="K73" s="5">
        <v>222</v>
      </c>
      <c r="L73" s="5">
        <v>3</v>
      </c>
      <c r="M73" s="5">
        <v>3</v>
      </c>
      <c r="N73" s="5" t="s">
        <v>3</v>
      </c>
      <c r="O73" s="5">
        <v>2</v>
      </c>
      <c r="P73" s="5">
        <f>ROUND(Source!EG69,O73)</f>
        <v>0</v>
      </c>
      <c r="Q73" s="5"/>
      <c r="R73" s="5"/>
      <c r="S73" s="5"/>
      <c r="T73" s="5"/>
      <c r="U73" s="5"/>
      <c r="V73" s="5"/>
      <c r="W73" s="5"/>
    </row>
    <row r="74" spans="1:255" x14ac:dyDescent="0.2">
      <c r="A74" s="5">
        <v>50</v>
      </c>
      <c r="B74" s="5">
        <v>0</v>
      </c>
      <c r="C74" s="5">
        <v>0</v>
      </c>
      <c r="D74" s="5">
        <v>1</v>
      </c>
      <c r="E74" s="5">
        <v>225</v>
      </c>
      <c r="F74" s="5">
        <f>ROUND(Source!AV69,O74)</f>
        <v>14170.15</v>
      </c>
      <c r="G74" s="5" t="s">
        <v>125</v>
      </c>
      <c r="H74" s="5" t="s">
        <v>126</v>
      </c>
      <c r="I74" s="5"/>
      <c r="J74" s="5"/>
      <c r="K74" s="5">
        <v>225</v>
      </c>
      <c r="L74" s="5">
        <v>4</v>
      </c>
      <c r="M74" s="5">
        <v>3</v>
      </c>
      <c r="N74" s="5" t="s">
        <v>3</v>
      </c>
      <c r="O74" s="5">
        <v>2</v>
      </c>
      <c r="P74" s="5">
        <f>ROUND(Source!EN69,O74)</f>
        <v>1987073.48</v>
      </c>
      <c r="Q74" s="5"/>
      <c r="R74" s="5"/>
      <c r="S74" s="5"/>
      <c r="T74" s="5"/>
      <c r="U74" s="5"/>
      <c r="V74" s="5"/>
      <c r="W74" s="5"/>
    </row>
    <row r="75" spans="1:255" x14ac:dyDescent="0.2">
      <c r="A75" s="5">
        <v>50</v>
      </c>
      <c r="B75" s="5">
        <v>0</v>
      </c>
      <c r="C75" s="5">
        <v>0</v>
      </c>
      <c r="D75" s="5">
        <v>1</v>
      </c>
      <c r="E75" s="5">
        <v>226</v>
      </c>
      <c r="F75" s="5">
        <f>ROUND(Source!AW69,O75)</f>
        <v>14170.15</v>
      </c>
      <c r="G75" s="5" t="s">
        <v>127</v>
      </c>
      <c r="H75" s="5" t="s">
        <v>128</v>
      </c>
      <c r="I75" s="5"/>
      <c r="J75" s="5"/>
      <c r="K75" s="5">
        <v>226</v>
      </c>
      <c r="L75" s="5">
        <v>5</v>
      </c>
      <c r="M75" s="5">
        <v>3</v>
      </c>
      <c r="N75" s="5" t="s">
        <v>3</v>
      </c>
      <c r="O75" s="5">
        <v>2</v>
      </c>
      <c r="P75" s="5">
        <f>ROUND(Source!EO69,O75)</f>
        <v>1987073.48</v>
      </c>
      <c r="Q75" s="5"/>
      <c r="R75" s="5"/>
      <c r="S75" s="5"/>
      <c r="T75" s="5"/>
      <c r="U75" s="5"/>
      <c r="V75" s="5"/>
      <c r="W75" s="5"/>
    </row>
    <row r="76" spans="1:255" x14ac:dyDescent="0.2">
      <c r="A76" s="5">
        <v>50</v>
      </c>
      <c r="B76" s="5">
        <v>0</v>
      </c>
      <c r="C76" s="5">
        <v>0</v>
      </c>
      <c r="D76" s="5">
        <v>1</v>
      </c>
      <c r="E76" s="5">
        <v>227</v>
      </c>
      <c r="F76" s="5">
        <f>ROUND(Source!AX69,O76)</f>
        <v>0</v>
      </c>
      <c r="G76" s="5" t="s">
        <v>129</v>
      </c>
      <c r="H76" s="5" t="s">
        <v>130</v>
      </c>
      <c r="I76" s="5"/>
      <c r="J76" s="5"/>
      <c r="K76" s="5">
        <v>227</v>
      </c>
      <c r="L76" s="5">
        <v>6</v>
      </c>
      <c r="M76" s="5">
        <v>3</v>
      </c>
      <c r="N76" s="5" t="s">
        <v>3</v>
      </c>
      <c r="O76" s="5">
        <v>2</v>
      </c>
      <c r="P76" s="5">
        <f>ROUND(Source!EP69,O76)</f>
        <v>0</v>
      </c>
      <c r="Q76" s="5"/>
      <c r="R76" s="5"/>
      <c r="S76" s="5"/>
      <c r="T76" s="5"/>
      <c r="U76" s="5"/>
      <c r="V76" s="5"/>
      <c r="W76" s="5"/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228</v>
      </c>
      <c r="F77" s="5">
        <f>ROUND(Source!AY69,O77)</f>
        <v>14170.15</v>
      </c>
      <c r="G77" s="5" t="s">
        <v>131</v>
      </c>
      <c r="H77" s="5" t="s">
        <v>132</v>
      </c>
      <c r="I77" s="5"/>
      <c r="J77" s="5"/>
      <c r="K77" s="5">
        <v>228</v>
      </c>
      <c r="L77" s="5">
        <v>7</v>
      </c>
      <c r="M77" s="5">
        <v>3</v>
      </c>
      <c r="N77" s="5" t="s">
        <v>3</v>
      </c>
      <c r="O77" s="5">
        <v>2</v>
      </c>
      <c r="P77" s="5">
        <f>ROUND(Source!EQ69,O77)</f>
        <v>1987073.48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216</v>
      </c>
      <c r="F78" s="5">
        <f>ROUND(Source!AP69,O78)</f>
        <v>0</v>
      </c>
      <c r="G78" s="5" t="s">
        <v>133</v>
      </c>
      <c r="H78" s="5" t="s">
        <v>134</v>
      </c>
      <c r="I78" s="5"/>
      <c r="J78" s="5"/>
      <c r="K78" s="5">
        <v>216</v>
      </c>
      <c r="L78" s="5">
        <v>8</v>
      </c>
      <c r="M78" s="5">
        <v>3</v>
      </c>
      <c r="N78" s="5" t="s">
        <v>3</v>
      </c>
      <c r="O78" s="5">
        <v>2</v>
      </c>
      <c r="P78" s="5">
        <f>ROUND(Source!EH69,O78)</f>
        <v>0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223</v>
      </c>
      <c r="F79" s="5">
        <f>ROUND(Source!AQ69,O79)</f>
        <v>0</v>
      </c>
      <c r="G79" s="5" t="s">
        <v>135</v>
      </c>
      <c r="H79" s="5" t="s">
        <v>136</v>
      </c>
      <c r="I79" s="5"/>
      <c r="J79" s="5"/>
      <c r="K79" s="5">
        <v>223</v>
      </c>
      <c r="L79" s="5">
        <v>9</v>
      </c>
      <c r="M79" s="5">
        <v>3</v>
      </c>
      <c r="N79" s="5" t="s">
        <v>3</v>
      </c>
      <c r="O79" s="5">
        <v>2</v>
      </c>
      <c r="P79" s="5">
        <f>ROUND(Source!EI69,O79)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229</v>
      </c>
      <c r="F80" s="5">
        <f>ROUND(Source!AZ69,O80)</f>
        <v>0</v>
      </c>
      <c r="G80" s="5" t="s">
        <v>137</v>
      </c>
      <c r="H80" s="5" t="s">
        <v>138</v>
      </c>
      <c r="I80" s="5"/>
      <c r="J80" s="5"/>
      <c r="K80" s="5">
        <v>229</v>
      </c>
      <c r="L80" s="5">
        <v>10</v>
      </c>
      <c r="M80" s="5">
        <v>3</v>
      </c>
      <c r="N80" s="5" t="s">
        <v>3</v>
      </c>
      <c r="O80" s="5">
        <v>2</v>
      </c>
      <c r="P80" s="5">
        <f>ROUND(Source!ER69,O80)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203</v>
      </c>
      <c r="F81" s="5">
        <f>ROUND(Source!Q69,O81)</f>
        <v>63133.54</v>
      </c>
      <c r="G81" s="5" t="s">
        <v>139</v>
      </c>
      <c r="H81" s="5" t="s">
        <v>140</v>
      </c>
      <c r="I81" s="5"/>
      <c r="J81" s="5"/>
      <c r="K81" s="5">
        <v>203</v>
      </c>
      <c r="L81" s="5">
        <v>11</v>
      </c>
      <c r="M81" s="5">
        <v>3</v>
      </c>
      <c r="N81" s="5" t="s">
        <v>3</v>
      </c>
      <c r="O81" s="5">
        <v>2</v>
      </c>
      <c r="P81" s="5">
        <f>ROUND(Source!DI69,O81)</f>
        <v>789169.25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231</v>
      </c>
      <c r="F82" s="5">
        <f>ROUND(Source!BB69,O82)</f>
        <v>0</v>
      </c>
      <c r="G82" s="5" t="s">
        <v>141</v>
      </c>
      <c r="H82" s="5" t="s">
        <v>142</v>
      </c>
      <c r="I82" s="5"/>
      <c r="J82" s="5"/>
      <c r="K82" s="5">
        <v>231</v>
      </c>
      <c r="L82" s="5">
        <v>12</v>
      </c>
      <c r="M82" s="5">
        <v>3</v>
      </c>
      <c r="N82" s="5" t="s">
        <v>3</v>
      </c>
      <c r="O82" s="5">
        <v>2</v>
      </c>
      <c r="P82" s="5">
        <f>ROUND(Source!ET69,O82)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204</v>
      </c>
      <c r="F83" s="5">
        <f>ROUND(Source!R69,O83)</f>
        <v>3172.84</v>
      </c>
      <c r="G83" s="5" t="s">
        <v>143</v>
      </c>
      <c r="H83" s="5" t="s">
        <v>144</v>
      </c>
      <c r="I83" s="5"/>
      <c r="J83" s="5"/>
      <c r="K83" s="5">
        <v>204</v>
      </c>
      <c r="L83" s="5">
        <v>13</v>
      </c>
      <c r="M83" s="5">
        <v>3</v>
      </c>
      <c r="N83" s="5" t="s">
        <v>3</v>
      </c>
      <c r="O83" s="5">
        <v>2</v>
      </c>
      <c r="P83" s="5">
        <f>ROUND(Source!DJ69,O83)</f>
        <v>58062.96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205</v>
      </c>
      <c r="F84" s="5">
        <f>ROUND(Source!S69,O84)</f>
        <v>7095.79</v>
      </c>
      <c r="G84" s="5" t="s">
        <v>145</v>
      </c>
      <c r="H84" s="5" t="s">
        <v>146</v>
      </c>
      <c r="I84" s="5"/>
      <c r="J84" s="5"/>
      <c r="K84" s="5">
        <v>205</v>
      </c>
      <c r="L84" s="5">
        <v>14</v>
      </c>
      <c r="M84" s="5">
        <v>3</v>
      </c>
      <c r="N84" s="5" t="s">
        <v>3</v>
      </c>
      <c r="O84" s="5">
        <v>2</v>
      </c>
      <c r="P84" s="5">
        <f>ROUND(Source!DK69,O84)</f>
        <v>129853.05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232</v>
      </c>
      <c r="F85" s="5">
        <f>ROUND(Source!BC69,O85)</f>
        <v>0</v>
      </c>
      <c r="G85" s="5" t="s">
        <v>147</v>
      </c>
      <c r="H85" s="5" t="s">
        <v>148</v>
      </c>
      <c r="I85" s="5"/>
      <c r="J85" s="5"/>
      <c r="K85" s="5">
        <v>232</v>
      </c>
      <c r="L85" s="5">
        <v>15</v>
      </c>
      <c r="M85" s="5">
        <v>3</v>
      </c>
      <c r="N85" s="5" t="s">
        <v>3</v>
      </c>
      <c r="O85" s="5">
        <v>2</v>
      </c>
      <c r="P85" s="5">
        <f>ROUND(Source!EU69,O85)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214</v>
      </c>
      <c r="F86" s="5">
        <f>ROUND(Source!AS69,O86)</f>
        <v>89343.69</v>
      </c>
      <c r="G86" s="5" t="s">
        <v>149</v>
      </c>
      <c r="H86" s="5" t="s">
        <v>150</v>
      </c>
      <c r="I86" s="5"/>
      <c r="J86" s="5"/>
      <c r="K86" s="5">
        <v>214</v>
      </c>
      <c r="L86" s="5">
        <v>16</v>
      </c>
      <c r="M86" s="5">
        <v>3</v>
      </c>
      <c r="N86" s="5" t="s">
        <v>3</v>
      </c>
      <c r="O86" s="5">
        <v>2</v>
      </c>
      <c r="P86" s="5">
        <f>ROUND(Source!EK69,O86)</f>
        <v>2984732.47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215</v>
      </c>
      <c r="F87" s="5">
        <f>ROUND(Source!AT69,O87)</f>
        <v>9214.39</v>
      </c>
      <c r="G87" s="5" t="s">
        <v>151</v>
      </c>
      <c r="H87" s="5" t="s">
        <v>152</v>
      </c>
      <c r="I87" s="5"/>
      <c r="J87" s="5"/>
      <c r="K87" s="5">
        <v>215</v>
      </c>
      <c r="L87" s="5">
        <v>17</v>
      </c>
      <c r="M87" s="5">
        <v>3</v>
      </c>
      <c r="N87" s="5" t="s">
        <v>3</v>
      </c>
      <c r="O87" s="5">
        <v>2</v>
      </c>
      <c r="P87" s="5">
        <f>ROUND(Source!EL69,O87)</f>
        <v>136433.51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217</v>
      </c>
      <c r="F88" s="5">
        <f>ROUND(Source!AU69,O88)</f>
        <v>0</v>
      </c>
      <c r="G88" s="5" t="s">
        <v>153</v>
      </c>
      <c r="H88" s="5" t="s">
        <v>154</v>
      </c>
      <c r="I88" s="5"/>
      <c r="J88" s="5"/>
      <c r="K88" s="5">
        <v>217</v>
      </c>
      <c r="L88" s="5">
        <v>18</v>
      </c>
      <c r="M88" s="5">
        <v>3</v>
      </c>
      <c r="N88" s="5" t="s">
        <v>3</v>
      </c>
      <c r="O88" s="5">
        <v>2</v>
      </c>
      <c r="P88" s="5">
        <f>ROUND(Source!EM69,O88)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230</v>
      </c>
      <c r="F89" s="5">
        <f>ROUND(Source!BA69,O89)</f>
        <v>0</v>
      </c>
      <c r="G89" s="5" t="s">
        <v>155</v>
      </c>
      <c r="H89" s="5" t="s">
        <v>156</v>
      </c>
      <c r="I89" s="5"/>
      <c r="J89" s="5"/>
      <c r="K89" s="5">
        <v>230</v>
      </c>
      <c r="L89" s="5">
        <v>19</v>
      </c>
      <c r="M89" s="5">
        <v>3</v>
      </c>
      <c r="N89" s="5" t="s">
        <v>3</v>
      </c>
      <c r="O89" s="5">
        <v>2</v>
      </c>
      <c r="P89" s="5">
        <f>ROUND(Source!ES69,O89)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206</v>
      </c>
      <c r="F90" s="5">
        <f>ROUND(Source!T69,O90)</f>
        <v>0</v>
      </c>
      <c r="G90" s="5" t="s">
        <v>157</v>
      </c>
      <c r="H90" s="5" t="s">
        <v>158</v>
      </c>
      <c r="I90" s="5"/>
      <c r="J90" s="5"/>
      <c r="K90" s="5">
        <v>206</v>
      </c>
      <c r="L90" s="5">
        <v>20</v>
      </c>
      <c r="M90" s="5">
        <v>3</v>
      </c>
      <c r="N90" s="5" t="s">
        <v>3</v>
      </c>
      <c r="O90" s="5">
        <v>2</v>
      </c>
      <c r="P90" s="5">
        <f>ROUND(Source!DL69,O90)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207</v>
      </c>
      <c r="F91" s="5">
        <f>Source!U69</f>
        <v>707.03114000000005</v>
      </c>
      <c r="G91" s="5" t="s">
        <v>159</v>
      </c>
      <c r="H91" s="5" t="s">
        <v>160</v>
      </c>
      <c r="I91" s="5"/>
      <c r="J91" s="5"/>
      <c r="K91" s="5">
        <v>207</v>
      </c>
      <c r="L91" s="5">
        <v>21</v>
      </c>
      <c r="M91" s="5">
        <v>3</v>
      </c>
      <c r="N91" s="5" t="s">
        <v>3</v>
      </c>
      <c r="O91" s="5">
        <v>-1</v>
      </c>
      <c r="P91" s="5">
        <f>Source!DM69</f>
        <v>707.03114000000005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208</v>
      </c>
      <c r="F92" s="5">
        <f>Source!V69</f>
        <v>235.68378999999999</v>
      </c>
      <c r="G92" s="5" t="s">
        <v>161</v>
      </c>
      <c r="H92" s="5" t="s">
        <v>162</v>
      </c>
      <c r="I92" s="5"/>
      <c r="J92" s="5"/>
      <c r="K92" s="5">
        <v>208</v>
      </c>
      <c r="L92" s="5">
        <v>22</v>
      </c>
      <c r="M92" s="5">
        <v>3</v>
      </c>
      <c r="N92" s="5" t="s">
        <v>3</v>
      </c>
      <c r="O92" s="5">
        <v>-1</v>
      </c>
      <c r="P92" s="5">
        <f>Source!DN69</f>
        <v>235.68378999999999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209</v>
      </c>
      <c r="F93" s="5">
        <f>ROUND(Source!W69,O93)</f>
        <v>0</v>
      </c>
      <c r="G93" s="5" t="s">
        <v>163</v>
      </c>
      <c r="H93" s="5" t="s">
        <v>164</v>
      </c>
      <c r="I93" s="5"/>
      <c r="J93" s="5"/>
      <c r="K93" s="5">
        <v>209</v>
      </c>
      <c r="L93" s="5">
        <v>23</v>
      </c>
      <c r="M93" s="5">
        <v>3</v>
      </c>
      <c r="N93" s="5" t="s">
        <v>3</v>
      </c>
      <c r="O93" s="5">
        <v>2</v>
      </c>
      <c r="P93" s="5">
        <f>ROUND(Source!DO69,O93)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210</v>
      </c>
      <c r="F94" s="5">
        <f>ROUND(Source!X69,O94)</f>
        <v>8658.76</v>
      </c>
      <c r="G94" s="5" t="s">
        <v>165</v>
      </c>
      <c r="H94" s="5" t="s">
        <v>166</v>
      </c>
      <c r="I94" s="5"/>
      <c r="J94" s="5"/>
      <c r="K94" s="5">
        <v>210</v>
      </c>
      <c r="L94" s="5">
        <v>24</v>
      </c>
      <c r="M94" s="5">
        <v>3</v>
      </c>
      <c r="N94" s="5" t="s">
        <v>3</v>
      </c>
      <c r="O94" s="5">
        <v>2</v>
      </c>
      <c r="P94" s="5">
        <f>ROUND(Source!DP69,O94)</f>
        <v>134819.94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211</v>
      </c>
      <c r="F95" s="5">
        <f>ROUND(Source!Y69,O95)</f>
        <v>5499.84</v>
      </c>
      <c r="G95" s="5" t="s">
        <v>167</v>
      </c>
      <c r="H95" s="5" t="s">
        <v>168</v>
      </c>
      <c r="I95" s="5"/>
      <c r="J95" s="5"/>
      <c r="K95" s="5">
        <v>211</v>
      </c>
      <c r="L95" s="5">
        <v>25</v>
      </c>
      <c r="M95" s="5">
        <v>3</v>
      </c>
      <c r="N95" s="5" t="s">
        <v>3</v>
      </c>
      <c r="O95" s="5">
        <v>2</v>
      </c>
      <c r="P95" s="5">
        <f>ROUND(Source!DQ69,O95)</f>
        <v>80250.259999999995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224</v>
      </c>
      <c r="F96" s="5">
        <f>ROUND(Source!AR69,O96)</f>
        <v>98558.080000000002</v>
      </c>
      <c r="G96" s="5" t="s">
        <v>169</v>
      </c>
      <c r="H96" s="5" t="s">
        <v>170</v>
      </c>
      <c r="I96" s="5"/>
      <c r="J96" s="5"/>
      <c r="K96" s="5">
        <v>224</v>
      </c>
      <c r="L96" s="5">
        <v>26</v>
      </c>
      <c r="M96" s="5">
        <v>3</v>
      </c>
      <c r="N96" s="5" t="s">
        <v>3</v>
      </c>
      <c r="O96" s="5">
        <v>2</v>
      </c>
      <c r="P96" s="5">
        <f>ROUND(Source!EJ69,O96)</f>
        <v>3121165.98</v>
      </c>
      <c r="Q96" s="5"/>
      <c r="R96" s="5"/>
      <c r="S96" s="5"/>
      <c r="T96" s="5"/>
      <c r="U96" s="5"/>
      <c r="V96" s="5"/>
      <c r="W96" s="5"/>
    </row>
    <row r="98" spans="1:206" x14ac:dyDescent="0.2">
      <c r="A98" s="3">
        <v>51</v>
      </c>
      <c r="B98" s="3">
        <f>B12</f>
        <v>161</v>
      </c>
      <c r="C98" s="3">
        <f>A12</f>
        <v>1</v>
      </c>
      <c r="D98" s="3">
        <f>ROW(A12)</f>
        <v>12</v>
      </c>
      <c r="E98" s="3"/>
      <c r="F98" s="3" t="str">
        <f>IF(F12&lt;&gt;"",F12,"")</f>
        <v/>
      </c>
      <c r="G98" s="3" t="str">
        <f>IF(G12&lt;&gt;"",G12,"")</f>
        <v>Реконструкция КЛ-6 кВ №103 ПС ТЭЦ</v>
      </c>
      <c r="H98" s="3">
        <v>0</v>
      </c>
      <c r="I98" s="3"/>
      <c r="J98" s="3"/>
      <c r="K98" s="3"/>
      <c r="L98" s="3"/>
      <c r="M98" s="3"/>
      <c r="N98" s="3"/>
      <c r="O98" s="3">
        <f t="shared" ref="O98:T98" si="57">ROUND(O69,2)</f>
        <v>84399.48</v>
      </c>
      <c r="P98" s="3">
        <f t="shared" si="57"/>
        <v>14170.15</v>
      </c>
      <c r="Q98" s="3">
        <f t="shared" si="57"/>
        <v>63133.54</v>
      </c>
      <c r="R98" s="3">
        <f t="shared" si="57"/>
        <v>3172.84</v>
      </c>
      <c r="S98" s="3">
        <f t="shared" si="57"/>
        <v>7095.79</v>
      </c>
      <c r="T98" s="3">
        <f t="shared" si="57"/>
        <v>0</v>
      </c>
      <c r="U98" s="3">
        <f>U69</f>
        <v>707.03114000000005</v>
      </c>
      <c r="V98" s="3">
        <f>V69</f>
        <v>235.68378999999999</v>
      </c>
      <c r="W98" s="3">
        <f>ROUND(W69,2)</f>
        <v>0</v>
      </c>
      <c r="X98" s="3">
        <f>ROUND(X69,2)</f>
        <v>8658.76</v>
      </c>
      <c r="Y98" s="3">
        <f>ROUND(Y69,2)</f>
        <v>5499.84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>
        <f t="shared" ref="AO98:BC98" si="58">ROUND(AO69,2)</f>
        <v>0</v>
      </c>
      <c r="AP98" s="3">
        <f t="shared" si="58"/>
        <v>0</v>
      </c>
      <c r="AQ98" s="3">
        <f t="shared" si="58"/>
        <v>0</v>
      </c>
      <c r="AR98" s="3">
        <f t="shared" si="58"/>
        <v>98558.080000000002</v>
      </c>
      <c r="AS98" s="3">
        <f t="shared" si="58"/>
        <v>89343.69</v>
      </c>
      <c r="AT98" s="3">
        <f t="shared" si="58"/>
        <v>9214.39</v>
      </c>
      <c r="AU98" s="3">
        <f t="shared" si="58"/>
        <v>0</v>
      </c>
      <c r="AV98" s="3">
        <f t="shared" si="58"/>
        <v>14170.15</v>
      </c>
      <c r="AW98" s="3">
        <f t="shared" si="58"/>
        <v>14170.15</v>
      </c>
      <c r="AX98" s="3">
        <f t="shared" si="58"/>
        <v>0</v>
      </c>
      <c r="AY98" s="3">
        <f t="shared" si="58"/>
        <v>14170.15</v>
      </c>
      <c r="AZ98" s="3">
        <f t="shared" si="58"/>
        <v>0</v>
      </c>
      <c r="BA98" s="3">
        <f t="shared" si="58"/>
        <v>0</v>
      </c>
      <c r="BB98" s="3">
        <f t="shared" si="58"/>
        <v>0</v>
      </c>
      <c r="BC98" s="3">
        <f t="shared" si="58"/>
        <v>0</v>
      </c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4">
        <f t="shared" ref="DG98:DL98" si="59">ROUND(DG69,2)</f>
        <v>2906095.78</v>
      </c>
      <c r="DH98" s="4">
        <f t="shared" si="59"/>
        <v>1987073.48</v>
      </c>
      <c r="DI98" s="4">
        <f t="shared" si="59"/>
        <v>789169.25</v>
      </c>
      <c r="DJ98" s="4">
        <f t="shared" si="59"/>
        <v>58062.96</v>
      </c>
      <c r="DK98" s="4">
        <f t="shared" si="59"/>
        <v>129853.05</v>
      </c>
      <c r="DL98" s="4">
        <f t="shared" si="59"/>
        <v>0</v>
      </c>
      <c r="DM98" s="4">
        <f>DM69</f>
        <v>707.03114000000005</v>
      </c>
      <c r="DN98" s="4">
        <f>DN69</f>
        <v>235.68378999999999</v>
      </c>
      <c r="DO98" s="4">
        <f>ROUND(DO69,2)</f>
        <v>0</v>
      </c>
      <c r="DP98" s="4">
        <f>ROUND(DP69,2)</f>
        <v>134819.94</v>
      </c>
      <c r="DQ98" s="4">
        <f>ROUND(DQ69,2)</f>
        <v>80250.259999999995</v>
      </c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>
        <f t="shared" ref="EG98:EU98" si="60">ROUND(EG69,2)</f>
        <v>0</v>
      </c>
      <c r="EH98" s="4">
        <f t="shared" si="60"/>
        <v>0</v>
      </c>
      <c r="EI98" s="4">
        <f t="shared" si="60"/>
        <v>0</v>
      </c>
      <c r="EJ98" s="4">
        <f t="shared" si="60"/>
        <v>3121165.98</v>
      </c>
      <c r="EK98" s="4">
        <f t="shared" si="60"/>
        <v>2984732.47</v>
      </c>
      <c r="EL98" s="4">
        <f t="shared" si="60"/>
        <v>136433.51</v>
      </c>
      <c r="EM98" s="4">
        <f t="shared" si="60"/>
        <v>0</v>
      </c>
      <c r="EN98" s="4">
        <f t="shared" si="60"/>
        <v>1987073.48</v>
      </c>
      <c r="EO98" s="4">
        <f t="shared" si="60"/>
        <v>1987073.48</v>
      </c>
      <c r="EP98" s="4">
        <f t="shared" si="60"/>
        <v>0</v>
      </c>
      <c r="EQ98" s="4">
        <f t="shared" si="60"/>
        <v>1987073.48</v>
      </c>
      <c r="ER98" s="4">
        <f t="shared" si="60"/>
        <v>0</v>
      </c>
      <c r="ES98" s="4">
        <f t="shared" si="60"/>
        <v>0</v>
      </c>
      <c r="ET98" s="4">
        <f t="shared" si="60"/>
        <v>0</v>
      </c>
      <c r="EU98" s="4">
        <f t="shared" si="60"/>
        <v>0</v>
      </c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>
        <v>0</v>
      </c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201</v>
      </c>
      <c r="F100" s="5">
        <f>ROUND(Source!O98,O100)</f>
        <v>84399.48</v>
      </c>
      <c r="G100" s="5" t="s">
        <v>119</v>
      </c>
      <c r="H100" s="5" t="s">
        <v>120</v>
      </c>
      <c r="I100" s="5"/>
      <c r="J100" s="5"/>
      <c r="K100" s="5">
        <v>201</v>
      </c>
      <c r="L100" s="5">
        <v>1</v>
      </c>
      <c r="M100" s="5">
        <v>3</v>
      </c>
      <c r="N100" s="5" t="s">
        <v>3</v>
      </c>
      <c r="O100" s="5">
        <v>2</v>
      </c>
      <c r="P100" s="5">
        <f>ROUND(Source!DG98,O100)</f>
        <v>2906095.78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202</v>
      </c>
      <c r="F101" s="5">
        <f>ROUND(Source!P98,O101)</f>
        <v>14170.15</v>
      </c>
      <c r="G101" s="5" t="s">
        <v>121</v>
      </c>
      <c r="H101" s="5" t="s">
        <v>122</v>
      </c>
      <c r="I101" s="5"/>
      <c r="J101" s="5"/>
      <c r="K101" s="5">
        <v>202</v>
      </c>
      <c r="L101" s="5">
        <v>2</v>
      </c>
      <c r="M101" s="5">
        <v>3</v>
      </c>
      <c r="N101" s="5" t="s">
        <v>3</v>
      </c>
      <c r="O101" s="5">
        <v>2</v>
      </c>
      <c r="P101" s="5">
        <f>ROUND(Source!DH98,O101)</f>
        <v>1987073.48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222</v>
      </c>
      <c r="F102" s="5">
        <f>ROUND(Source!AO98,O102)</f>
        <v>0</v>
      </c>
      <c r="G102" s="5" t="s">
        <v>123</v>
      </c>
      <c r="H102" s="5" t="s">
        <v>124</v>
      </c>
      <c r="I102" s="5"/>
      <c r="J102" s="5"/>
      <c r="K102" s="5">
        <v>222</v>
      </c>
      <c r="L102" s="5">
        <v>3</v>
      </c>
      <c r="M102" s="5">
        <v>3</v>
      </c>
      <c r="N102" s="5" t="s">
        <v>3</v>
      </c>
      <c r="O102" s="5">
        <v>2</v>
      </c>
      <c r="P102" s="5">
        <f>ROUND(Source!EG98,O102)</f>
        <v>0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225</v>
      </c>
      <c r="F103" s="5">
        <f>ROUND(Source!AV98,O103)</f>
        <v>14170.15</v>
      </c>
      <c r="G103" s="5" t="s">
        <v>125</v>
      </c>
      <c r="H103" s="5" t="s">
        <v>126</v>
      </c>
      <c r="I103" s="5"/>
      <c r="J103" s="5"/>
      <c r="K103" s="5">
        <v>225</v>
      </c>
      <c r="L103" s="5">
        <v>4</v>
      </c>
      <c r="M103" s="5">
        <v>3</v>
      </c>
      <c r="N103" s="5" t="s">
        <v>3</v>
      </c>
      <c r="O103" s="5">
        <v>2</v>
      </c>
      <c r="P103" s="5">
        <f>ROUND(Source!EN98,O103)</f>
        <v>1987073.48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226</v>
      </c>
      <c r="F104" s="5">
        <f>ROUND(Source!AW98,O104)</f>
        <v>14170.15</v>
      </c>
      <c r="G104" s="5" t="s">
        <v>127</v>
      </c>
      <c r="H104" s="5" t="s">
        <v>128</v>
      </c>
      <c r="I104" s="5"/>
      <c r="J104" s="5"/>
      <c r="K104" s="5">
        <v>226</v>
      </c>
      <c r="L104" s="5">
        <v>5</v>
      </c>
      <c r="M104" s="5">
        <v>3</v>
      </c>
      <c r="N104" s="5" t="s">
        <v>3</v>
      </c>
      <c r="O104" s="5">
        <v>2</v>
      </c>
      <c r="P104" s="5">
        <f>ROUND(Source!EO98,O104)</f>
        <v>1987073.48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227</v>
      </c>
      <c r="F105" s="5">
        <f>ROUND(Source!AX98,O105)</f>
        <v>0</v>
      </c>
      <c r="G105" s="5" t="s">
        <v>129</v>
      </c>
      <c r="H105" s="5" t="s">
        <v>130</v>
      </c>
      <c r="I105" s="5"/>
      <c r="J105" s="5"/>
      <c r="K105" s="5">
        <v>227</v>
      </c>
      <c r="L105" s="5">
        <v>6</v>
      </c>
      <c r="M105" s="5">
        <v>3</v>
      </c>
      <c r="N105" s="5" t="s">
        <v>3</v>
      </c>
      <c r="O105" s="5">
        <v>2</v>
      </c>
      <c r="P105" s="5">
        <f>ROUND(Source!EP98,O105)</f>
        <v>0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228</v>
      </c>
      <c r="F106" s="5">
        <f>ROUND(Source!AY98,O106)</f>
        <v>14170.15</v>
      </c>
      <c r="G106" s="5" t="s">
        <v>131</v>
      </c>
      <c r="H106" s="5" t="s">
        <v>132</v>
      </c>
      <c r="I106" s="5"/>
      <c r="J106" s="5"/>
      <c r="K106" s="5">
        <v>228</v>
      </c>
      <c r="L106" s="5">
        <v>7</v>
      </c>
      <c r="M106" s="5">
        <v>3</v>
      </c>
      <c r="N106" s="5" t="s">
        <v>3</v>
      </c>
      <c r="O106" s="5">
        <v>2</v>
      </c>
      <c r="P106" s="5">
        <f>ROUND(Source!EQ98,O106)</f>
        <v>1987073.48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216</v>
      </c>
      <c r="F107" s="5">
        <f>ROUND(Source!AP98,O107)</f>
        <v>0</v>
      </c>
      <c r="G107" s="5" t="s">
        <v>133</v>
      </c>
      <c r="H107" s="5" t="s">
        <v>134</v>
      </c>
      <c r="I107" s="5"/>
      <c r="J107" s="5"/>
      <c r="K107" s="5">
        <v>216</v>
      </c>
      <c r="L107" s="5">
        <v>8</v>
      </c>
      <c r="M107" s="5">
        <v>3</v>
      </c>
      <c r="N107" s="5" t="s">
        <v>3</v>
      </c>
      <c r="O107" s="5">
        <v>2</v>
      </c>
      <c r="P107" s="5">
        <f>ROUND(Source!EH98,O107)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223</v>
      </c>
      <c r="F108" s="5">
        <f>ROUND(Source!AQ98,O108)</f>
        <v>0</v>
      </c>
      <c r="G108" s="5" t="s">
        <v>135</v>
      </c>
      <c r="H108" s="5" t="s">
        <v>136</v>
      </c>
      <c r="I108" s="5"/>
      <c r="J108" s="5"/>
      <c r="K108" s="5">
        <v>223</v>
      </c>
      <c r="L108" s="5">
        <v>9</v>
      </c>
      <c r="M108" s="5">
        <v>3</v>
      </c>
      <c r="N108" s="5" t="s">
        <v>3</v>
      </c>
      <c r="O108" s="5">
        <v>2</v>
      </c>
      <c r="P108" s="5">
        <f>ROUND(Source!EI98,O108)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229</v>
      </c>
      <c r="F109" s="5">
        <f>ROUND(Source!AZ98,O109)</f>
        <v>0</v>
      </c>
      <c r="G109" s="5" t="s">
        <v>137</v>
      </c>
      <c r="H109" s="5" t="s">
        <v>138</v>
      </c>
      <c r="I109" s="5"/>
      <c r="J109" s="5"/>
      <c r="K109" s="5">
        <v>229</v>
      </c>
      <c r="L109" s="5">
        <v>10</v>
      </c>
      <c r="M109" s="5">
        <v>3</v>
      </c>
      <c r="N109" s="5" t="s">
        <v>3</v>
      </c>
      <c r="O109" s="5">
        <v>2</v>
      </c>
      <c r="P109" s="5">
        <f>ROUND(Source!ER98,O109)</f>
        <v>0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203</v>
      </c>
      <c r="F110" s="5">
        <f>ROUND(Source!Q98,O110)</f>
        <v>63133.54</v>
      </c>
      <c r="G110" s="5" t="s">
        <v>139</v>
      </c>
      <c r="H110" s="5" t="s">
        <v>140</v>
      </c>
      <c r="I110" s="5"/>
      <c r="J110" s="5"/>
      <c r="K110" s="5">
        <v>203</v>
      </c>
      <c r="L110" s="5">
        <v>11</v>
      </c>
      <c r="M110" s="5">
        <v>3</v>
      </c>
      <c r="N110" s="5" t="s">
        <v>3</v>
      </c>
      <c r="O110" s="5">
        <v>2</v>
      </c>
      <c r="P110" s="5">
        <f>ROUND(Source!DI98,O110)</f>
        <v>789169.25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231</v>
      </c>
      <c r="F111" s="5">
        <f>ROUND(Source!BB98,O111)</f>
        <v>0</v>
      </c>
      <c r="G111" s="5" t="s">
        <v>141</v>
      </c>
      <c r="H111" s="5" t="s">
        <v>142</v>
      </c>
      <c r="I111" s="5"/>
      <c r="J111" s="5"/>
      <c r="K111" s="5">
        <v>231</v>
      </c>
      <c r="L111" s="5">
        <v>12</v>
      </c>
      <c r="M111" s="5">
        <v>3</v>
      </c>
      <c r="N111" s="5" t="s">
        <v>3</v>
      </c>
      <c r="O111" s="5">
        <v>2</v>
      </c>
      <c r="P111" s="5">
        <f>ROUND(Source!ET98,O111)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204</v>
      </c>
      <c r="F112" s="5">
        <f>ROUND(Source!R98,O112)</f>
        <v>3172.84</v>
      </c>
      <c r="G112" s="5" t="s">
        <v>143</v>
      </c>
      <c r="H112" s="5" t="s">
        <v>144</v>
      </c>
      <c r="I112" s="5"/>
      <c r="J112" s="5"/>
      <c r="K112" s="5">
        <v>204</v>
      </c>
      <c r="L112" s="5">
        <v>13</v>
      </c>
      <c r="M112" s="5">
        <v>3</v>
      </c>
      <c r="N112" s="5" t="s">
        <v>3</v>
      </c>
      <c r="O112" s="5">
        <v>2</v>
      </c>
      <c r="P112" s="5">
        <f>ROUND(Source!DJ98,O112)</f>
        <v>58062.96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205</v>
      </c>
      <c r="F113" s="5">
        <f>ROUND(Source!S98,O113)</f>
        <v>7095.79</v>
      </c>
      <c r="G113" s="5" t="s">
        <v>145</v>
      </c>
      <c r="H113" s="5" t="s">
        <v>146</v>
      </c>
      <c r="I113" s="5"/>
      <c r="J113" s="5"/>
      <c r="K113" s="5">
        <v>205</v>
      </c>
      <c r="L113" s="5">
        <v>14</v>
      </c>
      <c r="M113" s="5">
        <v>3</v>
      </c>
      <c r="N113" s="5" t="s">
        <v>3</v>
      </c>
      <c r="O113" s="5">
        <v>2</v>
      </c>
      <c r="P113" s="5">
        <f>ROUND(Source!DK98,O113)</f>
        <v>129853.05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232</v>
      </c>
      <c r="F114" s="5">
        <f>ROUND(Source!BC98,O114)</f>
        <v>0</v>
      </c>
      <c r="G114" s="5" t="s">
        <v>147</v>
      </c>
      <c r="H114" s="5" t="s">
        <v>148</v>
      </c>
      <c r="I114" s="5"/>
      <c r="J114" s="5"/>
      <c r="K114" s="5">
        <v>232</v>
      </c>
      <c r="L114" s="5">
        <v>15</v>
      </c>
      <c r="M114" s="5">
        <v>3</v>
      </c>
      <c r="N114" s="5" t="s">
        <v>3</v>
      </c>
      <c r="O114" s="5">
        <v>2</v>
      </c>
      <c r="P114" s="5">
        <f>ROUND(Source!EU98,O114)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214</v>
      </c>
      <c r="F115" s="5">
        <f>ROUND(Source!AS98,O115)</f>
        <v>89343.69</v>
      </c>
      <c r="G115" s="5" t="s">
        <v>149</v>
      </c>
      <c r="H115" s="5" t="s">
        <v>150</v>
      </c>
      <c r="I115" s="5"/>
      <c r="J115" s="5"/>
      <c r="K115" s="5">
        <v>214</v>
      </c>
      <c r="L115" s="5">
        <v>16</v>
      </c>
      <c r="M115" s="5">
        <v>3</v>
      </c>
      <c r="N115" s="5" t="s">
        <v>3</v>
      </c>
      <c r="O115" s="5">
        <v>2</v>
      </c>
      <c r="P115" s="5">
        <f>ROUND(Source!EK98,O115)</f>
        <v>2984732.47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215</v>
      </c>
      <c r="F116" s="5">
        <f>ROUND(Source!AT98,O116)</f>
        <v>9214.39</v>
      </c>
      <c r="G116" s="5" t="s">
        <v>151</v>
      </c>
      <c r="H116" s="5" t="s">
        <v>152</v>
      </c>
      <c r="I116" s="5"/>
      <c r="J116" s="5"/>
      <c r="K116" s="5">
        <v>215</v>
      </c>
      <c r="L116" s="5">
        <v>17</v>
      </c>
      <c r="M116" s="5">
        <v>3</v>
      </c>
      <c r="N116" s="5" t="s">
        <v>3</v>
      </c>
      <c r="O116" s="5">
        <v>2</v>
      </c>
      <c r="P116" s="5">
        <f>ROUND(Source!EL98,O116)</f>
        <v>136433.51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217</v>
      </c>
      <c r="F117" s="5">
        <f>ROUND(Source!AU98,O117)</f>
        <v>0</v>
      </c>
      <c r="G117" s="5" t="s">
        <v>153</v>
      </c>
      <c r="H117" s="5" t="s">
        <v>154</v>
      </c>
      <c r="I117" s="5"/>
      <c r="J117" s="5"/>
      <c r="K117" s="5">
        <v>217</v>
      </c>
      <c r="L117" s="5">
        <v>18</v>
      </c>
      <c r="M117" s="5">
        <v>3</v>
      </c>
      <c r="N117" s="5" t="s">
        <v>3</v>
      </c>
      <c r="O117" s="5">
        <v>2</v>
      </c>
      <c r="P117" s="5">
        <f>ROUND(Source!EM98,O117)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230</v>
      </c>
      <c r="F118" s="5">
        <f>ROUND(Source!BA98,O118)</f>
        <v>0</v>
      </c>
      <c r="G118" s="5" t="s">
        <v>155</v>
      </c>
      <c r="H118" s="5" t="s">
        <v>156</v>
      </c>
      <c r="I118" s="5"/>
      <c r="J118" s="5"/>
      <c r="K118" s="5">
        <v>230</v>
      </c>
      <c r="L118" s="5">
        <v>19</v>
      </c>
      <c r="M118" s="5">
        <v>3</v>
      </c>
      <c r="N118" s="5" t="s">
        <v>3</v>
      </c>
      <c r="O118" s="5">
        <v>2</v>
      </c>
      <c r="P118" s="5">
        <f>ROUND(Source!ES98,O118)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206</v>
      </c>
      <c r="F119" s="5">
        <f>ROUND(Source!T98,O119)</f>
        <v>0</v>
      </c>
      <c r="G119" s="5" t="s">
        <v>157</v>
      </c>
      <c r="H119" s="5" t="s">
        <v>158</v>
      </c>
      <c r="I119" s="5"/>
      <c r="J119" s="5"/>
      <c r="K119" s="5">
        <v>206</v>
      </c>
      <c r="L119" s="5">
        <v>20</v>
      </c>
      <c r="M119" s="5">
        <v>3</v>
      </c>
      <c r="N119" s="5" t="s">
        <v>3</v>
      </c>
      <c r="O119" s="5">
        <v>2</v>
      </c>
      <c r="P119" s="5">
        <f>ROUND(Source!DL98,O119)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207</v>
      </c>
      <c r="F120" s="5">
        <f>Source!U98</f>
        <v>707.03114000000005</v>
      </c>
      <c r="G120" s="5" t="s">
        <v>159</v>
      </c>
      <c r="H120" s="5" t="s">
        <v>160</v>
      </c>
      <c r="I120" s="5"/>
      <c r="J120" s="5"/>
      <c r="K120" s="5">
        <v>207</v>
      </c>
      <c r="L120" s="5">
        <v>21</v>
      </c>
      <c r="M120" s="5">
        <v>3</v>
      </c>
      <c r="N120" s="5" t="s">
        <v>3</v>
      </c>
      <c r="O120" s="5">
        <v>-1</v>
      </c>
      <c r="P120" s="5">
        <f>Source!DM98</f>
        <v>707.03114000000005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208</v>
      </c>
      <c r="F121" s="5">
        <f>Source!V98</f>
        <v>235.68378999999999</v>
      </c>
      <c r="G121" s="5" t="s">
        <v>161</v>
      </c>
      <c r="H121" s="5" t="s">
        <v>162</v>
      </c>
      <c r="I121" s="5"/>
      <c r="J121" s="5"/>
      <c r="K121" s="5">
        <v>208</v>
      </c>
      <c r="L121" s="5">
        <v>22</v>
      </c>
      <c r="M121" s="5">
        <v>3</v>
      </c>
      <c r="N121" s="5" t="s">
        <v>3</v>
      </c>
      <c r="O121" s="5">
        <v>-1</v>
      </c>
      <c r="P121" s="5">
        <f>Source!DN98</f>
        <v>235.68378999999999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209</v>
      </c>
      <c r="F122" s="5">
        <f>ROUND(Source!W98,O122)</f>
        <v>0</v>
      </c>
      <c r="G122" s="5" t="s">
        <v>163</v>
      </c>
      <c r="H122" s="5" t="s">
        <v>164</v>
      </c>
      <c r="I122" s="5"/>
      <c r="J122" s="5"/>
      <c r="K122" s="5">
        <v>209</v>
      </c>
      <c r="L122" s="5">
        <v>23</v>
      </c>
      <c r="M122" s="5">
        <v>3</v>
      </c>
      <c r="N122" s="5" t="s">
        <v>3</v>
      </c>
      <c r="O122" s="5">
        <v>2</v>
      </c>
      <c r="P122" s="5">
        <f>ROUND(Source!DO98,O122)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210</v>
      </c>
      <c r="F123" s="5">
        <f>ROUND(Source!X98,O123)</f>
        <v>8658.76</v>
      </c>
      <c r="G123" s="5" t="s">
        <v>165</v>
      </c>
      <c r="H123" s="5" t="s">
        <v>166</v>
      </c>
      <c r="I123" s="5"/>
      <c r="J123" s="5"/>
      <c r="K123" s="5">
        <v>210</v>
      </c>
      <c r="L123" s="5">
        <v>24</v>
      </c>
      <c r="M123" s="5">
        <v>3</v>
      </c>
      <c r="N123" s="5" t="s">
        <v>3</v>
      </c>
      <c r="O123" s="5">
        <v>2</v>
      </c>
      <c r="P123" s="5">
        <f>ROUND(Source!DP98,O123)</f>
        <v>134819.94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211</v>
      </c>
      <c r="F124" s="5">
        <f>ROUND(Source!Y98,O124)</f>
        <v>5499.84</v>
      </c>
      <c r="G124" s="5" t="s">
        <v>167</v>
      </c>
      <c r="H124" s="5" t="s">
        <v>168</v>
      </c>
      <c r="I124" s="5"/>
      <c r="J124" s="5"/>
      <c r="K124" s="5">
        <v>211</v>
      </c>
      <c r="L124" s="5">
        <v>25</v>
      </c>
      <c r="M124" s="5">
        <v>3</v>
      </c>
      <c r="N124" s="5" t="s">
        <v>3</v>
      </c>
      <c r="O124" s="5">
        <v>2</v>
      </c>
      <c r="P124" s="5">
        <f>ROUND(Source!DQ98,O124)</f>
        <v>80250.259999999995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224</v>
      </c>
      <c r="F125" s="5">
        <f>ROUND(Source!AR98,O125)</f>
        <v>98558.080000000002</v>
      </c>
      <c r="G125" s="5" t="s">
        <v>169</v>
      </c>
      <c r="H125" s="5" t="s">
        <v>170</v>
      </c>
      <c r="I125" s="5"/>
      <c r="J125" s="5"/>
      <c r="K125" s="5">
        <v>224</v>
      </c>
      <c r="L125" s="5">
        <v>26</v>
      </c>
      <c r="M125" s="5">
        <v>3</v>
      </c>
      <c r="N125" s="5" t="s">
        <v>3</v>
      </c>
      <c r="O125" s="5">
        <v>2</v>
      </c>
      <c r="P125" s="5">
        <f>ROUND(Source!EJ98,O125)</f>
        <v>3121165.98</v>
      </c>
      <c r="Q125" s="5"/>
      <c r="R125" s="5"/>
      <c r="S125" s="5"/>
      <c r="T125" s="5"/>
      <c r="U125" s="5"/>
      <c r="V125" s="5"/>
      <c r="W125" s="5"/>
    </row>
    <row r="128" spans="1:23" x14ac:dyDescent="0.2">
      <c r="A128">
        <v>70</v>
      </c>
      <c r="B128">
        <v>1</v>
      </c>
      <c r="D128">
        <v>1</v>
      </c>
      <c r="E128" t="s">
        <v>171</v>
      </c>
      <c r="F128" t="s">
        <v>172</v>
      </c>
      <c r="G128">
        <v>1</v>
      </c>
      <c r="H128">
        <v>0</v>
      </c>
      <c r="I128" t="s">
        <v>173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2</v>
      </c>
      <c r="E129" t="s">
        <v>174</v>
      </c>
      <c r="F129" t="s">
        <v>175</v>
      </c>
      <c r="G129">
        <v>0</v>
      </c>
      <c r="H129">
        <v>0</v>
      </c>
      <c r="I129" t="s">
        <v>173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</v>
      </c>
    </row>
    <row r="130" spans="1:15" x14ac:dyDescent="0.2">
      <c r="A130">
        <v>70</v>
      </c>
      <c r="B130">
        <v>1</v>
      </c>
      <c r="D130">
        <v>3</v>
      </c>
      <c r="E130" t="s">
        <v>176</v>
      </c>
      <c r="F130" t="s">
        <v>177</v>
      </c>
      <c r="G130">
        <v>0</v>
      </c>
      <c r="H130">
        <v>0</v>
      </c>
      <c r="I130" t="s">
        <v>173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0</v>
      </c>
    </row>
    <row r="131" spans="1:15" x14ac:dyDescent="0.2">
      <c r="A131">
        <v>70</v>
      </c>
      <c r="B131">
        <v>1</v>
      </c>
      <c r="D131">
        <v>4</v>
      </c>
      <c r="E131" t="s">
        <v>178</v>
      </c>
      <c r="F131" t="s">
        <v>179</v>
      </c>
      <c r="G131">
        <v>0</v>
      </c>
      <c r="H131">
        <v>0</v>
      </c>
      <c r="I131" t="s">
        <v>173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</v>
      </c>
    </row>
    <row r="132" spans="1:15" x14ac:dyDescent="0.2">
      <c r="A132">
        <v>70</v>
      </c>
      <c r="B132">
        <v>1</v>
      </c>
      <c r="D132">
        <v>5</v>
      </c>
      <c r="E132" t="s">
        <v>180</v>
      </c>
      <c r="F132" t="s">
        <v>181</v>
      </c>
      <c r="G132">
        <v>0</v>
      </c>
      <c r="H132">
        <v>0</v>
      </c>
      <c r="I132" t="s">
        <v>173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0</v>
      </c>
    </row>
    <row r="133" spans="1:15" x14ac:dyDescent="0.2">
      <c r="A133">
        <v>70</v>
      </c>
      <c r="B133">
        <v>1</v>
      </c>
      <c r="D133">
        <v>6</v>
      </c>
      <c r="E133" t="s">
        <v>182</v>
      </c>
      <c r="F133" t="s">
        <v>183</v>
      </c>
      <c r="G133">
        <v>0</v>
      </c>
      <c r="H133">
        <v>0</v>
      </c>
      <c r="I133" t="s">
        <v>173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</v>
      </c>
    </row>
    <row r="134" spans="1:15" x14ac:dyDescent="0.2">
      <c r="A134">
        <v>70</v>
      </c>
      <c r="B134">
        <v>1</v>
      </c>
      <c r="D134">
        <v>7</v>
      </c>
      <c r="E134" t="s">
        <v>184</v>
      </c>
      <c r="F134" t="s">
        <v>185</v>
      </c>
      <c r="G134">
        <v>0</v>
      </c>
      <c r="H134">
        <v>0</v>
      </c>
      <c r="I134" t="s">
        <v>173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0</v>
      </c>
    </row>
    <row r="135" spans="1:15" x14ac:dyDescent="0.2">
      <c r="A135">
        <v>70</v>
      </c>
      <c r="B135">
        <v>1</v>
      </c>
      <c r="D135">
        <v>8</v>
      </c>
      <c r="E135" t="s">
        <v>186</v>
      </c>
      <c r="F135" t="s">
        <v>187</v>
      </c>
      <c r="G135">
        <v>0</v>
      </c>
      <c r="H135">
        <v>0</v>
      </c>
      <c r="I135" t="s">
        <v>173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15" x14ac:dyDescent="0.2">
      <c r="A136">
        <v>70</v>
      </c>
      <c r="B136">
        <v>1</v>
      </c>
      <c r="D136">
        <v>9</v>
      </c>
      <c r="E136" t="s">
        <v>188</v>
      </c>
      <c r="F136" t="s">
        <v>189</v>
      </c>
      <c r="G136">
        <v>0</v>
      </c>
      <c r="H136">
        <v>0</v>
      </c>
      <c r="I136" t="s">
        <v>173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15" x14ac:dyDescent="0.2">
      <c r="A137">
        <v>70</v>
      </c>
      <c r="B137">
        <v>1</v>
      </c>
      <c r="D137">
        <v>1</v>
      </c>
      <c r="E137" t="s">
        <v>190</v>
      </c>
      <c r="F137" t="s">
        <v>191</v>
      </c>
      <c r="G137">
        <v>0.8</v>
      </c>
      <c r="H137">
        <v>1</v>
      </c>
      <c r="I137" t="s">
        <v>173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0.8</v>
      </c>
    </row>
    <row r="138" spans="1:15" x14ac:dyDescent="0.2">
      <c r="A138">
        <v>70</v>
      </c>
      <c r="B138">
        <v>1</v>
      </c>
      <c r="D138">
        <v>2</v>
      </c>
      <c r="E138" t="s">
        <v>192</v>
      </c>
      <c r="F138" t="s">
        <v>193</v>
      </c>
      <c r="G138">
        <v>0.75</v>
      </c>
      <c r="H138">
        <v>1</v>
      </c>
      <c r="I138" t="s">
        <v>173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0.75</v>
      </c>
    </row>
    <row r="139" spans="1:15" x14ac:dyDescent="0.2">
      <c r="A139">
        <v>70</v>
      </c>
      <c r="B139">
        <v>1</v>
      </c>
      <c r="D139">
        <v>3</v>
      </c>
      <c r="E139" t="s">
        <v>194</v>
      </c>
      <c r="F139" t="s">
        <v>195</v>
      </c>
      <c r="G139">
        <v>1</v>
      </c>
      <c r="H139">
        <v>0</v>
      </c>
      <c r="I139" t="s">
        <v>173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4</v>
      </c>
      <c r="E140" t="s">
        <v>196</v>
      </c>
      <c r="F140" t="s">
        <v>197</v>
      </c>
      <c r="G140">
        <v>0.9</v>
      </c>
      <c r="H140">
        <v>0</v>
      </c>
      <c r="I140" t="s">
        <v>173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0.9</v>
      </c>
    </row>
    <row r="141" spans="1:15" x14ac:dyDescent="0.2">
      <c r="A141">
        <v>70</v>
      </c>
      <c r="B141">
        <v>1</v>
      </c>
      <c r="D141">
        <v>5</v>
      </c>
      <c r="E141" t="s">
        <v>198</v>
      </c>
      <c r="F141" t="s">
        <v>199</v>
      </c>
      <c r="G141">
        <v>1</v>
      </c>
      <c r="H141">
        <v>0</v>
      </c>
      <c r="I141" t="s">
        <v>173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0.85</v>
      </c>
    </row>
    <row r="142" spans="1:15" x14ac:dyDescent="0.2">
      <c r="A142">
        <v>70</v>
      </c>
      <c r="B142">
        <v>1</v>
      </c>
      <c r="D142">
        <v>6</v>
      </c>
      <c r="E142" t="s">
        <v>200</v>
      </c>
      <c r="F142" t="s">
        <v>201</v>
      </c>
      <c r="G142">
        <v>1</v>
      </c>
      <c r="H142">
        <v>0</v>
      </c>
      <c r="I142" t="s">
        <v>173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0.8</v>
      </c>
    </row>
    <row r="143" spans="1:15" x14ac:dyDescent="0.2">
      <c r="A143">
        <v>70</v>
      </c>
      <c r="B143">
        <v>1</v>
      </c>
      <c r="D143">
        <v>7</v>
      </c>
      <c r="E143" t="s">
        <v>202</v>
      </c>
      <c r="F143" t="s">
        <v>203</v>
      </c>
      <c r="G143">
        <v>1</v>
      </c>
      <c r="H143">
        <v>0</v>
      </c>
      <c r="I143" t="s">
        <v>173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15" x14ac:dyDescent="0.2">
      <c r="A144">
        <v>70</v>
      </c>
      <c r="B144">
        <v>1</v>
      </c>
      <c r="D144">
        <v>8</v>
      </c>
      <c r="E144" t="s">
        <v>204</v>
      </c>
      <c r="F144" t="s">
        <v>205</v>
      </c>
      <c r="G144">
        <v>1</v>
      </c>
      <c r="H144">
        <v>0.8</v>
      </c>
      <c r="I144" t="s">
        <v>173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9</v>
      </c>
      <c r="E145" t="s">
        <v>206</v>
      </c>
      <c r="F145" t="s">
        <v>207</v>
      </c>
      <c r="G145">
        <v>1</v>
      </c>
      <c r="H145">
        <v>0.85</v>
      </c>
      <c r="I145" t="s">
        <v>173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10</v>
      </c>
      <c r="E146" t="s">
        <v>208</v>
      </c>
      <c r="F146" t="s">
        <v>209</v>
      </c>
      <c r="G146">
        <v>1</v>
      </c>
      <c r="H146">
        <v>0</v>
      </c>
      <c r="I146" t="s">
        <v>173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11</v>
      </c>
      <c r="E147" t="s">
        <v>210</v>
      </c>
      <c r="F147" t="s">
        <v>211</v>
      </c>
      <c r="G147">
        <v>1</v>
      </c>
      <c r="H147">
        <v>0</v>
      </c>
      <c r="I147" t="s">
        <v>173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0.94</v>
      </c>
    </row>
    <row r="148" spans="1:15" x14ac:dyDescent="0.2">
      <c r="A148">
        <v>70</v>
      </c>
      <c r="B148">
        <v>1</v>
      </c>
      <c r="D148">
        <v>12</v>
      </c>
      <c r="E148" t="s">
        <v>212</v>
      </c>
      <c r="F148" t="s">
        <v>213</v>
      </c>
      <c r="G148">
        <v>1</v>
      </c>
      <c r="H148">
        <v>0</v>
      </c>
      <c r="I148" t="s">
        <v>173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0.9</v>
      </c>
    </row>
    <row r="149" spans="1:15" x14ac:dyDescent="0.2">
      <c r="A149">
        <v>70</v>
      </c>
      <c r="B149">
        <v>1</v>
      </c>
      <c r="D149">
        <v>13</v>
      </c>
      <c r="E149" t="s">
        <v>214</v>
      </c>
      <c r="F149" t="s">
        <v>215</v>
      </c>
      <c r="G149">
        <v>0.6</v>
      </c>
      <c r="H149">
        <v>0</v>
      </c>
      <c r="I149" t="s">
        <v>173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0.6</v>
      </c>
    </row>
    <row r="150" spans="1:15" x14ac:dyDescent="0.2">
      <c r="A150">
        <v>70</v>
      </c>
      <c r="B150">
        <v>1</v>
      </c>
      <c r="D150">
        <v>14</v>
      </c>
      <c r="E150" t="s">
        <v>216</v>
      </c>
      <c r="F150" t="s">
        <v>217</v>
      </c>
      <c r="G150">
        <v>1</v>
      </c>
      <c r="H150">
        <v>0</v>
      </c>
      <c r="I150" t="s">
        <v>173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15</v>
      </c>
      <c r="E151" t="s">
        <v>218</v>
      </c>
      <c r="F151" t="s">
        <v>219</v>
      </c>
      <c r="G151">
        <v>1.2</v>
      </c>
      <c r="H151">
        <v>0</v>
      </c>
      <c r="I151" t="s">
        <v>173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1.2</v>
      </c>
    </row>
    <row r="152" spans="1:15" x14ac:dyDescent="0.2">
      <c r="A152">
        <v>70</v>
      </c>
      <c r="B152">
        <v>1</v>
      </c>
      <c r="D152">
        <v>16</v>
      </c>
      <c r="E152" t="s">
        <v>220</v>
      </c>
      <c r="F152" t="s">
        <v>221</v>
      </c>
      <c r="G152">
        <v>1</v>
      </c>
      <c r="H152">
        <v>0</v>
      </c>
      <c r="I152" t="s">
        <v>173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17</v>
      </c>
      <c r="E153" t="s">
        <v>222</v>
      </c>
      <c r="F153" t="s">
        <v>223</v>
      </c>
      <c r="G153">
        <v>1</v>
      </c>
      <c r="H153">
        <v>0</v>
      </c>
      <c r="I153" t="s">
        <v>173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18</v>
      </c>
      <c r="E154" t="s">
        <v>224</v>
      </c>
      <c r="F154" t="s">
        <v>225</v>
      </c>
      <c r="G154">
        <v>1</v>
      </c>
      <c r="H154">
        <v>0</v>
      </c>
      <c r="I154" t="s">
        <v>173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19</v>
      </c>
      <c r="E155" t="s">
        <v>226</v>
      </c>
      <c r="F155" t="s">
        <v>223</v>
      </c>
      <c r="G155">
        <v>1</v>
      </c>
      <c r="H155">
        <v>0</v>
      </c>
      <c r="I155" t="s">
        <v>173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20</v>
      </c>
      <c r="E156" t="s">
        <v>227</v>
      </c>
      <c r="F156" t="s">
        <v>225</v>
      </c>
      <c r="G156">
        <v>1</v>
      </c>
      <c r="H156">
        <v>0</v>
      </c>
      <c r="I156" t="s">
        <v>173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21</v>
      </c>
      <c r="E157" t="s">
        <v>228</v>
      </c>
      <c r="F157" t="s">
        <v>229</v>
      </c>
      <c r="G157">
        <v>0</v>
      </c>
      <c r="H157">
        <v>0</v>
      </c>
      <c r="I157" t="s">
        <v>173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9" spans="1:15" x14ac:dyDescent="0.2">
      <c r="A159">
        <v>-1</v>
      </c>
    </row>
    <row r="161" spans="1:34" x14ac:dyDescent="0.2">
      <c r="A161" s="4">
        <v>75</v>
      </c>
      <c r="B161" s="4" t="s">
        <v>230</v>
      </c>
      <c r="C161" s="4">
        <v>2000</v>
      </c>
      <c r="D161" s="4">
        <v>0</v>
      </c>
      <c r="E161" s="4">
        <v>1</v>
      </c>
      <c r="F161" s="4"/>
      <c r="G161" s="4">
        <v>0</v>
      </c>
      <c r="H161" s="4">
        <v>1</v>
      </c>
      <c r="I161" s="4">
        <v>0</v>
      </c>
      <c r="J161" s="4">
        <v>4</v>
      </c>
      <c r="K161" s="4">
        <v>0</v>
      </c>
      <c r="L161" s="4">
        <v>0</v>
      </c>
      <c r="M161" s="4">
        <v>0</v>
      </c>
      <c r="N161" s="4">
        <v>34696986</v>
      </c>
      <c r="O161" s="4">
        <v>1</v>
      </c>
    </row>
    <row r="162" spans="1:34" x14ac:dyDescent="0.2">
      <c r="A162" s="4">
        <v>75</v>
      </c>
      <c r="B162" s="4" t="s">
        <v>231</v>
      </c>
      <c r="C162" s="4">
        <v>2018</v>
      </c>
      <c r="D162" s="4">
        <v>1</v>
      </c>
      <c r="E162" s="4">
        <v>0</v>
      </c>
      <c r="F162" s="4">
        <v>0</v>
      </c>
      <c r="G162" s="4">
        <v>0</v>
      </c>
      <c r="H162" s="4">
        <v>1</v>
      </c>
      <c r="I162" s="4">
        <v>0</v>
      </c>
      <c r="J162" s="4">
        <v>4</v>
      </c>
      <c r="K162" s="4">
        <v>0</v>
      </c>
      <c r="L162" s="4">
        <v>0</v>
      </c>
      <c r="M162" s="4">
        <v>1</v>
      </c>
      <c r="N162" s="4">
        <v>34696987</v>
      </c>
      <c r="O162" s="4">
        <v>2</v>
      </c>
    </row>
    <row r="163" spans="1:34" x14ac:dyDescent="0.2">
      <c r="A163" s="6">
        <v>3</v>
      </c>
      <c r="B163" s="6" t="s">
        <v>232</v>
      </c>
      <c r="C163" s="6">
        <v>12.5</v>
      </c>
      <c r="D163" s="6">
        <v>7.5</v>
      </c>
      <c r="E163" s="6">
        <v>12.5</v>
      </c>
      <c r="F163" s="6">
        <v>18.3</v>
      </c>
      <c r="G163" s="6">
        <v>18.3</v>
      </c>
      <c r="H163" s="6">
        <v>7.5</v>
      </c>
      <c r="I163" s="6">
        <v>18.3</v>
      </c>
      <c r="J163" s="6">
        <v>2</v>
      </c>
      <c r="K163" s="6">
        <v>18.3</v>
      </c>
      <c r="L163" s="6">
        <v>12.5</v>
      </c>
      <c r="M163" s="6">
        <v>12.5</v>
      </c>
      <c r="N163" s="6">
        <v>7.5</v>
      </c>
      <c r="O163" s="6">
        <v>7.5</v>
      </c>
      <c r="P163" s="6">
        <v>18.3</v>
      </c>
      <c r="Q163" s="6">
        <v>18.3</v>
      </c>
      <c r="R163" s="6">
        <v>12.5</v>
      </c>
      <c r="S163" s="6" t="s">
        <v>3</v>
      </c>
      <c r="T163" s="6" t="s">
        <v>3</v>
      </c>
      <c r="U163" s="6" t="s">
        <v>3</v>
      </c>
      <c r="V163" s="6" t="s">
        <v>3</v>
      </c>
      <c r="W163" s="6" t="s">
        <v>3</v>
      </c>
      <c r="X163" s="6" t="s">
        <v>3</v>
      </c>
      <c r="Y163" s="6" t="s">
        <v>3</v>
      </c>
      <c r="Z163" s="6" t="s">
        <v>3</v>
      </c>
      <c r="AA163" s="6" t="s">
        <v>3</v>
      </c>
      <c r="AB163" s="6" t="s">
        <v>3</v>
      </c>
      <c r="AC163" s="6" t="s">
        <v>3</v>
      </c>
      <c r="AD163" s="6" t="s">
        <v>3</v>
      </c>
      <c r="AE163" s="6" t="s">
        <v>3</v>
      </c>
      <c r="AF163" s="6" t="s">
        <v>3</v>
      </c>
      <c r="AG163" s="6" t="s">
        <v>3</v>
      </c>
      <c r="AH163" s="6" t="s">
        <v>3</v>
      </c>
    </row>
    <row r="167" spans="1:34" x14ac:dyDescent="0.2">
      <c r="A167">
        <v>65</v>
      </c>
      <c r="C167">
        <v>1</v>
      </c>
      <c r="D167">
        <v>0</v>
      </c>
      <c r="E16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40968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34696986</v>
      </c>
      <c r="E14" s="1">
        <v>34696987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(Source!F86)/1000</f>
        <v>89.343690000000009</v>
      </c>
      <c r="F16" s="8">
        <f>(Source!F87)/1000</f>
        <v>9.2143899999999999</v>
      </c>
      <c r="G16" s="8">
        <f>(Source!F78)/1000</f>
        <v>0</v>
      </c>
      <c r="H16" s="8">
        <f>(Source!F88)/1000+(Source!F89)/1000</f>
        <v>0</v>
      </c>
      <c r="I16" s="8">
        <f>E16+F16+G16+H16</f>
        <v>98.558080000000004</v>
      </c>
      <c r="J16" s="8">
        <f>(Source!F84)/1000</f>
        <v>7.09579</v>
      </c>
      <c r="T16" s="9">
        <f>(Source!P86)/1000</f>
        <v>2984.7324700000004</v>
      </c>
      <c r="U16" s="9">
        <f>(Source!P87)/1000</f>
        <v>136.43351000000001</v>
      </c>
      <c r="V16" s="9">
        <f>(Source!P78)/1000</f>
        <v>0</v>
      </c>
      <c r="W16" s="9">
        <f>(Source!P88)/1000+(Source!P89)/1000</f>
        <v>0</v>
      </c>
      <c r="X16" s="9">
        <f>T16+U16+V16+W16</f>
        <v>3121.1659800000002</v>
      </c>
      <c r="Y16" s="9">
        <f>(Source!P84)/1000</f>
        <v>129.85305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84399.48</v>
      </c>
      <c r="AU16" s="8">
        <v>14170.15</v>
      </c>
      <c r="AV16" s="8">
        <v>0</v>
      </c>
      <c r="AW16" s="8">
        <v>0</v>
      </c>
      <c r="AX16" s="8">
        <v>0</v>
      </c>
      <c r="AY16" s="8">
        <v>63133.54</v>
      </c>
      <c r="AZ16" s="8">
        <v>3172.84</v>
      </c>
      <c r="BA16" s="8">
        <v>7095.79</v>
      </c>
      <c r="BB16" s="8">
        <v>89343.69</v>
      </c>
      <c r="BC16" s="8">
        <v>9214.39</v>
      </c>
      <c r="BD16" s="8">
        <v>0</v>
      </c>
      <c r="BE16" s="8">
        <v>0</v>
      </c>
      <c r="BF16" s="8">
        <v>707.03114000000005</v>
      </c>
      <c r="BG16" s="8">
        <v>235.68378999999999</v>
      </c>
      <c r="BH16" s="8">
        <v>0</v>
      </c>
      <c r="BI16" s="8">
        <v>8658.76</v>
      </c>
      <c r="BJ16" s="8">
        <v>5499.84</v>
      </c>
      <c r="BK16" s="8">
        <v>98558.080000000002</v>
      </c>
      <c r="BR16" s="9">
        <v>2977541.83</v>
      </c>
      <c r="BS16" s="9">
        <v>2058519.53</v>
      </c>
      <c r="BT16" s="9">
        <v>0</v>
      </c>
      <c r="BU16" s="9">
        <v>0</v>
      </c>
      <c r="BV16" s="9">
        <v>0</v>
      </c>
      <c r="BW16" s="9">
        <v>789169.25</v>
      </c>
      <c r="BX16" s="9">
        <v>58062.96</v>
      </c>
      <c r="BY16" s="9">
        <v>129853.05</v>
      </c>
      <c r="BZ16" s="9">
        <v>3051625.91</v>
      </c>
      <c r="CA16" s="9">
        <v>140986.12</v>
      </c>
      <c r="CB16" s="9">
        <v>0</v>
      </c>
      <c r="CC16" s="9">
        <v>0</v>
      </c>
      <c r="CD16" s="9">
        <v>707.03114000000005</v>
      </c>
      <c r="CE16" s="9">
        <v>235.68378999999999</v>
      </c>
      <c r="CF16" s="9">
        <v>0</v>
      </c>
      <c r="CG16" s="9">
        <v>134819.94</v>
      </c>
      <c r="CH16" s="9">
        <v>80250.259999999995</v>
      </c>
      <c r="CI16" s="9">
        <v>3192612.03</v>
      </c>
    </row>
    <row r="18" spans="1:40" x14ac:dyDescent="0.2">
      <c r="A18">
        <v>51</v>
      </c>
      <c r="E18" s="10">
        <f>SUMIF(A16:A17,3,E16:E17)</f>
        <v>89.343690000000009</v>
      </c>
      <c r="F18" s="10">
        <f>SUMIF(A16:A17,3,F16:F17)</f>
        <v>9.2143899999999999</v>
      </c>
      <c r="G18" s="10">
        <f>SUMIF(A16:A17,3,G16:G17)</f>
        <v>0</v>
      </c>
      <c r="H18" s="10">
        <f>SUMIF(A16:A17,3,H16:H17)</f>
        <v>0</v>
      </c>
      <c r="I18" s="10">
        <f>SUMIF(A16:A17,3,I16:I17)</f>
        <v>98.558080000000004</v>
      </c>
      <c r="J18" s="10">
        <f>SUMIF(A16:A17,3,J16:J17)</f>
        <v>7.09579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2984.7324700000004</v>
      </c>
      <c r="U18" s="3">
        <f>SUMIF(A16:A17,3,U16:U17)</f>
        <v>136.43351000000001</v>
      </c>
      <c r="V18" s="3">
        <f>SUMIF(A16:A17,3,V16:V17)</f>
        <v>0</v>
      </c>
      <c r="W18" s="3">
        <f>SUMIF(A16:A17,3,W16:W17)</f>
        <v>0</v>
      </c>
      <c r="X18" s="3">
        <f>SUMIF(A16:A17,3,X16:X17)</f>
        <v>3121.1659800000002</v>
      </c>
      <c r="Y18" s="3">
        <f>SUMIF(A16:A17,3,Y16:Y17)</f>
        <v>129.85305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84399.48</v>
      </c>
      <c r="G20" s="5" t="s">
        <v>119</v>
      </c>
      <c r="H20" s="5" t="s">
        <v>120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2977541.83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14170.15</v>
      </c>
      <c r="G21" s="5" t="s">
        <v>121</v>
      </c>
      <c r="H21" s="5" t="s">
        <v>122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2058519.53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123</v>
      </c>
      <c r="H22" s="5" t="s">
        <v>124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14170.15</v>
      </c>
      <c r="G23" s="5" t="s">
        <v>125</v>
      </c>
      <c r="H23" s="5" t="s">
        <v>126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2058519.53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14170.15</v>
      </c>
      <c r="G24" s="5" t="s">
        <v>127</v>
      </c>
      <c r="H24" s="5" t="s">
        <v>128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2058519.53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129</v>
      </c>
      <c r="H25" s="5" t="s">
        <v>130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14170.15</v>
      </c>
      <c r="G26" s="5" t="s">
        <v>131</v>
      </c>
      <c r="H26" s="5" t="s">
        <v>132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2058519.53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133</v>
      </c>
      <c r="H27" s="5" t="s">
        <v>134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135</v>
      </c>
      <c r="H28" s="5" t="s">
        <v>136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137</v>
      </c>
      <c r="H29" s="5" t="s">
        <v>138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63133.54</v>
      </c>
      <c r="G30" s="5" t="s">
        <v>139</v>
      </c>
      <c r="H30" s="5" t="s">
        <v>140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789169.25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141</v>
      </c>
      <c r="H31" s="5" t="s">
        <v>142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3172.84</v>
      </c>
      <c r="G32" s="5" t="s">
        <v>143</v>
      </c>
      <c r="H32" s="5" t="s">
        <v>144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58062.96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7095.79</v>
      </c>
      <c r="G33" s="5" t="s">
        <v>145</v>
      </c>
      <c r="H33" s="5" t="s">
        <v>146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129853.05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147</v>
      </c>
      <c r="H34" s="5" t="s">
        <v>148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89343.69</v>
      </c>
      <c r="G35" s="5" t="s">
        <v>149</v>
      </c>
      <c r="H35" s="5" t="s">
        <v>150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3051625.91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9214.39</v>
      </c>
      <c r="G36" s="5" t="s">
        <v>151</v>
      </c>
      <c r="H36" s="5" t="s">
        <v>152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140986.12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153</v>
      </c>
      <c r="H37" s="5" t="s">
        <v>154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155</v>
      </c>
      <c r="H38" s="5" t="s">
        <v>156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157</v>
      </c>
      <c r="H39" s="5" t="s">
        <v>158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707.03114000000005</v>
      </c>
      <c r="G40" s="5" t="s">
        <v>159</v>
      </c>
      <c r="H40" s="5" t="s">
        <v>160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707.03114000000005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235.68378999999999</v>
      </c>
      <c r="G41" s="5" t="s">
        <v>161</v>
      </c>
      <c r="H41" s="5" t="s">
        <v>162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235.68378999999999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163</v>
      </c>
      <c r="H42" s="5" t="s">
        <v>164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8658.76</v>
      </c>
      <c r="G43" s="5" t="s">
        <v>165</v>
      </c>
      <c r="H43" s="5" t="s">
        <v>166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134819.94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5499.84</v>
      </c>
      <c r="G44" s="5" t="s">
        <v>167</v>
      </c>
      <c r="H44" s="5" t="s">
        <v>168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80250.259999999995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98558.080000000002</v>
      </c>
      <c r="G45" s="5" t="s">
        <v>169</v>
      </c>
      <c r="H45" s="5" t="s">
        <v>170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3192612.03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230</v>
      </c>
      <c r="C50" s="4">
        <v>2000</v>
      </c>
      <c r="D50" s="4">
        <v>0</v>
      </c>
      <c r="E50" s="4">
        <v>1</v>
      </c>
      <c r="F50" s="4"/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34696986</v>
      </c>
      <c r="O50" s="4">
        <v>1</v>
      </c>
    </row>
    <row r="51" spans="1:34" x14ac:dyDescent="0.2">
      <c r="A51" s="4">
        <v>75</v>
      </c>
      <c r="B51" s="4" t="s">
        <v>231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34696987</v>
      </c>
      <c r="O51" s="4">
        <v>2</v>
      </c>
    </row>
    <row r="52" spans="1:34" x14ac:dyDescent="0.2">
      <c r="A52" s="6">
        <v>3</v>
      </c>
      <c r="B52" s="6" t="s">
        <v>232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34696986</v>
      </c>
      <c r="C1">
        <v>34697049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234</v>
      </c>
      <c r="J1" t="s">
        <v>3</v>
      </c>
      <c r="K1" t="s">
        <v>235</v>
      </c>
      <c r="L1">
        <v>1191</v>
      </c>
      <c r="N1">
        <v>1013</v>
      </c>
      <c r="O1" t="s">
        <v>236</v>
      </c>
      <c r="P1" t="s">
        <v>236</v>
      </c>
      <c r="Q1">
        <v>1</v>
      </c>
      <c r="W1">
        <v>0</v>
      </c>
      <c r="X1">
        <v>735429535</v>
      </c>
      <c r="Y1">
        <v>5.64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5.64</v>
      </c>
      <c r="AU1" t="s">
        <v>3</v>
      </c>
      <c r="AV1">
        <v>1</v>
      </c>
      <c r="AW1">
        <v>2</v>
      </c>
      <c r="AX1">
        <v>34697053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0.18612000000000001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34696986</v>
      </c>
      <c r="C2">
        <v>34697049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237</v>
      </c>
      <c r="J2" t="s">
        <v>3</v>
      </c>
      <c r="K2" t="s">
        <v>238</v>
      </c>
      <c r="L2">
        <v>1191</v>
      </c>
      <c r="N2">
        <v>1013</v>
      </c>
      <c r="O2" t="s">
        <v>236</v>
      </c>
      <c r="P2" t="s">
        <v>236</v>
      </c>
      <c r="Q2">
        <v>1</v>
      </c>
      <c r="W2">
        <v>0</v>
      </c>
      <c r="X2">
        <v>-1417349443</v>
      </c>
      <c r="Y2">
        <v>12.27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12.27</v>
      </c>
      <c r="AU2" t="s">
        <v>3</v>
      </c>
      <c r="AV2">
        <v>2</v>
      </c>
      <c r="AW2">
        <v>2</v>
      </c>
      <c r="AX2">
        <v>34697054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0.40490999999999999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34696986</v>
      </c>
      <c r="C3">
        <v>34697049</v>
      </c>
      <c r="D3">
        <v>31526066</v>
      </c>
      <c r="E3">
        <v>1</v>
      </c>
      <c r="F3">
        <v>1</v>
      </c>
      <c r="G3">
        <v>1</v>
      </c>
      <c r="H3">
        <v>2</v>
      </c>
      <c r="I3" t="s">
        <v>239</v>
      </c>
      <c r="J3" t="s">
        <v>240</v>
      </c>
      <c r="K3" t="s">
        <v>241</v>
      </c>
      <c r="L3">
        <v>1368</v>
      </c>
      <c r="N3">
        <v>1011</v>
      </c>
      <c r="O3" t="s">
        <v>242</v>
      </c>
      <c r="P3" t="s">
        <v>242</v>
      </c>
      <c r="Q3">
        <v>1</v>
      </c>
      <c r="W3">
        <v>0</v>
      </c>
      <c r="X3">
        <v>-1499206742</v>
      </c>
      <c r="Y3">
        <v>12.27</v>
      </c>
      <c r="AA3">
        <v>0</v>
      </c>
      <c r="AB3">
        <v>122.9</v>
      </c>
      <c r="AC3">
        <v>13.5</v>
      </c>
      <c r="AD3">
        <v>0</v>
      </c>
      <c r="AE3">
        <v>0</v>
      </c>
      <c r="AF3">
        <v>122.9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12.27</v>
      </c>
      <c r="AU3" t="s">
        <v>3</v>
      </c>
      <c r="AV3">
        <v>0</v>
      </c>
      <c r="AW3">
        <v>2</v>
      </c>
      <c r="AX3">
        <v>34697055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0.40490999999999999</v>
      </c>
      <c r="CY3">
        <f>AB3</f>
        <v>122.9</v>
      </c>
      <c r="CZ3">
        <f>AF3</f>
        <v>122.9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34696987</v>
      </c>
      <c r="C4">
        <v>34697049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234</v>
      </c>
      <c r="J4" t="s">
        <v>3</v>
      </c>
      <c r="K4" t="s">
        <v>235</v>
      </c>
      <c r="L4">
        <v>1191</v>
      </c>
      <c r="N4">
        <v>1013</v>
      </c>
      <c r="O4" t="s">
        <v>236</v>
      </c>
      <c r="P4" t="s">
        <v>236</v>
      </c>
      <c r="Q4">
        <v>1</v>
      </c>
      <c r="W4">
        <v>0</v>
      </c>
      <c r="X4">
        <v>735429535</v>
      </c>
      <c r="Y4">
        <v>5.64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5.64</v>
      </c>
      <c r="AU4" t="s">
        <v>3</v>
      </c>
      <c r="AV4">
        <v>1</v>
      </c>
      <c r="AW4">
        <v>2</v>
      </c>
      <c r="AX4">
        <v>34697053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0.18612000000000001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34696987</v>
      </c>
      <c r="C5">
        <v>34697049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237</v>
      </c>
      <c r="J5" t="s">
        <v>3</v>
      </c>
      <c r="K5" t="s">
        <v>238</v>
      </c>
      <c r="L5">
        <v>1191</v>
      </c>
      <c r="N5">
        <v>1013</v>
      </c>
      <c r="O5" t="s">
        <v>236</v>
      </c>
      <c r="P5" t="s">
        <v>236</v>
      </c>
      <c r="Q5">
        <v>1</v>
      </c>
      <c r="W5">
        <v>0</v>
      </c>
      <c r="X5">
        <v>-1417349443</v>
      </c>
      <c r="Y5">
        <v>12.27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12.27</v>
      </c>
      <c r="AU5" t="s">
        <v>3</v>
      </c>
      <c r="AV5">
        <v>2</v>
      </c>
      <c r="AW5">
        <v>2</v>
      </c>
      <c r="AX5">
        <v>34697054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0.40490999999999999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34696987</v>
      </c>
      <c r="C6">
        <v>34697049</v>
      </c>
      <c r="D6">
        <v>31526066</v>
      </c>
      <c r="E6">
        <v>1</v>
      </c>
      <c r="F6">
        <v>1</v>
      </c>
      <c r="G6">
        <v>1</v>
      </c>
      <c r="H6">
        <v>2</v>
      </c>
      <c r="I6" t="s">
        <v>239</v>
      </c>
      <c r="J6" t="s">
        <v>240</v>
      </c>
      <c r="K6" t="s">
        <v>241</v>
      </c>
      <c r="L6">
        <v>1368</v>
      </c>
      <c r="N6">
        <v>1011</v>
      </c>
      <c r="O6" t="s">
        <v>242</v>
      </c>
      <c r="P6" t="s">
        <v>242</v>
      </c>
      <c r="Q6">
        <v>1</v>
      </c>
      <c r="W6">
        <v>0</v>
      </c>
      <c r="X6">
        <v>-1499206742</v>
      </c>
      <c r="Y6">
        <v>12.27</v>
      </c>
      <c r="AA6">
        <v>0</v>
      </c>
      <c r="AB6">
        <v>1536.25</v>
      </c>
      <c r="AC6">
        <v>247.05</v>
      </c>
      <c r="AD6">
        <v>0</v>
      </c>
      <c r="AE6">
        <v>0</v>
      </c>
      <c r="AF6">
        <v>122.9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12.27</v>
      </c>
      <c r="AU6" t="s">
        <v>3</v>
      </c>
      <c r="AV6">
        <v>0</v>
      </c>
      <c r="AW6">
        <v>2</v>
      </c>
      <c r="AX6">
        <v>34697055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0.40490999999999999</v>
      </c>
      <c r="CY6">
        <f>AB6</f>
        <v>1536.25</v>
      </c>
      <c r="CZ6">
        <f>AF6</f>
        <v>122.9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34696986</v>
      </c>
      <c r="C7">
        <v>34697056</v>
      </c>
      <c r="D7">
        <v>31714582</v>
      </c>
      <c r="E7">
        <v>1</v>
      </c>
      <c r="F7">
        <v>1</v>
      </c>
      <c r="G7">
        <v>1</v>
      </c>
      <c r="H7">
        <v>1</v>
      </c>
      <c r="I7" t="s">
        <v>243</v>
      </c>
      <c r="J7" t="s">
        <v>3</v>
      </c>
      <c r="K7" t="s">
        <v>244</v>
      </c>
      <c r="L7">
        <v>1191</v>
      </c>
      <c r="N7">
        <v>1013</v>
      </c>
      <c r="O7" t="s">
        <v>236</v>
      </c>
      <c r="P7" t="s">
        <v>236</v>
      </c>
      <c r="Q7">
        <v>1</v>
      </c>
      <c r="W7">
        <v>0</v>
      </c>
      <c r="X7">
        <v>-200730820</v>
      </c>
      <c r="Y7">
        <v>125</v>
      </c>
      <c r="AA7">
        <v>0</v>
      </c>
      <c r="AB7">
        <v>0</v>
      </c>
      <c r="AC7">
        <v>0</v>
      </c>
      <c r="AD7">
        <v>8.3800000000000008</v>
      </c>
      <c r="AE7">
        <v>0</v>
      </c>
      <c r="AF7">
        <v>0</v>
      </c>
      <c r="AG7">
        <v>0</v>
      </c>
      <c r="AH7">
        <v>8.3800000000000008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125</v>
      </c>
      <c r="AU7" t="s">
        <v>3</v>
      </c>
      <c r="AV7">
        <v>1</v>
      </c>
      <c r="AW7">
        <v>2</v>
      </c>
      <c r="AX7">
        <v>34697058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2.1875</v>
      </c>
      <c r="CY7">
        <f>AD7</f>
        <v>8.3800000000000008</v>
      </c>
      <c r="CZ7">
        <f>AH7</f>
        <v>8.3800000000000008</v>
      </c>
      <c r="DA7">
        <f>AL7</f>
        <v>1</v>
      </c>
      <c r="DB7">
        <v>0</v>
      </c>
    </row>
    <row r="8" spans="1:106" x14ac:dyDescent="0.2">
      <c r="A8">
        <f>ROW(Source!A27)</f>
        <v>27</v>
      </c>
      <c r="B8">
        <v>34696987</v>
      </c>
      <c r="C8">
        <v>34697056</v>
      </c>
      <c r="D8">
        <v>31714582</v>
      </c>
      <c r="E8">
        <v>1</v>
      </c>
      <c r="F8">
        <v>1</v>
      </c>
      <c r="G8">
        <v>1</v>
      </c>
      <c r="H8">
        <v>1</v>
      </c>
      <c r="I8" t="s">
        <v>243</v>
      </c>
      <c r="J8" t="s">
        <v>3</v>
      </c>
      <c r="K8" t="s">
        <v>244</v>
      </c>
      <c r="L8">
        <v>1191</v>
      </c>
      <c r="N8">
        <v>1013</v>
      </c>
      <c r="O8" t="s">
        <v>236</v>
      </c>
      <c r="P8" t="s">
        <v>236</v>
      </c>
      <c r="Q8">
        <v>1</v>
      </c>
      <c r="W8">
        <v>0</v>
      </c>
      <c r="X8">
        <v>-200730820</v>
      </c>
      <c r="Y8">
        <v>125</v>
      </c>
      <c r="AA8">
        <v>0</v>
      </c>
      <c r="AB8">
        <v>0</v>
      </c>
      <c r="AC8">
        <v>0</v>
      </c>
      <c r="AD8">
        <v>153.35</v>
      </c>
      <c r="AE8">
        <v>0</v>
      </c>
      <c r="AF8">
        <v>0</v>
      </c>
      <c r="AG8">
        <v>0</v>
      </c>
      <c r="AH8">
        <v>8.3800000000000008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125</v>
      </c>
      <c r="AU8" t="s">
        <v>3</v>
      </c>
      <c r="AV8">
        <v>1</v>
      </c>
      <c r="AW8">
        <v>2</v>
      </c>
      <c r="AX8">
        <v>34697058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2.1875</v>
      </c>
      <c r="CY8">
        <f>AD8</f>
        <v>153.35</v>
      </c>
      <c r="CZ8">
        <f>AH8</f>
        <v>8.3800000000000008</v>
      </c>
      <c r="DA8">
        <f>AL8</f>
        <v>18.3</v>
      </c>
      <c r="DB8">
        <v>0</v>
      </c>
    </row>
    <row r="9" spans="1:106" x14ac:dyDescent="0.2">
      <c r="A9">
        <f>ROW(Source!A28)</f>
        <v>28</v>
      </c>
      <c r="B9">
        <v>34696986</v>
      </c>
      <c r="C9">
        <v>34697059</v>
      </c>
      <c r="D9">
        <v>31714858</v>
      </c>
      <c r="E9">
        <v>1</v>
      </c>
      <c r="F9">
        <v>1</v>
      </c>
      <c r="G9">
        <v>1</v>
      </c>
      <c r="H9">
        <v>1</v>
      </c>
      <c r="I9" t="s">
        <v>245</v>
      </c>
      <c r="J9" t="s">
        <v>3</v>
      </c>
      <c r="K9" t="s">
        <v>246</v>
      </c>
      <c r="L9">
        <v>1191</v>
      </c>
      <c r="N9">
        <v>1013</v>
      </c>
      <c r="O9" t="s">
        <v>236</v>
      </c>
      <c r="P9" t="s">
        <v>236</v>
      </c>
      <c r="Q9">
        <v>1</v>
      </c>
      <c r="W9">
        <v>0</v>
      </c>
      <c r="X9">
        <v>1627947075</v>
      </c>
      <c r="Y9">
        <v>12.18</v>
      </c>
      <c r="AA9">
        <v>0</v>
      </c>
      <c r="AB9">
        <v>0</v>
      </c>
      <c r="AC9">
        <v>0</v>
      </c>
      <c r="AD9">
        <v>10.35</v>
      </c>
      <c r="AE9">
        <v>0</v>
      </c>
      <c r="AF9">
        <v>0</v>
      </c>
      <c r="AG9">
        <v>0</v>
      </c>
      <c r="AH9">
        <v>10.35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12.18</v>
      </c>
      <c r="AU9" t="s">
        <v>3</v>
      </c>
      <c r="AV9">
        <v>1</v>
      </c>
      <c r="AW9">
        <v>2</v>
      </c>
      <c r="AX9">
        <v>34697063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109.62</v>
      </c>
      <c r="CY9">
        <f>AD9</f>
        <v>10.35</v>
      </c>
      <c r="CZ9">
        <f>AH9</f>
        <v>10.35</v>
      </c>
      <c r="DA9">
        <f>AL9</f>
        <v>1</v>
      </c>
      <c r="DB9">
        <v>0</v>
      </c>
    </row>
    <row r="10" spans="1:106" x14ac:dyDescent="0.2">
      <c r="A10">
        <f>ROW(Source!A28)</f>
        <v>28</v>
      </c>
      <c r="B10">
        <v>34696986</v>
      </c>
      <c r="C10">
        <v>34697059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237</v>
      </c>
      <c r="J10" t="s">
        <v>3</v>
      </c>
      <c r="K10" t="s">
        <v>238</v>
      </c>
      <c r="L10">
        <v>1191</v>
      </c>
      <c r="N10">
        <v>1013</v>
      </c>
      <c r="O10" t="s">
        <v>236</v>
      </c>
      <c r="P10" t="s">
        <v>236</v>
      </c>
      <c r="Q10">
        <v>1</v>
      </c>
      <c r="W10">
        <v>0</v>
      </c>
      <c r="X10">
        <v>-1417349443</v>
      </c>
      <c r="Y10">
        <v>6.33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6.33</v>
      </c>
      <c r="AU10" t="s">
        <v>3</v>
      </c>
      <c r="AV10">
        <v>2</v>
      </c>
      <c r="AW10">
        <v>2</v>
      </c>
      <c r="AX10">
        <v>34697064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56.97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ROW(Source!A28)</f>
        <v>28</v>
      </c>
      <c r="B11">
        <v>34696986</v>
      </c>
      <c r="C11">
        <v>34697059</v>
      </c>
      <c r="D11">
        <v>31527922</v>
      </c>
      <c r="E11">
        <v>1</v>
      </c>
      <c r="F11">
        <v>1</v>
      </c>
      <c r="G11">
        <v>1</v>
      </c>
      <c r="H11">
        <v>2</v>
      </c>
      <c r="I11" t="s">
        <v>247</v>
      </c>
      <c r="J11" t="s">
        <v>248</v>
      </c>
      <c r="K11" t="s">
        <v>249</v>
      </c>
      <c r="L11">
        <v>1368</v>
      </c>
      <c r="N11">
        <v>1011</v>
      </c>
      <c r="O11" t="s">
        <v>242</v>
      </c>
      <c r="P11" t="s">
        <v>242</v>
      </c>
      <c r="Q11">
        <v>1</v>
      </c>
      <c r="W11">
        <v>0</v>
      </c>
      <c r="X11">
        <v>1232026932</v>
      </c>
      <c r="Y11">
        <v>6.33</v>
      </c>
      <c r="AA11">
        <v>0</v>
      </c>
      <c r="AB11">
        <v>273.31</v>
      </c>
      <c r="AC11">
        <v>13.5</v>
      </c>
      <c r="AD11">
        <v>0</v>
      </c>
      <c r="AE11">
        <v>0</v>
      </c>
      <c r="AF11">
        <v>273.31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0</v>
      </c>
      <c r="AW11">
        <v>2</v>
      </c>
      <c r="AX11">
        <v>34697065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56.97</v>
      </c>
      <c r="CY11">
        <f>AB11</f>
        <v>273.31</v>
      </c>
      <c r="CZ11">
        <f>AF11</f>
        <v>273.31</v>
      </c>
      <c r="DA11">
        <f>AJ11</f>
        <v>1</v>
      </c>
      <c r="DB11">
        <v>0</v>
      </c>
    </row>
    <row r="12" spans="1:106" x14ac:dyDescent="0.2">
      <c r="A12">
        <f>ROW(Source!A29)</f>
        <v>29</v>
      </c>
      <c r="B12">
        <v>34696987</v>
      </c>
      <c r="C12">
        <v>34697059</v>
      </c>
      <c r="D12">
        <v>31714858</v>
      </c>
      <c r="E12">
        <v>1</v>
      </c>
      <c r="F12">
        <v>1</v>
      </c>
      <c r="G12">
        <v>1</v>
      </c>
      <c r="H12">
        <v>1</v>
      </c>
      <c r="I12" t="s">
        <v>245</v>
      </c>
      <c r="J12" t="s">
        <v>3</v>
      </c>
      <c r="K12" t="s">
        <v>246</v>
      </c>
      <c r="L12">
        <v>1191</v>
      </c>
      <c r="N12">
        <v>1013</v>
      </c>
      <c r="O12" t="s">
        <v>236</v>
      </c>
      <c r="P12" t="s">
        <v>236</v>
      </c>
      <c r="Q12">
        <v>1</v>
      </c>
      <c r="W12">
        <v>0</v>
      </c>
      <c r="X12">
        <v>1627947075</v>
      </c>
      <c r="Y12">
        <v>12.18</v>
      </c>
      <c r="AA12">
        <v>0</v>
      </c>
      <c r="AB12">
        <v>0</v>
      </c>
      <c r="AC12">
        <v>0</v>
      </c>
      <c r="AD12">
        <v>189.41</v>
      </c>
      <c r="AE12">
        <v>0</v>
      </c>
      <c r="AF12">
        <v>0</v>
      </c>
      <c r="AG12">
        <v>0</v>
      </c>
      <c r="AH12">
        <v>10.35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12.18</v>
      </c>
      <c r="AU12" t="s">
        <v>3</v>
      </c>
      <c r="AV12">
        <v>1</v>
      </c>
      <c r="AW12">
        <v>2</v>
      </c>
      <c r="AX12">
        <v>34697063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109.62</v>
      </c>
      <c r="CY12">
        <f>AD12</f>
        <v>189.41</v>
      </c>
      <c r="CZ12">
        <f>AH12</f>
        <v>10.35</v>
      </c>
      <c r="DA12">
        <f>AL12</f>
        <v>18.3</v>
      </c>
      <c r="DB12">
        <v>0</v>
      </c>
    </row>
    <row r="13" spans="1:106" x14ac:dyDescent="0.2">
      <c r="A13">
        <f>ROW(Source!A29)</f>
        <v>29</v>
      </c>
      <c r="B13">
        <v>34696987</v>
      </c>
      <c r="C13">
        <v>34697059</v>
      </c>
      <c r="D13">
        <v>31709492</v>
      </c>
      <c r="E13">
        <v>1</v>
      </c>
      <c r="F13">
        <v>1</v>
      </c>
      <c r="G13">
        <v>1</v>
      </c>
      <c r="H13">
        <v>1</v>
      </c>
      <c r="I13" t="s">
        <v>237</v>
      </c>
      <c r="J13" t="s">
        <v>3</v>
      </c>
      <c r="K13" t="s">
        <v>238</v>
      </c>
      <c r="L13">
        <v>1191</v>
      </c>
      <c r="N13">
        <v>1013</v>
      </c>
      <c r="O13" t="s">
        <v>236</v>
      </c>
      <c r="P13" t="s">
        <v>236</v>
      </c>
      <c r="Q13">
        <v>1</v>
      </c>
      <c r="W13">
        <v>0</v>
      </c>
      <c r="X13">
        <v>-1417349443</v>
      </c>
      <c r="Y13">
        <v>6.33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18.3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6.33</v>
      </c>
      <c r="AU13" t="s">
        <v>3</v>
      </c>
      <c r="AV13">
        <v>2</v>
      </c>
      <c r="AW13">
        <v>2</v>
      </c>
      <c r="AX13">
        <v>34697064</v>
      </c>
      <c r="AY13">
        <v>1</v>
      </c>
      <c r="AZ13">
        <v>0</v>
      </c>
      <c r="BA13">
        <v>19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56.97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x14ac:dyDescent="0.2">
      <c r="A14">
        <f>ROW(Source!A29)</f>
        <v>29</v>
      </c>
      <c r="B14">
        <v>34696987</v>
      </c>
      <c r="C14">
        <v>34697059</v>
      </c>
      <c r="D14">
        <v>31527922</v>
      </c>
      <c r="E14">
        <v>1</v>
      </c>
      <c r="F14">
        <v>1</v>
      </c>
      <c r="G14">
        <v>1</v>
      </c>
      <c r="H14">
        <v>2</v>
      </c>
      <c r="I14" t="s">
        <v>247</v>
      </c>
      <c r="J14" t="s">
        <v>248</v>
      </c>
      <c r="K14" t="s">
        <v>249</v>
      </c>
      <c r="L14">
        <v>1368</v>
      </c>
      <c r="N14">
        <v>1011</v>
      </c>
      <c r="O14" t="s">
        <v>242</v>
      </c>
      <c r="P14" t="s">
        <v>242</v>
      </c>
      <c r="Q14">
        <v>1</v>
      </c>
      <c r="W14">
        <v>0</v>
      </c>
      <c r="X14">
        <v>1232026932</v>
      </c>
      <c r="Y14">
        <v>6.33</v>
      </c>
      <c r="AA14">
        <v>0</v>
      </c>
      <c r="AB14">
        <v>3416.38</v>
      </c>
      <c r="AC14">
        <v>247.05</v>
      </c>
      <c r="AD14">
        <v>0</v>
      </c>
      <c r="AE14">
        <v>0</v>
      </c>
      <c r="AF14">
        <v>273.31</v>
      </c>
      <c r="AG14">
        <v>13.5</v>
      </c>
      <c r="AH14">
        <v>0</v>
      </c>
      <c r="AI14">
        <v>1</v>
      </c>
      <c r="AJ14">
        <v>12.5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6.33</v>
      </c>
      <c r="AU14" t="s">
        <v>3</v>
      </c>
      <c r="AV14">
        <v>0</v>
      </c>
      <c r="AW14">
        <v>2</v>
      </c>
      <c r="AX14">
        <v>34697065</v>
      </c>
      <c r="AY14">
        <v>1</v>
      </c>
      <c r="AZ14">
        <v>0</v>
      </c>
      <c r="BA14">
        <v>20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56.97</v>
      </c>
      <c r="CY14">
        <f>AB14</f>
        <v>3416.38</v>
      </c>
      <c r="CZ14">
        <f>AF14</f>
        <v>273.31</v>
      </c>
      <c r="DA14">
        <f>AJ14</f>
        <v>12.5</v>
      </c>
      <c r="DB14">
        <v>0</v>
      </c>
    </row>
    <row r="15" spans="1:106" x14ac:dyDescent="0.2">
      <c r="A15">
        <f>ROW(Source!A30)</f>
        <v>30</v>
      </c>
      <c r="B15">
        <v>34696986</v>
      </c>
      <c r="C15">
        <v>34697072</v>
      </c>
      <c r="D15">
        <v>31714858</v>
      </c>
      <c r="E15">
        <v>1</v>
      </c>
      <c r="F15">
        <v>1</v>
      </c>
      <c r="G15">
        <v>1</v>
      </c>
      <c r="H15">
        <v>1</v>
      </c>
      <c r="I15" t="s">
        <v>245</v>
      </c>
      <c r="J15" t="s">
        <v>3</v>
      </c>
      <c r="K15" t="s">
        <v>246</v>
      </c>
      <c r="L15">
        <v>1191</v>
      </c>
      <c r="N15">
        <v>1013</v>
      </c>
      <c r="O15" t="s">
        <v>236</v>
      </c>
      <c r="P15" t="s">
        <v>236</v>
      </c>
      <c r="Q15">
        <v>1</v>
      </c>
      <c r="W15">
        <v>0</v>
      </c>
      <c r="X15">
        <v>1627947075</v>
      </c>
      <c r="Y15">
        <v>4.4400000000000004</v>
      </c>
      <c r="AA15">
        <v>0</v>
      </c>
      <c r="AB15">
        <v>0</v>
      </c>
      <c r="AC15">
        <v>0</v>
      </c>
      <c r="AD15">
        <v>10.35</v>
      </c>
      <c r="AE15">
        <v>0</v>
      </c>
      <c r="AF15">
        <v>0</v>
      </c>
      <c r="AG15">
        <v>0</v>
      </c>
      <c r="AH15">
        <v>10.35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4.4400000000000004</v>
      </c>
      <c r="AU15" t="s">
        <v>3</v>
      </c>
      <c r="AV15">
        <v>1</v>
      </c>
      <c r="AW15">
        <v>2</v>
      </c>
      <c r="AX15">
        <v>34697076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301.92</v>
      </c>
      <c r="CY15">
        <f>AD15</f>
        <v>10.35</v>
      </c>
      <c r="CZ15">
        <f>AH15</f>
        <v>10.35</v>
      </c>
      <c r="DA15">
        <f>AL15</f>
        <v>1</v>
      </c>
      <c r="DB15">
        <v>0</v>
      </c>
    </row>
    <row r="16" spans="1:106" x14ac:dyDescent="0.2">
      <c r="A16">
        <f>ROW(Source!A30)</f>
        <v>30</v>
      </c>
      <c r="B16">
        <v>34696986</v>
      </c>
      <c r="C16">
        <v>34697072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237</v>
      </c>
      <c r="J16" t="s">
        <v>3</v>
      </c>
      <c r="K16" t="s">
        <v>238</v>
      </c>
      <c r="L16">
        <v>1191</v>
      </c>
      <c r="N16">
        <v>1013</v>
      </c>
      <c r="O16" t="s">
        <v>236</v>
      </c>
      <c r="P16" t="s">
        <v>236</v>
      </c>
      <c r="Q16">
        <v>1</v>
      </c>
      <c r="W16">
        <v>0</v>
      </c>
      <c r="X16">
        <v>-1417349443</v>
      </c>
      <c r="Y16">
        <v>2.48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2.48</v>
      </c>
      <c r="AU16" t="s">
        <v>3</v>
      </c>
      <c r="AV16">
        <v>2</v>
      </c>
      <c r="AW16">
        <v>2</v>
      </c>
      <c r="AX16">
        <v>34697077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168.64</v>
      </c>
      <c r="CY16">
        <f>AD16</f>
        <v>0</v>
      </c>
      <c r="CZ16">
        <f>AH16</f>
        <v>0</v>
      </c>
      <c r="DA16">
        <f>AL16</f>
        <v>1</v>
      </c>
      <c r="DB16">
        <v>0</v>
      </c>
    </row>
    <row r="17" spans="1:106" x14ac:dyDescent="0.2">
      <c r="A17">
        <f>ROW(Source!A30)</f>
        <v>30</v>
      </c>
      <c r="B17">
        <v>34696986</v>
      </c>
      <c r="C17">
        <v>34697072</v>
      </c>
      <c r="D17">
        <v>31527922</v>
      </c>
      <c r="E17">
        <v>1</v>
      </c>
      <c r="F17">
        <v>1</v>
      </c>
      <c r="G17">
        <v>1</v>
      </c>
      <c r="H17">
        <v>2</v>
      </c>
      <c r="I17" t="s">
        <v>247</v>
      </c>
      <c r="J17" t="s">
        <v>248</v>
      </c>
      <c r="K17" t="s">
        <v>249</v>
      </c>
      <c r="L17">
        <v>1368</v>
      </c>
      <c r="N17">
        <v>1011</v>
      </c>
      <c r="O17" t="s">
        <v>242</v>
      </c>
      <c r="P17" t="s">
        <v>242</v>
      </c>
      <c r="Q17">
        <v>1</v>
      </c>
      <c r="W17">
        <v>0</v>
      </c>
      <c r="X17">
        <v>1232026932</v>
      </c>
      <c r="Y17">
        <v>2.48</v>
      </c>
      <c r="AA17">
        <v>0</v>
      </c>
      <c r="AB17">
        <v>273.31</v>
      </c>
      <c r="AC17">
        <v>13.5</v>
      </c>
      <c r="AD17">
        <v>0</v>
      </c>
      <c r="AE17">
        <v>0</v>
      </c>
      <c r="AF17">
        <v>273.31</v>
      </c>
      <c r="AG17">
        <v>13.5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0</v>
      </c>
      <c r="AW17">
        <v>2</v>
      </c>
      <c r="AX17">
        <v>34697078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168.64</v>
      </c>
      <c r="CY17">
        <f>AB17</f>
        <v>273.31</v>
      </c>
      <c r="CZ17">
        <f>AF17</f>
        <v>273.31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34696987</v>
      </c>
      <c r="C18">
        <v>34697072</v>
      </c>
      <c r="D18">
        <v>31714858</v>
      </c>
      <c r="E18">
        <v>1</v>
      </c>
      <c r="F18">
        <v>1</v>
      </c>
      <c r="G18">
        <v>1</v>
      </c>
      <c r="H18">
        <v>1</v>
      </c>
      <c r="I18" t="s">
        <v>245</v>
      </c>
      <c r="J18" t="s">
        <v>3</v>
      </c>
      <c r="K18" t="s">
        <v>246</v>
      </c>
      <c r="L18">
        <v>1191</v>
      </c>
      <c r="N18">
        <v>1013</v>
      </c>
      <c r="O18" t="s">
        <v>236</v>
      </c>
      <c r="P18" t="s">
        <v>236</v>
      </c>
      <c r="Q18">
        <v>1</v>
      </c>
      <c r="W18">
        <v>0</v>
      </c>
      <c r="X18">
        <v>1627947075</v>
      </c>
      <c r="Y18">
        <v>4.4400000000000004</v>
      </c>
      <c r="AA18">
        <v>0</v>
      </c>
      <c r="AB18">
        <v>0</v>
      </c>
      <c r="AC18">
        <v>0</v>
      </c>
      <c r="AD18">
        <v>189.41</v>
      </c>
      <c r="AE18">
        <v>0</v>
      </c>
      <c r="AF18">
        <v>0</v>
      </c>
      <c r="AG18">
        <v>0</v>
      </c>
      <c r="AH18">
        <v>10.35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4.4400000000000004</v>
      </c>
      <c r="AU18" t="s">
        <v>3</v>
      </c>
      <c r="AV18">
        <v>1</v>
      </c>
      <c r="AW18">
        <v>2</v>
      </c>
      <c r="AX18">
        <v>34697076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301.92</v>
      </c>
      <c r="CY18">
        <f>AD18</f>
        <v>189.41</v>
      </c>
      <c r="CZ18">
        <f>AH18</f>
        <v>10.35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34696987</v>
      </c>
      <c r="C19">
        <v>34697072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237</v>
      </c>
      <c r="J19" t="s">
        <v>3</v>
      </c>
      <c r="K19" t="s">
        <v>238</v>
      </c>
      <c r="L19">
        <v>1191</v>
      </c>
      <c r="N19">
        <v>1013</v>
      </c>
      <c r="O19" t="s">
        <v>236</v>
      </c>
      <c r="P19" t="s">
        <v>236</v>
      </c>
      <c r="Q19">
        <v>1</v>
      </c>
      <c r="W19">
        <v>0</v>
      </c>
      <c r="X19">
        <v>-1417349443</v>
      </c>
      <c r="Y19">
        <v>2.48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2.48</v>
      </c>
      <c r="AU19" t="s">
        <v>3</v>
      </c>
      <c r="AV19">
        <v>2</v>
      </c>
      <c r="AW19">
        <v>2</v>
      </c>
      <c r="AX19">
        <v>34697077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168.64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34696987</v>
      </c>
      <c r="C20">
        <v>34697072</v>
      </c>
      <c r="D20">
        <v>31527922</v>
      </c>
      <c r="E20">
        <v>1</v>
      </c>
      <c r="F20">
        <v>1</v>
      </c>
      <c r="G20">
        <v>1</v>
      </c>
      <c r="H20">
        <v>2</v>
      </c>
      <c r="I20" t="s">
        <v>247</v>
      </c>
      <c r="J20" t="s">
        <v>248</v>
      </c>
      <c r="K20" t="s">
        <v>249</v>
      </c>
      <c r="L20">
        <v>1368</v>
      </c>
      <c r="N20">
        <v>1011</v>
      </c>
      <c r="O20" t="s">
        <v>242</v>
      </c>
      <c r="P20" t="s">
        <v>242</v>
      </c>
      <c r="Q20">
        <v>1</v>
      </c>
      <c r="W20">
        <v>0</v>
      </c>
      <c r="X20">
        <v>1232026932</v>
      </c>
      <c r="Y20">
        <v>2.48</v>
      </c>
      <c r="AA20">
        <v>0</v>
      </c>
      <c r="AB20">
        <v>3416.38</v>
      </c>
      <c r="AC20">
        <v>247.05</v>
      </c>
      <c r="AD20">
        <v>0</v>
      </c>
      <c r="AE20">
        <v>0</v>
      </c>
      <c r="AF20">
        <v>273.31</v>
      </c>
      <c r="AG20">
        <v>13.5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2.48</v>
      </c>
      <c r="AU20" t="s">
        <v>3</v>
      </c>
      <c r="AV20">
        <v>0</v>
      </c>
      <c r="AW20">
        <v>2</v>
      </c>
      <c r="AX20">
        <v>34697078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168.64</v>
      </c>
      <c r="CY20">
        <f>AB20</f>
        <v>3416.38</v>
      </c>
      <c r="CZ20">
        <f>AF20</f>
        <v>273.31</v>
      </c>
      <c r="DA20">
        <f>AJ20</f>
        <v>12.5</v>
      </c>
      <c r="DB20">
        <v>0</v>
      </c>
    </row>
    <row r="21" spans="1:106" x14ac:dyDescent="0.2">
      <c r="A21">
        <f>ROW(Source!A32)</f>
        <v>32</v>
      </c>
      <c r="B21">
        <v>34696986</v>
      </c>
      <c r="C21">
        <v>34697085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250</v>
      </c>
      <c r="J21" t="s">
        <v>3</v>
      </c>
      <c r="K21" t="s">
        <v>251</v>
      </c>
      <c r="L21">
        <v>1191</v>
      </c>
      <c r="N21">
        <v>1013</v>
      </c>
      <c r="O21" t="s">
        <v>236</v>
      </c>
      <c r="P21" t="s">
        <v>236</v>
      </c>
      <c r="Q21">
        <v>1</v>
      </c>
      <c r="W21">
        <v>0</v>
      </c>
      <c r="X21">
        <v>1069510174</v>
      </c>
      <c r="Y21">
        <v>17.82</v>
      </c>
      <c r="AA21">
        <v>0</v>
      </c>
      <c r="AB21">
        <v>0</v>
      </c>
      <c r="AC21">
        <v>0</v>
      </c>
      <c r="AD21">
        <v>9.6199999999999992</v>
      </c>
      <c r="AE21">
        <v>0</v>
      </c>
      <c r="AF21">
        <v>0</v>
      </c>
      <c r="AG21">
        <v>0</v>
      </c>
      <c r="AH21">
        <v>9.6199999999999992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17.82</v>
      </c>
      <c r="AU21" t="s">
        <v>3</v>
      </c>
      <c r="AV21">
        <v>1</v>
      </c>
      <c r="AW21">
        <v>2</v>
      </c>
      <c r="AX21">
        <v>34697092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10.692</v>
      </c>
      <c r="CY21">
        <f>AD21</f>
        <v>9.6199999999999992</v>
      </c>
      <c r="CZ21">
        <f>AH21</f>
        <v>9.6199999999999992</v>
      </c>
      <c r="DA21">
        <f>AL21</f>
        <v>1</v>
      </c>
      <c r="DB21">
        <v>0</v>
      </c>
    </row>
    <row r="22" spans="1:106" x14ac:dyDescent="0.2">
      <c r="A22">
        <f>ROW(Source!A32)</f>
        <v>32</v>
      </c>
      <c r="B22">
        <v>34696986</v>
      </c>
      <c r="C22">
        <v>34697085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237</v>
      </c>
      <c r="J22" t="s">
        <v>3</v>
      </c>
      <c r="K22" t="s">
        <v>238</v>
      </c>
      <c r="L22">
        <v>1191</v>
      </c>
      <c r="N22">
        <v>1013</v>
      </c>
      <c r="O22" t="s">
        <v>236</v>
      </c>
      <c r="P22" t="s">
        <v>236</v>
      </c>
      <c r="Q22">
        <v>1</v>
      </c>
      <c r="W22">
        <v>0</v>
      </c>
      <c r="X22">
        <v>-1417349443</v>
      </c>
      <c r="Y22">
        <v>3.88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3.88</v>
      </c>
      <c r="AU22" t="s">
        <v>3</v>
      </c>
      <c r="AV22">
        <v>2</v>
      </c>
      <c r="AW22">
        <v>2</v>
      </c>
      <c r="AX22">
        <v>34697093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2.3279999999999998</v>
      </c>
      <c r="CY22">
        <f>AD22</f>
        <v>0</v>
      </c>
      <c r="CZ22">
        <f>AH22</f>
        <v>0</v>
      </c>
      <c r="DA22">
        <f>AL22</f>
        <v>1</v>
      </c>
      <c r="DB22">
        <v>0</v>
      </c>
    </row>
    <row r="23" spans="1:106" x14ac:dyDescent="0.2">
      <c r="A23">
        <f>ROW(Source!A32)</f>
        <v>32</v>
      </c>
      <c r="B23">
        <v>34696986</v>
      </c>
      <c r="C23">
        <v>34697085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252</v>
      </c>
      <c r="J23" t="s">
        <v>253</v>
      </c>
      <c r="K23" t="s">
        <v>254</v>
      </c>
      <c r="L23">
        <v>1368</v>
      </c>
      <c r="N23">
        <v>1011</v>
      </c>
      <c r="O23" t="s">
        <v>242</v>
      </c>
      <c r="P23" t="s">
        <v>242</v>
      </c>
      <c r="Q23">
        <v>1</v>
      </c>
      <c r="W23">
        <v>0</v>
      </c>
      <c r="X23">
        <v>-1718674368</v>
      </c>
      <c r="Y23">
        <v>1.94</v>
      </c>
      <c r="AA23">
        <v>0</v>
      </c>
      <c r="AB23">
        <v>111.99</v>
      </c>
      <c r="AC23">
        <v>13.5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1.94</v>
      </c>
      <c r="AU23" t="s">
        <v>3</v>
      </c>
      <c r="AV23">
        <v>0</v>
      </c>
      <c r="AW23">
        <v>2</v>
      </c>
      <c r="AX23">
        <v>34697094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1.1639999999999999</v>
      </c>
      <c r="CY23">
        <f>AB23</f>
        <v>111.99</v>
      </c>
      <c r="CZ23">
        <f>AF23</f>
        <v>111.99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34696986</v>
      </c>
      <c r="C24">
        <v>34697085</v>
      </c>
      <c r="D24">
        <v>31526887</v>
      </c>
      <c r="E24">
        <v>1</v>
      </c>
      <c r="F24">
        <v>1</v>
      </c>
      <c r="G24">
        <v>1</v>
      </c>
      <c r="H24">
        <v>2</v>
      </c>
      <c r="I24" t="s">
        <v>255</v>
      </c>
      <c r="J24" t="s">
        <v>256</v>
      </c>
      <c r="K24" t="s">
        <v>257</v>
      </c>
      <c r="L24">
        <v>1368</v>
      </c>
      <c r="N24">
        <v>1011</v>
      </c>
      <c r="O24" t="s">
        <v>242</v>
      </c>
      <c r="P24" t="s">
        <v>242</v>
      </c>
      <c r="Q24">
        <v>1</v>
      </c>
      <c r="W24">
        <v>0</v>
      </c>
      <c r="X24">
        <v>-1692889495</v>
      </c>
      <c r="Y24">
        <v>3.97</v>
      </c>
      <c r="AA24">
        <v>0</v>
      </c>
      <c r="AB24">
        <v>0.9</v>
      </c>
      <c r="AC24">
        <v>0</v>
      </c>
      <c r="AD24">
        <v>0</v>
      </c>
      <c r="AE24">
        <v>0</v>
      </c>
      <c r="AF24">
        <v>0.9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3.97</v>
      </c>
      <c r="AU24" t="s">
        <v>3</v>
      </c>
      <c r="AV24">
        <v>0</v>
      </c>
      <c r="AW24">
        <v>2</v>
      </c>
      <c r="AX24">
        <v>34697095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2.3820000000000001</v>
      </c>
      <c r="CY24">
        <f>AB24</f>
        <v>0.9</v>
      </c>
      <c r="CZ24">
        <f>AF24</f>
        <v>0.9</v>
      </c>
      <c r="DA24">
        <f>AJ24</f>
        <v>1</v>
      </c>
      <c r="DB24">
        <v>0</v>
      </c>
    </row>
    <row r="25" spans="1:106" x14ac:dyDescent="0.2">
      <c r="A25">
        <f>ROW(Source!A32)</f>
        <v>32</v>
      </c>
      <c r="B25">
        <v>34696986</v>
      </c>
      <c r="C25">
        <v>34697085</v>
      </c>
      <c r="D25">
        <v>31526953</v>
      </c>
      <c r="E25">
        <v>1</v>
      </c>
      <c r="F25">
        <v>1</v>
      </c>
      <c r="G25">
        <v>1</v>
      </c>
      <c r="H25">
        <v>2</v>
      </c>
      <c r="I25" t="s">
        <v>258</v>
      </c>
      <c r="J25" t="s">
        <v>259</v>
      </c>
      <c r="K25" t="s">
        <v>260</v>
      </c>
      <c r="L25">
        <v>1368</v>
      </c>
      <c r="N25">
        <v>1011</v>
      </c>
      <c r="O25" t="s">
        <v>242</v>
      </c>
      <c r="P25" t="s">
        <v>242</v>
      </c>
      <c r="Q25">
        <v>1</v>
      </c>
      <c r="W25">
        <v>0</v>
      </c>
      <c r="X25">
        <v>1544661785</v>
      </c>
      <c r="Y25">
        <v>3.97</v>
      </c>
      <c r="AA25">
        <v>0</v>
      </c>
      <c r="AB25">
        <v>6.9</v>
      </c>
      <c r="AC25">
        <v>0</v>
      </c>
      <c r="AD25">
        <v>0</v>
      </c>
      <c r="AE25">
        <v>0</v>
      </c>
      <c r="AF25">
        <v>6.9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3.97</v>
      </c>
      <c r="AU25" t="s">
        <v>3</v>
      </c>
      <c r="AV25">
        <v>0</v>
      </c>
      <c r="AW25">
        <v>2</v>
      </c>
      <c r="AX25">
        <v>34697096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2.3820000000000001</v>
      </c>
      <c r="CY25">
        <f>AB25</f>
        <v>6.9</v>
      </c>
      <c r="CZ25">
        <f>AF25</f>
        <v>6.9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34696986</v>
      </c>
      <c r="C26">
        <v>34697085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261</v>
      </c>
      <c r="J26" t="s">
        <v>262</v>
      </c>
      <c r="K26" t="s">
        <v>263</v>
      </c>
      <c r="L26">
        <v>1368</v>
      </c>
      <c r="N26">
        <v>1011</v>
      </c>
      <c r="O26" t="s">
        <v>242</v>
      </c>
      <c r="P26" t="s">
        <v>242</v>
      </c>
      <c r="Q26">
        <v>1</v>
      </c>
      <c r="W26">
        <v>0</v>
      </c>
      <c r="X26">
        <v>1372534845</v>
      </c>
      <c r="Y26">
        <v>1.94</v>
      </c>
      <c r="AA26">
        <v>0</v>
      </c>
      <c r="AB26">
        <v>65.709999999999994</v>
      </c>
      <c r="AC26">
        <v>11.6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1.94</v>
      </c>
      <c r="AU26" t="s">
        <v>3</v>
      </c>
      <c r="AV26">
        <v>0</v>
      </c>
      <c r="AW26">
        <v>2</v>
      </c>
      <c r="AX26">
        <v>34697097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1.1639999999999999</v>
      </c>
      <c r="CY26">
        <f>AB26</f>
        <v>65.709999999999994</v>
      </c>
      <c r="CZ26">
        <f>AF26</f>
        <v>65.709999999999994</v>
      </c>
      <c r="DA26">
        <f>AJ26</f>
        <v>1</v>
      </c>
      <c r="DB26">
        <v>0</v>
      </c>
    </row>
    <row r="27" spans="1:106" x14ac:dyDescent="0.2">
      <c r="A27">
        <f>ROW(Source!A33)</f>
        <v>33</v>
      </c>
      <c r="B27">
        <v>34696987</v>
      </c>
      <c r="C27">
        <v>34697085</v>
      </c>
      <c r="D27">
        <v>31715651</v>
      </c>
      <c r="E27">
        <v>1</v>
      </c>
      <c r="F27">
        <v>1</v>
      </c>
      <c r="G27">
        <v>1</v>
      </c>
      <c r="H27">
        <v>1</v>
      </c>
      <c r="I27" t="s">
        <v>250</v>
      </c>
      <c r="J27" t="s">
        <v>3</v>
      </c>
      <c r="K27" t="s">
        <v>251</v>
      </c>
      <c r="L27">
        <v>1191</v>
      </c>
      <c r="N27">
        <v>1013</v>
      </c>
      <c r="O27" t="s">
        <v>236</v>
      </c>
      <c r="P27" t="s">
        <v>236</v>
      </c>
      <c r="Q27">
        <v>1</v>
      </c>
      <c r="W27">
        <v>0</v>
      </c>
      <c r="X27">
        <v>1069510174</v>
      </c>
      <c r="Y27">
        <v>17.82</v>
      </c>
      <c r="AA27">
        <v>0</v>
      </c>
      <c r="AB27">
        <v>0</v>
      </c>
      <c r="AC27">
        <v>0</v>
      </c>
      <c r="AD27">
        <v>176.05</v>
      </c>
      <c r="AE27">
        <v>0</v>
      </c>
      <c r="AF27">
        <v>0</v>
      </c>
      <c r="AG27">
        <v>0</v>
      </c>
      <c r="AH27">
        <v>9.6199999999999992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17.82</v>
      </c>
      <c r="AU27" t="s">
        <v>3</v>
      </c>
      <c r="AV27">
        <v>1</v>
      </c>
      <c r="AW27">
        <v>2</v>
      </c>
      <c r="AX27">
        <v>34697092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10.692</v>
      </c>
      <c r="CY27">
        <f>AD27</f>
        <v>176.05</v>
      </c>
      <c r="CZ27">
        <f>AH27</f>
        <v>9.6199999999999992</v>
      </c>
      <c r="DA27">
        <f>AL27</f>
        <v>18.3</v>
      </c>
      <c r="DB27">
        <v>0</v>
      </c>
    </row>
    <row r="28" spans="1:106" x14ac:dyDescent="0.2">
      <c r="A28">
        <f>ROW(Source!A33)</f>
        <v>33</v>
      </c>
      <c r="B28">
        <v>34696987</v>
      </c>
      <c r="C28">
        <v>34697085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237</v>
      </c>
      <c r="J28" t="s">
        <v>3</v>
      </c>
      <c r="K28" t="s">
        <v>238</v>
      </c>
      <c r="L28">
        <v>1191</v>
      </c>
      <c r="N28">
        <v>1013</v>
      </c>
      <c r="O28" t="s">
        <v>236</v>
      </c>
      <c r="P28" t="s">
        <v>236</v>
      </c>
      <c r="Q28">
        <v>1</v>
      </c>
      <c r="W28">
        <v>0</v>
      </c>
      <c r="X28">
        <v>-1417349443</v>
      </c>
      <c r="Y28">
        <v>3.88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3.88</v>
      </c>
      <c r="AU28" t="s">
        <v>3</v>
      </c>
      <c r="AV28">
        <v>2</v>
      </c>
      <c r="AW28">
        <v>2</v>
      </c>
      <c r="AX28">
        <v>34697093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2.3279999999999998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ROW(Source!A33)</f>
        <v>33</v>
      </c>
      <c r="B29">
        <v>34696987</v>
      </c>
      <c r="C29">
        <v>34697085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252</v>
      </c>
      <c r="J29" t="s">
        <v>253</v>
      </c>
      <c r="K29" t="s">
        <v>254</v>
      </c>
      <c r="L29">
        <v>1368</v>
      </c>
      <c r="N29">
        <v>1011</v>
      </c>
      <c r="O29" t="s">
        <v>242</v>
      </c>
      <c r="P29" t="s">
        <v>242</v>
      </c>
      <c r="Q29">
        <v>1</v>
      </c>
      <c r="W29">
        <v>0</v>
      </c>
      <c r="X29">
        <v>-1718674368</v>
      </c>
      <c r="Y29">
        <v>1.94</v>
      </c>
      <c r="AA29">
        <v>0</v>
      </c>
      <c r="AB29">
        <v>1399.88</v>
      </c>
      <c r="AC29">
        <v>247.05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1.94</v>
      </c>
      <c r="AU29" t="s">
        <v>3</v>
      </c>
      <c r="AV29">
        <v>0</v>
      </c>
      <c r="AW29">
        <v>2</v>
      </c>
      <c r="AX29">
        <v>34697094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1.1639999999999999</v>
      </c>
      <c r="CY29">
        <f>AB29</f>
        <v>1399.88</v>
      </c>
      <c r="CZ29">
        <f>AF29</f>
        <v>111.99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34696987</v>
      </c>
      <c r="C30">
        <v>34697085</v>
      </c>
      <c r="D30">
        <v>31526887</v>
      </c>
      <c r="E30">
        <v>1</v>
      </c>
      <c r="F30">
        <v>1</v>
      </c>
      <c r="G30">
        <v>1</v>
      </c>
      <c r="H30">
        <v>2</v>
      </c>
      <c r="I30" t="s">
        <v>255</v>
      </c>
      <c r="J30" t="s">
        <v>256</v>
      </c>
      <c r="K30" t="s">
        <v>257</v>
      </c>
      <c r="L30">
        <v>1368</v>
      </c>
      <c r="N30">
        <v>1011</v>
      </c>
      <c r="O30" t="s">
        <v>242</v>
      </c>
      <c r="P30" t="s">
        <v>242</v>
      </c>
      <c r="Q30">
        <v>1</v>
      </c>
      <c r="W30">
        <v>0</v>
      </c>
      <c r="X30">
        <v>-1692889495</v>
      </c>
      <c r="Y30">
        <v>3.97</v>
      </c>
      <c r="AA30">
        <v>0</v>
      </c>
      <c r="AB30">
        <v>11.25</v>
      </c>
      <c r="AC30">
        <v>0</v>
      </c>
      <c r="AD30">
        <v>0</v>
      </c>
      <c r="AE30">
        <v>0</v>
      </c>
      <c r="AF30">
        <v>0.9</v>
      </c>
      <c r="AG30">
        <v>0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3.97</v>
      </c>
      <c r="AU30" t="s">
        <v>3</v>
      </c>
      <c r="AV30">
        <v>0</v>
      </c>
      <c r="AW30">
        <v>2</v>
      </c>
      <c r="AX30">
        <v>34697095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2.3820000000000001</v>
      </c>
      <c r="CY30">
        <f>AB30</f>
        <v>11.25</v>
      </c>
      <c r="CZ30">
        <f>AF30</f>
        <v>0.9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34696987</v>
      </c>
      <c r="C31">
        <v>34697085</v>
      </c>
      <c r="D31">
        <v>31526953</v>
      </c>
      <c r="E31">
        <v>1</v>
      </c>
      <c r="F31">
        <v>1</v>
      </c>
      <c r="G31">
        <v>1</v>
      </c>
      <c r="H31">
        <v>2</v>
      </c>
      <c r="I31" t="s">
        <v>258</v>
      </c>
      <c r="J31" t="s">
        <v>259</v>
      </c>
      <c r="K31" t="s">
        <v>260</v>
      </c>
      <c r="L31">
        <v>1368</v>
      </c>
      <c r="N31">
        <v>1011</v>
      </c>
      <c r="O31" t="s">
        <v>242</v>
      </c>
      <c r="P31" t="s">
        <v>242</v>
      </c>
      <c r="Q31">
        <v>1</v>
      </c>
      <c r="W31">
        <v>0</v>
      </c>
      <c r="X31">
        <v>1544661785</v>
      </c>
      <c r="Y31">
        <v>3.97</v>
      </c>
      <c r="AA31">
        <v>0</v>
      </c>
      <c r="AB31">
        <v>86.25</v>
      </c>
      <c r="AC31">
        <v>0</v>
      </c>
      <c r="AD31">
        <v>0</v>
      </c>
      <c r="AE31">
        <v>0</v>
      </c>
      <c r="AF31">
        <v>6.9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3.97</v>
      </c>
      <c r="AU31" t="s">
        <v>3</v>
      </c>
      <c r="AV31">
        <v>0</v>
      </c>
      <c r="AW31">
        <v>2</v>
      </c>
      <c r="AX31">
        <v>34697096</v>
      </c>
      <c r="AY31">
        <v>1</v>
      </c>
      <c r="AZ31">
        <v>0</v>
      </c>
      <c r="BA31">
        <v>61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2.3820000000000001</v>
      </c>
      <c r="CY31">
        <f>AB31</f>
        <v>86.25</v>
      </c>
      <c r="CZ31">
        <f>AF31</f>
        <v>6.9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34696987</v>
      </c>
      <c r="C32">
        <v>34697085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261</v>
      </c>
      <c r="J32" t="s">
        <v>262</v>
      </c>
      <c r="K32" t="s">
        <v>263</v>
      </c>
      <c r="L32">
        <v>1368</v>
      </c>
      <c r="N32">
        <v>1011</v>
      </c>
      <c r="O32" t="s">
        <v>242</v>
      </c>
      <c r="P32" t="s">
        <v>242</v>
      </c>
      <c r="Q32">
        <v>1</v>
      </c>
      <c r="W32">
        <v>0</v>
      </c>
      <c r="X32">
        <v>1372534845</v>
      </c>
      <c r="Y32">
        <v>1.94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1.94</v>
      </c>
      <c r="AU32" t="s">
        <v>3</v>
      </c>
      <c r="AV32">
        <v>0</v>
      </c>
      <c r="AW32">
        <v>2</v>
      </c>
      <c r="AX32">
        <v>34697097</v>
      </c>
      <c r="AY32">
        <v>1</v>
      </c>
      <c r="AZ32">
        <v>0</v>
      </c>
      <c r="BA32">
        <v>62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1.1639999999999999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34696986</v>
      </c>
      <c r="C33">
        <v>34697104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250</v>
      </c>
      <c r="J33" t="s">
        <v>3</v>
      </c>
      <c r="K33" t="s">
        <v>251</v>
      </c>
      <c r="L33">
        <v>1191</v>
      </c>
      <c r="N33">
        <v>1013</v>
      </c>
      <c r="O33" t="s">
        <v>236</v>
      </c>
      <c r="P33" t="s">
        <v>236</v>
      </c>
      <c r="Q33">
        <v>1</v>
      </c>
      <c r="W33">
        <v>0</v>
      </c>
      <c r="X33">
        <v>1069510174</v>
      </c>
      <c r="Y33">
        <v>29.66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29.66</v>
      </c>
      <c r="AU33" t="s">
        <v>3</v>
      </c>
      <c r="AV33">
        <v>1</v>
      </c>
      <c r="AW33">
        <v>2</v>
      </c>
      <c r="AX33">
        <v>34697111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255.07599999999999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34696986</v>
      </c>
      <c r="C34">
        <v>34697104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237</v>
      </c>
      <c r="J34" t="s">
        <v>3</v>
      </c>
      <c r="K34" t="s">
        <v>238</v>
      </c>
      <c r="L34">
        <v>1191</v>
      </c>
      <c r="N34">
        <v>1013</v>
      </c>
      <c r="O34" t="s">
        <v>236</v>
      </c>
      <c r="P34" t="s">
        <v>236</v>
      </c>
      <c r="Q34">
        <v>1</v>
      </c>
      <c r="W34">
        <v>0</v>
      </c>
      <c r="X34">
        <v>-1417349443</v>
      </c>
      <c r="Y34">
        <v>0.4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0.4</v>
      </c>
      <c r="AU34" t="s">
        <v>3</v>
      </c>
      <c r="AV34">
        <v>2</v>
      </c>
      <c r="AW34">
        <v>2</v>
      </c>
      <c r="AX34">
        <v>34697112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3.44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34696986</v>
      </c>
      <c r="C35">
        <v>34697104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252</v>
      </c>
      <c r="J35" t="s">
        <v>253</v>
      </c>
      <c r="K35" t="s">
        <v>254</v>
      </c>
      <c r="L35">
        <v>1368</v>
      </c>
      <c r="N35">
        <v>1011</v>
      </c>
      <c r="O35" t="s">
        <v>242</v>
      </c>
      <c r="P35" t="s">
        <v>242</v>
      </c>
      <c r="Q35">
        <v>1</v>
      </c>
      <c r="W35">
        <v>0</v>
      </c>
      <c r="X35">
        <v>-1718674368</v>
      </c>
      <c r="Y35">
        <v>0.2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0.2</v>
      </c>
      <c r="AU35" t="s">
        <v>3</v>
      </c>
      <c r="AV35">
        <v>0</v>
      </c>
      <c r="AW35">
        <v>2</v>
      </c>
      <c r="AX35">
        <v>34697113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1.72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34696986</v>
      </c>
      <c r="C36">
        <v>34697104</v>
      </c>
      <c r="D36">
        <v>31526887</v>
      </c>
      <c r="E36">
        <v>1</v>
      </c>
      <c r="F36">
        <v>1</v>
      </c>
      <c r="G36">
        <v>1</v>
      </c>
      <c r="H36">
        <v>2</v>
      </c>
      <c r="I36" t="s">
        <v>255</v>
      </c>
      <c r="J36" t="s">
        <v>256</v>
      </c>
      <c r="K36" t="s">
        <v>257</v>
      </c>
      <c r="L36">
        <v>1368</v>
      </c>
      <c r="N36">
        <v>1011</v>
      </c>
      <c r="O36" t="s">
        <v>242</v>
      </c>
      <c r="P36" t="s">
        <v>242</v>
      </c>
      <c r="Q36">
        <v>1</v>
      </c>
      <c r="W36">
        <v>0</v>
      </c>
      <c r="X36">
        <v>-1692889495</v>
      </c>
      <c r="Y36">
        <v>6.62</v>
      </c>
      <c r="AA36">
        <v>0</v>
      </c>
      <c r="AB36">
        <v>0.9</v>
      </c>
      <c r="AC36">
        <v>0</v>
      </c>
      <c r="AD36">
        <v>0</v>
      </c>
      <c r="AE36">
        <v>0</v>
      </c>
      <c r="AF36">
        <v>0.9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6.62</v>
      </c>
      <c r="AU36" t="s">
        <v>3</v>
      </c>
      <c r="AV36">
        <v>0</v>
      </c>
      <c r="AW36">
        <v>2</v>
      </c>
      <c r="AX36">
        <v>34697114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56.931999999999995</v>
      </c>
      <c r="CY36">
        <f>AB36</f>
        <v>0.9</v>
      </c>
      <c r="CZ36">
        <f>AF36</f>
        <v>0.9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34696986</v>
      </c>
      <c r="C37">
        <v>34697104</v>
      </c>
      <c r="D37">
        <v>31526953</v>
      </c>
      <c r="E37">
        <v>1</v>
      </c>
      <c r="F37">
        <v>1</v>
      </c>
      <c r="G37">
        <v>1</v>
      </c>
      <c r="H37">
        <v>2</v>
      </c>
      <c r="I37" t="s">
        <v>258</v>
      </c>
      <c r="J37" t="s">
        <v>259</v>
      </c>
      <c r="K37" t="s">
        <v>260</v>
      </c>
      <c r="L37">
        <v>1368</v>
      </c>
      <c r="N37">
        <v>1011</v>
      </c>
      <c r="O37" t="s">
        <v>242</v>
      </c>
      <c r="P37" t="s">
        <v>242</v>
      </c>
      <c r="Q37">
        <v>1</v>
      </c>
      <c r="W37">
        <v>0</v>
      </c>
      <c r="X37">
        <v>1544661785</v>
      </c>
      <c r="Y37">
        <v>6.62</v>
      </c>
      <c r="AA37">
        <v>0</v>
      </c>
      <c r="AB37">
        <v>6.9</v>
      </c>
      <c r="AC37">
        <v>0</v>
      </c>
      <c r="AD37">
        <v>0</v>
      </c>
      <c r="AE37">
        <v>0</v>
      </c>
      <c r="AF37">
        <v>6.9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6.62</v>
      </c>
      <c r="AU37" t="s">
        <v>3</v>
      </c>
      <c r="AV37">
        <v>0</v>
      </c>
      <c r="AW37">
        <v>2</v>
      </c>
      <c r="AX37">
        <v>34697115</v>
      </c>
      <c r="AY37">
        <v>1</v>
      </c>
      <c r="AZ37">
        <v>0</v>
      </c>
      <c r="BA37">
        <v>73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56.931999999999995</v>
      </c>
      <c r="CY37">
        <f>AB37</f>
        <v>6.9</v>
      </c>
      <c r="CZ37">
        <f>AF37</f>
        <v>6.9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34696986</v>
      </c>
      <c r="C38">
        <v>34697104</v>
      </c>
      <c r="D38">
        <v>31528142</v>
      </c>
      <c r="E38">
        <v>1</v>
      </c>
      <c r="F38">
        <v>1</v>
      </c>
      <c r="G38">
        <v>1</v>
      </c>
      <c r="H38">
        <v>2</v>
      </c>
      <c r="I38" t="s">
        <v>261</v>
      </c>
      <c r="J38" t="s">
        <v>262</v>
      </c>
      <c r="K38" t="s">
        <v>263</v>
      </c>
      <c r="L38">
        <v>1368</v>
      </c>
      <c r="N38">
        <v>1011</v>
      </c>
      <c r="O38" t="s">
        <v>242</v>
      </c>
      <c r="P38" t="s">
        <v>242</v>
      </c>
      <c r="Q38">
        <v>1</v>
      </c>
      <c r="W38">
        <v>0</v>
      </c>
      <c r="X38">
        <v>1372534845</v>
      </c>
      <c r="Y38">
        <v>0.2</v>
      </c>
      <c r="AA38">
        <v>0</v>
      </c>
      <c r="AB38">
        <v>65.709999999999994</v>
      </c>
      <c r="AC38">
        <v>11.6</v>
      </c>
      <c r="AD38">
        <v>0</v>
      </c>
      <c r="AE38">
        <v>0</v>
      </c>
      <c r="AF38">
        <v>65.709999999999994</v>
      </c>
      <c r="AG38">
        <v>11.6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0.2</v>
      </c>
      <c r="AU38" t="s">
        <v>3</v>
      </c>
      <c r="AV38">
        <v>0</v>
      </c>
      <c r="AW38">
        <v>2</v>
      </c>
      <c r="AX38">
        <v>34697116</v>
      </c>
      <c r="AY38">
        <v>1</v>
      </c>
      <c r="AZ38">
        <v>0</v>
      </c>
      <c r="BA38">
        <v>74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1.72</v>
      </c>
      <c r="CY38">
        <f>AB38</f>
        <v>65.709999999999994</v>
      </c>
      <c r="CZ38">
        <f>AF38</f>
        <v>65.709999999999994</v>
      </c>
      <c r="DA38">
        <f>AJ38</f>
        <v>1</v>
      </c>
      <c r="DB38">
        <v>0</v>
      </c>
    </row>
    <row r="39" spans="1:106" x14ac:dyDescent="0.2">
      <c r="A39">
        <f>ROW(Source!A35)</f>
        <v>35</v>
      </c>
      <c r="B39">
        <v>34696987</v>
      </c>
      <c r="C39">
        <v>34697104</v>
      </c>
      <c r="D39">
        <v>31715651</v>
      </c>
      <c r="E39">
        <v>1</v>
      </c>
      <c r="F39">
        <v>1</v>
      </c>
      <c r="G39">
        <v>1</v>
      </c>
      <c r="H39">
        <v>1</v>
      </c>
      <c r="I39" t="s">
        <v>250</v>
      </c>
      <c r="J39" t="s">
        <v>3</v>
      </c>
      <c r="K39" t="s">
        <v>251</v>
      </c>
      <c r="L39">
        <v>1191</v>
      </c>
      <c r="N39">
        <v>1013</v>
      </c>
      <c r="O39" t="s">
        <v>236</v>
      </c>
      <c r="P39" t="s">
        <v>236</v>
      </c>
      <c r="Q39">
        <v>1</v>
      </c>
      <c r="W39">
        <v>0</v>
      </c>
      <c r="X39">
        <v>1069510174</v>
      </c>
      <c r="Y39">
        <v>29.66</v>
      </c>
      <c r="AA39">
        <v>0</v>
      </c>
      <c r="AB39">
        <v>0</v>
      </c>
      <c r="AC39">
        <v>0</v>
      </c>
      <c r="AD39">
        <v>176.05</v>
      </c>
      <c r="AE39">
        <v>0</v>
      </c>
      <c r="AF39">
        <v>0</v>
      </c>
      <c r="AG39">
        <v>0</v>
      </c>
      <c r="AH39">
        <v>9.6199999999999992</v>
      </c>
      <c r="AI39">
        <v>1</v>
      </c>
      <c r="AJ39">
        <v>1</v>
      </c>
      <c r="AK39">
        <v>1</v>
      </c>
      <c r="AL39">
        <v>18.3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29.66</v>
      </c>
      <c r="AU39" t="s">
        <v>3</v>
      </c>
      <c r="AV39">
        <v>1</v>
      </c>
      <c r="AW39">
        <v>2</v>
      </c>
      <c r="AX39">
        <v>34697111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255.07599999999999</v>
      </c>
      <c r="CY39">
        <f>AD39</f>
        <v>176.05</v>
      </c>
      <c r="CZ39">
        <f>AH39</f>
        <v>9.6199999999999992</v>
      </c>
      <c r="DA39">
        <f>AL39</f>
        <v>18.3</v>
      </c>
      <c r="DB39">
        <v>0</v>
      </c>
    </row>
    <row r="40" spans="1:106" x14ac:dyDescent="0.2">
      <c r="A40">
        <f>ROW(Source!A35)</f>
        <v>35</v>
      </c>
      <c r="B40">
        <v>34696987</v>
      </c>
      <c r="C40">
        <v>34697104</v>
      </c>
      <c r="D40">
        <v>31709492</v>
      </c>
      <c r="E40">
        <v>1</v>
      </c>
      <c r="F40">
        <v>1</v>
      </c>
      <c r="G40">
        <v>1</v>
      </c>
      <c r="H40">
        <v>1</v>
      </c>
      <c r="I40" t="s">
        <v>237</v>
      </c>
      <c r="J40" t="s">
        <v>3</v>
      </c>
      <c r="K40" t="s">
        <v>238</v>
      </c>
      <c r="L40">
        <v>1191</v>
      </c>
      <c r="N40">
        <v>1013</v>
      </c>
      <c r="O40" t="s">
        <v>236</v>
      </c>
      <c r="P40" t="s">
        <v>236</v>
      </c>
      <c r="Q40">
        <v>1</v>
      </c>
      <c r="W40">
        <v>0</v>
      </c>
      <c r="X40">
        <v>-1417349443</v>
      </c>
      <c r="Y40">
        <v>0.4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0.4</v>
      </c>
      <c r="AU40" t="s">
        <v>3</v>
      </c>
      <c r="AV40">
        <v>2</v>
      </c>
      <c r="AW40">
        <v>2</v>
      </c>
      <c r="AX40">
        <v>34697112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3.44</v>
      </c>
      <c r="CY40">
        <f>AD40</f>
        <v>0</v>
      </c>
      <c r="CZ40">
        <f>AH40</f>
        <v>0</v>
      </c>
      <c r="DA40">
        <f>AL40</f>
        <v>1</v>
      </c>
      <c r="DB40">
        <v>0</v>
      </c>
    </row>
    <row r="41" spans="1:106" x14ac:dyDescent="0.2">
      <c r="A41">
        <f>ROW(Source!A35)</f>
        <v>35</v>
      </c>
      <c r="B41">
        <v>34696987</v>
      </c>
      <c r="C41">
        <v>34697104</v>
      </c>
      <c r="D41">
        <v>31526753</v>
      </c>
      <c r="E41">
        <v>1</v>
      </c>
      <c r="F41">
        <v>1</v>
      </c>
      <c r="G41">
        <v>1</v>
      </c>
      <c r="H41">
        <v>2</v>
      </c>
      <c r="I41" t="s">
        <v>252</v>
      </c>
      <c r="J41" t="s">
        <v>253</v>
      </c>
      <c r="K41" t="s">
        <v>254</v>
      </c>
      <c r="L41">
        <v>1368</v>
      </c>
      <c r="N41">
        <v>1011</v>
      </c>
      <c r="O41" t="s">
        <v>242</v>
      </c>
      <c r="P41" t="s">
        <v>242</v>
      </c>
      <c r="Q41">
        <v>1</v>
      </c>
      <c r="W41">
        <v>0</v>
      </c>
      <c r="X41">
        <v>-1718674368</v>
      </c>
      <c r="Y41">
        <v>0.2</v>
      </c>
      <c r="AA41">
        <v>0</v>
      </c>
      <c r="AB41">
        <v>1399.88</v>
      </c>
      <c r="AC41">
        <v>247.05</v>
      </c>
      <c r="AD41">
        <v>0</v>
      </c>
      <c r="AE41">
        <v>0</v>
      </c>
      <c r="AF41">
        <v>111.99</v>
      </c>
      <c r="AG41">
        <v>13.5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0.2</v>
      </c>
      <c r="AU41" t="s">
        <v>3</v>
      </c>
      <c r="AV41">
        <v>0</v>
      </c>
      <c r="AW41">
        <v>2</v>
      </c>
      <c r="AX41">
        <v>34697113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1.72</v>
      </c>
      <c r="CY41">
        <f>AB41</f>
        <v>1399.88</v>
      </c>
      <c r="CZ41">
        <f>AF41</f>
        <v>111.99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34696987</v>
      </c>
      <c r="C42">
        <v>34697104</v>
      </c>
      <c r="D42">
        <v>31526887</v>
      </c>
      <c r="E42">
        <v>1</v>
      </c>
      <c r="F42">
        <v>1</v>
      </c>
      <c r="G42">
        <v>1</v>
      </c>
      <c r="H42">
        <v>2</v>
      </c>
      <c r="I42" t="s">
        <v>255</v>
      </c>
      <c r="J42" t="s">
        <v>256</v>
      </c>
      <c r="K42" t="s">
        <v>257</v>
      </c>
      <c r="L42">
        <v>1368</v>
      </c>
      <c r="N42">
        <v>1011</v>
      </c>
      <c r="O42" t="s">
        <v>242</v>
      </c>
      <c r="P42" t="s">
        <v>242</v>
      </c>
      <c r="Q42">
        <v>1</v>
      </c>
      <c r="W42">
        <v>0</v>
      </c>
      <c r="X42">
        <v>-1692889495</v>
      </c>
      <c r="Y42">
        <v>6.62</v>
      </c>
      <c r="AA42">
        <v>0</v>
      </c>
      <c r="AB42">
        <v>11.25</v>
      </c>
      <c r="AC42">
        <v>0</v>
      </c>
      <c r="AD42">
        <v>0</v>
      </c>
      <c r="AE42">
        <v>0</v>
      </c>
      <c r="AF42">
        <v>0.9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6.62</v>
      </c>
      <c r="AU42" t="s">
        <v>3</v>
      </c>
      <c r="AV42">
        <v>0</v>
      </c>
      <c r="AW42">
        <v>2</v>
      </c>
      <c r="AX42">
        <v>34697114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56.931999999999995</v>
      </c>
      <c r="CY42">
        <f>AB42</f>
        <v>11.25</v>
      </c>
      <c r="CZ42">
        <f>AF42</f>
        <v>0.9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34696987</v>
      </c>
      <c r="C43">
        <v>34697104</v>
      </c>
      <c r="D43">
        <v>31526953</v>
      </c>
      <c r="E43">
        <v>1</v>
      </c>
      <c r="F43">
        <v>1</v>
      </c>
      <c r="G43">
        <v>1</v>
      </c>
      <c r="H43">
        <v>2</v>
      </c>
      <c r="I43" t="s">
        <v>258</v>
      </c>
      <c r="J43" t="s">
        <v>259</v>
      </c>
      <c r="K43" t="s">
        <v>260</v>
      </c>
      <c r="L43">
        <v>1368</v>
      </c>
      <c r="N43">
        <v>1011</v>
      </c>
      <c r="O43" t="s">
        <v>242</v>
      </c>
      <c r="P43" t="s">
        <v>242</v>
      </c>
      <c r="Q43">
        <v>1</v>
      </c>
      <c r="W43">
        <v>0</v>
      </c>
      <c r="X43">
        <v>1544661785</v>
      </c>
      <c r="Y43">
        <v>6.62</v>
      </c>
      <c r="AA43">
        <v>0</v>
      </c>
      <c r="AB43">
        <v>86.25</v>
      </c>
      <c r="AC43">
        <v>0</v>
      </c>
      <c r="AD43">
        <v>0</v>
      </c>
      <c r="AE43">
        <v>0</v>
      </c>
      <c r="AF43">
        <v>6.9</v>
      </c>
      <c r="AG43">
        <v>0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6.62</v>
      </c>
      <c r="AU43" t="s">
        <v>3</v>
      </c>
      <c r="AV43">
        <v>0</v>
      </c>
      <c r="AW43">
        <v>2</v>
      </c>
      <c r="AX43">
        <v>34697115</v>
      </c>
      <c r="AY43">
        <v>1</v>
      </c>
      <c r="AZ43">
        <v>0</v>
      </c>
      <c r="BA43">
        <v>83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56.931999999999995</v>
      </c>
      <c r="CY43">
        <f>AB43</f>
        <v>86.25</v>
      </c>
      <c r="CZ43">
        <f>AF43</f>
        <v>6.9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34696987</v>
      </c>
      <c r="C44">
        <v>34697104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261</v>
      </c>
      <c r="J44" t="s">
        <v>262</v>
      </c>
      <c r="K44" t="s">
        <v>263</v>
      </c>
      <c r="L44">
        <v>1368</v>
      </c>
      <c r="N44">
        <v>1011</v>
      </c>
      <c r="O44" t="s">
        <v>242</v>
      </c>
      <c r="P44" t="s">
        <v>242</v>
      </c>
      <c r="Q44">
        <v>1</v>
      </c>
      <c r="W44">
        <v>0</v>
      </c>
      <c r="X44">
        <v>1372534845</v>
      </c>
      <c r="Y44">
        <v>0.2</v>
      </c>
      <c r="AA44">
        <v>0</v>
      </c>
      <c r="AB44">
        <v>821.38</v>
      </c>
      <c r="AC44">
        <v>212.28</v>
      </c>
      <c r="AD44">
        <v>0</v>
      </c>
      <c r="AE44">
        <v>0</v>
      </c>
      <c r="AF44">
        <v>65.709999999999994</v>
      </c>
      <c r="AG44">
        <v>11.6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0.2</v>
      </c>
      <c r="AU44" t="s">
        <v>3</v>
      </c>
      <c r="AV44">
        <v>0</v>
      </c>
      <c r="AW44">
        <v>2</v>
      </c>
      <c r="AX44">
        <v>34697116</v>
      </c>
      <c r="AY44">
        <v>1</v>
      </c>
      <c r="AZ44">
        <v>0</v>
      </c>
      <c r="BA44">
        <v>84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1.72</v>
      </c>
      <c r="CY44">
        <f>AB44</f>
        <v>821.38</v>
      </c>
      <c r="CZ44">
        <f>AF44</f>
        <v>65.709999999999994</v>
      </c>
      <c r="DA44">
        <f>AJ44</f>
        <v>12.5</v>
      </c>
      <c r="DB44">
        <v>0</v>
      </c>
    </row>
    <row r="45" spans="1:106" x14ac:dyDescent="0.2">
      <c r="A45">
        <f>ROW(Source!A36)</f>
        <v>36</v>
      </c>
      <c r="B45">
        <v>34696986</v>
      </c>
      <c r="C45">
        <v>34697121</v>
      </c>
      <c r="D45">
        <v>31711106</v>
      </c>
      <c r="E45">
        <v>1</v>
      </c>
      <c r="F45">
        <v>1</v>
      </c>
      <c r="G45">
        <v>1</v>
      </c>
      <c r="H45">
        <v>1</v>
      </c>
      <c r="I45" t="s">
        <v>264</v>
      </c>
      <c r="J45" t="s">
        <v>3</v>
      </c>
      <c r="K45" t="s">
        <v>265</v>
      </c>
      <c r="L45">
        <v>1191</v>
      </c>
      <c r="N45">
        <v>1013</v>
      </c>
      <c r="O45" t="s">
        <v>236</v>
      </c>
      <c r="P45" t="s">
        <v>236</v>
      </c>
      <c r="Q45">
        <v>1</v>
      </c>
      <c r="W45">
        <v>0</v>
      </c>
      <c r="X45">
        <v>-228054128</v>
      </c>
      <c r="Y45">
        <v>15.72</v>
      </c>
      <c r="AA45">
        <v>0</v>
      </c>
      <c r="AB45">
        <v>0</v>
      </c>
      <c r="AC45">
        <v>0</v>
      </c>
      <c r="AD45">
        <v>8.02</v>
      </c>
      <c r="AE45">
        <v>0</v>
      </c>
      <c r="AF45">
        <v>0</v>
      </c>
      <c r="AG45">
        <v>0</v>
      </c>
      <c r="AH45">
        <v>8.02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15.72</v>
      </c>
      <c r="AU45" t="s">
        <v>3</v>
      </c>
      <c r="AV45">
        <v>1</v>
      </c>
      <c r="AW45">
        <v>2</v>
      </c>
      <c r="AX45">
        <v>34697128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1.8235200000000003</v>
      </c>
      <c r="CY45">
        <f>AD45</f>
        <v>8.02</v>
      </c>
      <c r="CZ45">
        <f>AH45</f>
        <v>8.02</v>
      </c>
      <c r="DA45">
        <f>AL45</f>
        <v>1</v>
      </c>
      <c r="DB45">
        <v>0</v>
      </c>
    </row>
    <row r="46" spans="1:106" x14ac:dyDescent="0.2">
      <c r="A46">
        <f>ROW(Source!A36)</f>
        <v>36</v>
      </c>
      <c r="B46">
        <v>34696986</v>
      </c>
      <c r="C46">
        <v>34697121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237</v>
      </c>
      <c r="J46" t="s">
        <v>3</v>
      </c>
      <c r="K46" t="s">
        <v>238</v>
      </c>
      <c r="L46">
        <v>1191</v>
      </c>
      <c r="N46">
        <v>1013</v>
      </c>
      <c r="O46" t="s">
        <v>236</v>
      </c>
      <c r="P46" t="s">
        <v>236</v>
      </c>
      <c r="Q46">
        <v>1</v>
      </c>
      <c r="W46">
        <v>0</v>
      </c>
      <c r="X46">
        <v>-1417349443</v>
      </c>
      <c r="Y46">
        <v>13.88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13.88</v>
      </c>
      <c r="AU46" t="s">
        <v>3</v>
      </c>
      <c r="AV46">
        <v>2</v>
      </c>
      <c r="AW46">
        <v>2</v>
      </c>
      <c r="AX46">
        <v>34697129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1.6100800000000002</v>
      </c>
      <c r="CY46">
        <f>AD46</f>
        <v>0</v>
      </c>
      <c r="CZ46">
        <f>AH46</f>
        <v>0</v>
      </c>
      <c r="DA46">
        <f>AL46</f>
        <v>1</v>
      </c>
      <c r="DB46">
        <v>0</v>
      </c>
    </row>
    <row r="47" spans="1:106" x14ac:dyDescent="0.2">
      <c r="A47">
        <f>ROW(Source!A36)</f>
        <v>36</v>
      </c>
      <c r="B47">
        <v>34696986</v>
      </c>
      <c r="C47">
        <v>34697121</v>
      </c>
      <c r="D47">
        <v>31525973</v>
      </c>
      <c r="E47">
        <v>1</v>
      </c>
      <c r="F47">
        <v>1</v>
      </c>
      <c r="G47">
        <v>1</v>
      </c>
      <c r="H47">
        <v>2</v>
      </c>
      <c r="I47" t="s">
        <v>266</v>
      </c>
      <c r="J47" t="s">
        <v>267</v>
      </c>
      <c r="K47" t="s">
        <v>268</v>
      </c>
      <c r="L47">
        <v>1368</v>
      </c>
      <c r="N47">
        <v>1011</v>
      </c>
      <c r="O47" t="s">
        <v>242</v>
      </c>
      <c r="P47" t="s">
        <v>242</v>
      </c>
      <c r="Q47">
        <v>1</v>
      </c>
      <c r="W47">
        <v>0</v>
      </c>
      <c r="X47">
        <v>645023554</v>
      </c>
      <c r="Y47">
        <v>1.77</v>
      </c>
      <c r="AA47">
        <v>0</v>
      </c>
      <c r="AB47">
        <v>123</v>
      </c>
      <c r="AC47">
        <v>13.5</v>
      </c>
      <c r="AD47">
        <v>0</v>
      </c>
      <c r="AE47">
        <v>0</v>
      </c>
      <c r="AF47">
        <v>123</v>
      </c>
      <c r="AG47">
        <v>13.5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1.77</v>
      </c>
      <c r="AU47" t="s">
        <v>3</v>
      </c>
      <c r="AV47">
        <v>0</v>
      </c>
      <c r="AW47">
        <v>2</v>
      </c>
      <c r="AX47">
        <v>34697130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0.20532</v>
      </c>
      <c r="CY47">
        <f>AB47</f>
        <v>123</v>
      </c>
      <c r="CZ47">
        <f>AF47</f>
        <v>123</v>
      </c>
      <c r="DA47">
        <f>AJ47</f>
        <v>1</v>
      </c>
      <c r="DB47">
        <v>0</v>
      </c>
    </row>
    <row r="48" spans="1:106" x14ac:dyDescent="0.2">
      <c r="A48">
        <f>ROW(Source!A36)</f>
        <v>36</v>
      </c>
      <c r="B48">
        <v>34696986</v>
      </c>
      <c r="C48">
        <v>34697121</v>
      </c>
      <c r="D48">
        <v>31526978</v>
      </c>
      <c r="E48">
        <v>1</v>
      </c>
      <c r="F48">
        <v>1</v>
      </c>
      <c r="G48">
        <v>1</v>
      </c>
      <c r="H48">
        <v>2</v>
      </c>
      <c r="I48" t="s">
        <v>269</v>
      </c>
      <c r="J48" t="s">
        <v>270</v>
      </c>
      <c r="K48" t="s">
        <v>271</v>
      </c>
      <c r="L48">
        <v>1368</v>
      </c>
      <c r="N48">
        <v>1011</v>
      </c>
      <c r="O48" t="s">
        <v>242</v>
      </c>
      <c r="P48" t="s">
        <v>242</v>
      </c>
      <c r="Q48">
        <v>1</v>
      </c>
      <c r="W48">
        <v>0</v>
      </c>
      <c r="X48">
        <v>1225731627</v>
      </c>
      <c r="Y48">
        <v>4.29</v>
      </c>
      <c r="AA48">
        <v>0</v>
      </c>
      <c r="AB48">
        <v>89.99</v>
      </c>
      <c r="AC48">
        <v>10.06</v>
      </c>
      <c r="AD48">
        <v>0</v>
      </c>
      <c r="AE48">
        <v>0</v>
      </c>
      <c r="AF48">
        <v>89.99</v>
      </c>
      <c r="AG48">
        <v>10.06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4.29</v>
      </c>
      <c r="AU48" t="s">
        <v>3</v>
      </c>
      <c r="AV48">
        <v>0</v>
      </c>
      <c r="AW48">
        <v>2</v>
      </c>
      <c r="AX48">
        <v>34697131</v>
      </c>
      <c r="AY48">
        <v>1</v>
      </c>
      <c r="AZ48">
        <v>0</v>
      </c>
      <c r="BA48">
        <v>92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0.49764000000000003</v>
      </c>
      <c r="CY48">
        <f>AB48</f>
        <v>89.99</v>
      </c>
      <c r="CZ48">
        <f>AF48</f>
        <v>89.99</v>
      </c>
      <c r="DA48">
        <f>AJ48</f>
        <v>1</v>
      </c>
      <c r="DB48">
        <v>0</v>
      </c>
    </row>
    <row r="49" spans="1:106" x14ac:dyDescent="0.2">
      <c r="A49">
        <f>ROW(Source!A36)</f>
        <v>36</v>
      </c>
      <c r="B49">
        <v>34696986</v>
      </c>
      <c r="C49">
        <v>34697121</v>
      </c>
      <c r="D49">
        <v>31527342</v>
      </c>
      <c r="E49">
        <v>1</v>
      </c>
      <c r="F49">
        <v>1</v>
      </c>
      <c r="G49">
        <v>1</v>
      </c>
      <c r="H49">
        <v>2</v>
      </c>
      <c r="I49" t="s">
        <v>272</v>
      </c>
      <c r="J49" t="s">
        <v>273</v>
      </c>
      <c r="K49" t="s">
        <v>274</v>
      </c>
      <c r="L49">
        <v>1368</v>
      </c>
      <c r="N49">
        <v>1011</v>
      </c>
      <c r="O49" t="s">
        <v>242</v>
      </c>
      <c r="P49" t="s">
        <v>242</v>
      </c>
      <c r="Q49">
        <v>1</v>
      </c>
      <c r="W49">
        <v>0</v>
      </c>
      <c r="X49">
        <v>1663826256</v>
      </c>
      <c r="Y49">
        <v>7.08</v>
      </c>
      <c r="AA49">
        <v>0</v>
      </c>
      <c r="AB49">
        <v>206.01</v>
      </c>
      <c r="AC49">
        <v>14.4</v>
      </c>
      <c r="AD49">
        <v>0</v>
      </c>
      <c r="AE49">
        <v>0</v>
      </c>
      <c r="AF49">
        <v>206.01</v>
      </c>
      <c r="AG49">
        <v>14.4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7.08</v>
      </c>
      <c r="AU49" t="s">
        <v>3</v>
      </c>
      <c r="AV49">
        <v>0</v>
      </c>
      <c r="AW49">
        <v>2</v>
      </c>
      <c r="AX49">
        <v>34697132</v>
      </c>
      <c r="AY49">
        <v>1</v>
      </c>
      <c r="AZ49">
        <v>0</v>
      </c>
      <c r="BA49">
        <v>93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0.82128000000000001</v>
      </c>
      <c r="CY49">
        <f>AB49</f>
        <v>206.01</v>
      </c>
      <c r="CZ49">
        <f>AF49</f>
        <v>206.01</v>
      </c>
      <c r="DA49">
        <f>AJ49</f>
        <v>1</v>
      </c>
      <c r="DB49">
        <v>0</v>
      </c>
    </row>
    <row r="50" spans="1:106" x14ac:dyDescent="0.2">
      <c r="A50">
        <f>ROW(Source!A36)</f>
        <v>36</v>
      </c>
      <c r="B50">
        <v>34696986</v>
      </c>
      <c r="C50">
        <v>34697121</v>
      </c>
      <c r="D50">
        <v>31528071</v>
      </c>
      <c r="E50">
        <v>1</v>
      </c>
      <c r="F50">
        <v>1</v>
      </c>
      <c r="G50">
        <v>1</v>
      </c>
      <c r="H50">
        <v>2</v>
      </c>
      <c r="I50" t="s">
        <v>275</v>
      </c>
      <c r="J50" t="s">
        <v>276</v>
      </c>
      <c r="K50" t="s">
        <v>277</v>
      </c>
      <c r="L50">
        <v>1368</v>
      </c>
      <c r="N50">
        <v>1011</v>
      </c>
      <c r="O50" t="s">
        <v>242</v>
      </c>
      <c r="P50" t="s">
        <v>242</v>
      </c>
      <c r="Q50">
        <v>1</v>
      </c>
      <c r="W50">
        <v>0</v>
      </c>
      <c r="X50">
        <v>529073949</v>
      </c>
      <c r="Y50">
        <v>0.74</v>
      </c>
      <c r="AA50">
        <v>0</v>
      </c>
      <c r="AB50">
        <v>110</v>
      </c>
      <c r="AC50">
        <v>11.6</v>
      </c>
      <c r="AD50">
        <v>0</v>
      </c>
      <c r="AE50">
        <v>0</v>
      </c>
      <c r="AF50">
        <v>110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0.74</v>
      </c>
      <c r="AU50" t="s">
        <v>3</v>
      </c>
      <c r="AV50">
        <v>0</v>
      </c>
      <c r="AW50">
        <v>2</v>
      </c>
      <c r="AX50">
        <v>34697133</v>
      </c>
      <c r="AY50">
        <v>1</v>
      </c>
      <c r="AZ50">
        <v>0</v>
      </c>
      <c r="BA50">
        <v>94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8.584E-2</v>
      </c>
      <c r="CY50">
        <f>AB50</f>
        <v>110</v>
      </c>
      <c r="CZ50">
        <f>AF50</f>
        <v>110</v>
      </c>
      <c r="DA50">
        <f>AJ50</f>
        <v>1</v>
      </c>
      <c r="DB50">
        <v>0</v>
      </c>
    </row>
    <row r="51" spans="1:106" x14ac:dyDescent="0.2">
      <c r="A51">
        <f>ROW(Source!A37)</f>
        <v>37</v>
      </c>
      <c r="B51">
        <v>34696987</v>
      </c>
      <c r="C51">
        <v>34697121</v>
      </c>
      <c r="D51">
        <v>31711106</v>
      </c>
      <c r="E51">
        <v>1</v>
      </c>
      <c r="F51">
        <v>1</v>
      </c>
      <c r="G51">
        <v>1</v>
      </c>
      <c r="H51">
        <v>1</v>
      </c>
      <c r="I51" t="s">
        <v>264</v>
      </c>
      <c r="J51" t="s">
        <v>3</v>
      </c>
      <c r="K51" t="s">
        <v>265</v>
      </c>
      <c r="L51">
        <v>1191</v>
      </c>
      <c r="N51">
        <v>1013</v>
      </c>
      <c r="O51" t="s">
        <v>236</v>
      </c>
      <c r="P51" t="s">
        <v>236</v>
      </c>
      <c r="Q51">
        <v>1</v>
      </c>
      <c r="W51">
        <v>0</v>
      </c>
      <c r="X51">
        <v>-228054128</v>
      </c>
      <c r="Y51">
        <v>15.72</v>
      </c>
      <c r="AA51">
        <v>0</v>
      </c>
      <c r="AB51">
        <v>0</v>
      </c>
      <c r="AC51">
        <v>0</v>
      </c>
      <c r="AD51">
        <v>146.77000000000001</v>
      </c>
      <c r="AE51">
        <v>0</v>
      </c>
      <c r="AF51">
        <v>0</v>
      </c>
      <c r="AG51">
        <v>0</v>
      </c>
      <c r="AH51">
        <v>8.02</v>
      </c>
      <c r="AI51">
        <v>1</v>
      </c>
      <c r="AJ51">
        <v>1</v>
      </c>
      <c r="AK51">
        <v>1</v>
      </c>
      <c r="AL51">
        <v>18.3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15.72</v>
      </c>
      <c r="AU51" t="s">
        <v>3</v>
      </c>
      <c r="AV51">
        <v>1</v>
      </c>
      <c r="AW51">
        <v>2</v>
      </c>
      <c r="AX51">
        <v>34697128</v>
      </c>
      <c r="AY51">
        <v>1</v>
      </c>
      <c r="AZ51">
        <v>0</v>
      </c>
      <c r="BA51">
        <v>97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1.8235200000000003</v>
      </c>
      <c r="CY51">
        <f>AD51</f>
        <v>146.77000000000001</v>
      </c>
      <c r="CZ51">
        <f>AH51</f>
        <v>8.02</v>
      </c>
      <c r="DA51">
        <f>AL51</f>
        <v>18.3</v>
      </c>
      <c r="DB51">
        <v>0</v>
      </c>
    </row>
    <row r="52" spans="1:106" x14ac:dyDescent="0.2">
      <c r="A52">
        <f>ROW(Source!A37)</f>
        <v>37</v>
      </c>
      <c r="B52">
        <v>34696987</v>
      </c>
      <c r="C52">
        <v>34697121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237</v>
      </c>
      <c r="J52" t="s">
        <v>3</v>
      </c>
      <c r="K52" t="s">
        <v>238</v>
      </c>
      <c r="L52">
        <v>1191</v>
      </c>
      <c r="N52">
        <v>1013</v>
      </c>
      <c r="O52" t="s">
        <v>236</v>
      </c>
      <c r="P52" t="s">
        <v>236</v>
      </c>
      <c r="Q52">
        <v>1</v>
      </c>
      <c r="W52">
        <v>0</v>
      </c>
      <c r="X52">
        <v>-1417349443</v>
      </c>
      <c r="Y52">
        <v>13.88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13.88</v>
      </c>
      <c r="AU52" t="s">
        <v>3</v>
      </c>
      <c r="AV52">
        <v>2</v>
      </c>
      <c r="AW52">
        <v>2</v>
      </c>
      <c r="AX52">
        <v>34697129</v>
      </c>
      <c r="AY52">
        <v>1</v>
      </c>
      <c r="AZ52">
        <v>0</v>
      </c>
      <c r="BA52">
        <v>98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1.6100800000000002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ROW(Source!A37)</f>
        <v>37</v>
      </c>
      <c r="B53">
        <v>34696987</v>
      </c>
      <c r="C53">
        <v>34697121</v>
      </c>
      <c r="D53">
        <v>31525973</v>
      </c>
      <c r="E53">
        <v>1</v>
      </c>
      <c r="F53">
        <v>1</v>
      </c>
      <c r="G53">
        <v>1</v>
      </c>
      <c r="H53">
        <v>2</v>
      </c>
      <c r="I53" t="s">
        <v>266</v>
      </c>
      <c r="J53" t="s">
        <v>267</v>
      </c>
      <c r="K53" t="s">
        <v>268</v>
      </c>
      <c r="L53">
        <v>1368</v>
      </c>
      <c r="N53">
        <v>1011</v>
      </c>
      <c r="O53" t="s">
        <v>242</v>
      </c>
      <c r="P53" t="s">
        <v>242</v>
      </c>
      <c r="Q53">
        <v>1</v>
      </c>
      <c r="W53">
        <v>0</v>
      </c>
      <c r="X53">
        <v>645023554</v>
      </c>
      <c r="Y53">
        <v>1.77</v>
      </c>
      <c r="AA53">
        <v>0</v>
      </c>
      <c r="AB53">
        <v>1537.5</v>
      </c>
      <c r="AC53">
        <v>247.05</v>
      </c>
      <c r="AD53">
        <v>0</v>
      </c>
      <c r="AE53">
        <v>0</v>
      </c>
      <c r="AF53">
        <v>123</v>
      </c>
      <c r="AG53">
        <v>13.5</v>
      </c>
      <c r="AH53">
        <v>0</v>
      </c>
      <c r="AI53">
        <v>1</v>
      </c>
      <c r="AJ53">
        <v>12.5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1.77</v>
      </c>
      <c r="AU53" t="s">
        <v>3</v>
      </c>
      <c r="AV53">
        <v>0</v>
      </c>
      <c r="AW53">
        <v>2</v>
      </c>
      <c r="AX53">
        <v>34697130</v>
      </c>
      <c r="AY53">
        <v>1</v>
      </c>
      <c r="AZ53">
        <v>0</v>
      </c>
      <c r="BA53">
        <v>99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0.20532</v>
      </c>
      <c r="CY53">
        <f>AB53</f>
        <v>1537.5</v>
      </c>
      <c r="CZ53">
        <f>AF53</f>
        <v>123</v>
      </c>
      <c r="DA53">
        <f>AJ53</f>
        <v>12.5</v>
      </c>
      <c r="DB53">
        <v>0</v>
      </c>
    </row>
    <row r="54" spans="1:106" x14ac:dyDescent="0.2">
      <c r="A54">
        <f>ROW(Source!A37)</f>
        <v>37</v>
      </c>
      <c r="B54">
        <v>34696987</v>
      </c>
      <c r="C54">
        <v>34697121</v>
      </c>
      <c r="D54">
        <v>31526978</v>
      </c>
      <c r="E54">
        <v>1</v>
      </c>
      <c r="F54">
        <v>1</v>
      </c>
      <c r="G54">
        <v>1</v>
      </c>
      <c r="H54">
        <v>2</v>
      </c>
      <c r="I54" t="s">
        <v>269</v>
      </c>
      <c r="J54" t="s">
        <v>270</v>
      </c>
      <c r="K54" t="s">
        <v>271</v>
      </c>
      <c r="L54">
        <v>1368</v>
      </c>
      <c r="N54">
        <v>1011</v>
      </c>
      <c r="O54" t="s">
        <v>242</v>
      </c>
      <c r="P54" t="s">
        <v>242</v>
      </c>
      <c r="Q54">
        <v>1</v>
      </c>
      <c r="W54">
        <v>0</v>
      </c>
      <c r="X54">
        <v>1225731627</v>
      </c>
      <c r="Y54">
        <v>4.29</v>
      </c>
      <c r="AA54">
        <v>0</v>
      </c>
      <c r="AB54">
        <v>1124.8800000000001</v>
      </c>
      <c r="AC54">
        <v>184.1</v>
      </c>
      <c r="AD54">
        <v>0</v>
      </c>
      <c r="AE54">
        <v>0</v>
      </c>
      <c r="AF54">
        <v>89.99</v>
      </c>
      <c r="AG54">
        <v>10.06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4.29</v>
      </c>
      <c r="AU54" t="s">
        <v>3</v>
      </c>
      <c r="AV54">
        <v>0</v>
      </c>
      <c r="AW54">
        <v>2</v>
      </c>
      <c r="AX54">
        <v>34697131</v>
      </c>
      <c r="AY54">
        <v>1</v>
      </c>
      <c r="AZ54">
        <v>0</v>
      </c>
      <c r="BA54">
        <v>100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0.49764000000000003</v>
      </c>
      <c r="CY54">
        <f>AB54</f>
        <v>1124.8800000000001</v>
      </c>
      <c r="CZ54">
        <f>AF54</f>
        <v>89.99</v>
      </c>
      <c r="DA54">
        <f>AJ54</f>
        <v>12.5</v>
      </c>
      <c r="DB54">
        <v>0</v>
      </c>
    </row>
    <row r="55" spans="1:106" x14ac:dyDescent="0.2">
      <c r="A55">
        <f>ROW(Source!A37)</f>
        <v>37</v>
      </c>
      <c r="B55">
        <v>34696987</v>
      </c>
      <c r="C55">
        <v>34697121</v>
      </c>
      <c r="D55">
        <v>31527342</v>
      </c>
      <c r="E55">
        <v>1</v>
      </c>
      <c r="F55">
        <v>1</v>
      </c>
      <c r="G55">
        <v>1</v>
      </c>
      <c r="H55">
        <v>2</v>
      </c>
      <c r="I55" t="s">
        <v>272</v>
      </c>
      <c r="J55" t="s">
        <v>273</v>
      </c>
      <c r="K55" t="s">
        <v>274</v>
      </c>
      <c r="L55">
        <v>1368</v>
      </c>
      <c r="N55">
        <v>1011</v>
      </c>
      <c r="O55" t="s">
        <v>242</v>
      </c>
      <c r="P55" t="s">
        <v>242</v>
      </c>
      <c r="Q55">
        <v>1</v>
      </c>
      <c r="W55">
        <v>0</v>
      </c>
      <c r="X55">
        <v>1663826256</v>
      </c>
      <c r="Y55">
        <v>7.08</v>
      </c>
      <c r="AA55">
        <v>0</v>
      </c>
      <c r="AB55">
        <v>2575.13</v>
      </c>
      <c r="AC55">
        <v>263.52</v>
      </c>
      <c r="AD55">
        <v>0</v>
      </c>
      <c r="AE55">
        <v>0</v>
      </c>
      <c r="AF55">
        <v>206.01</v>
      </c>
      <c r="AG55">
        <v>14.4</v>
      </c>
      <c r="AH55">
        <v>0</v>
      </c>
      <c r="AI55">
        <v>1</v>
      </c>
      <c r="AJ55">
        <v>12.5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7.08</v>
      </c>
      <c r="AU55" t="s">
        <v>3</v>
      </c>
      <c r="AV55">
        <v>0</v>
      </c>
      <c r="AW55">
        <v>2</v>
      </c>
      <c r="AX55">
        <v>34697132</v>
      </c>
      <c r="AY55">
        <v>1</v>
      </c>
      <c r="AZ55">
        <v>0</v>
      </c>
      <c r="BA55">
        <v>101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0.82128000000000001</v>
      </c>
      <c r="CY55">
        <f>AB55</f>
        <v>2575.13</v>
      </c>
      <c r="CZ55">
        <f>AF55</f>
        <v>206.01</v>
      </c>
      <c r="DA55">
        <f>AJ55</f>
        <v>12.5</v>
      </c>
      <c r="DB55">
        <v>0</v>
      </c>
    </row>
    <row r="56" spans="1:106" x14ac:dyDescent="0.2">
      <c r="A56">
        <f>ROW(Source!A37)</f>
        <v>37</v>
      </c>
      <c r="B56">
        <v>34696987</v>
      </c>
      <c r="C56">
        <v>34697121</v>
      </c>
      <c r="D56">
        <v>31528071</v>
      </c>
      <c r="E56">
        <v>1</v>
      </c>
      <c r="F56">
        <v>1</v>
      </c>
      <c r="G56">
        <v>1</v>
      </c>
      <c r="H56">
        <v>2</v>
      </c>
      <c r="I56" t="s">
        <v>275</v>
      </c>
      <c r="J56" t="s">
        <v>276</v>
      </c>
      <c r="K56" t="s">
        <v>277</v>
      </c>
      <c r="L56">
        <v>1368</v>
      </c>
      <c r="N56">
        <v>1011</v>
      </c>
      <c r="O56" t="s">
        <v>242</v>
      </c>
      <c r="P56" t="s">
        <v>242</v>
      </c>
      <c r="Q56">
        <v>1</v>
      </c>
      <c r="W56">
        <v>0</v>
      </c>
      <c r="X56">
        <v>529073949</v>
      </c>
      <c r="Y56">
        <v>0.74</v>
      </c>
      <c r="AA56">
        <v>0</v>
      </c>
      <c r="AB56">
        <v>1375</v>
      </c>
      <c r="AC56">
        <v>212.28</v>
      </c>
      <c r="AD56">
        <v>0</v>
      </c>
      <c r="AE56">
        <v>0</v>
      </c>
      <c r="AF56">
        <v>110</v>
      </c>
      <c r="AG56">
        <v>11.6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0.74</v>
      </c>
      <c r="AU56" t="s">
        <v>3</v>
      </c>
      <c r="AV56">
        <v>0</v>
      </c>
      <c r="AW56">
        <v>2</v>
      </c>
      <c r="AX56">
        <v>34697133</v>
      </c>
      <c r="AY56">
        <v>1</v>
      </c>
      <c r="AZ56">
        <v>0</v>
      </c>
      <c r="BA56">
        <v>102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8.584E-2</v>
      </c>
      <c r="CY56">
        <f>AB56</f>
        <v>1375</v>
      </c>
      <c r="CZ56">
        <f>AF56</f>
        <v>110</v>
      </c>
      <c r="DA56">
        <f>AJ56</f>
        <v>12.5</v>
      </c>
      <c r="DB56">
        <v>0</v>
      </c>
    </row>
    <row r="57" spans="1:106" x14ac:dyDescent="0.2">
      <c r="A57">
        <f>ROW(Source!A38)</f>
        <v>38</v>
      </c>
      <c r="B57">
        <v>34696986</v>
      </c>
      <c r="C57">
        <v>34697136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250</v>
      </c>
      <c r="J57" t="s">
        <v>3</v>
      </c>
      <c r="K57" t="s">
        <v>251</v>
      </c>
      <c r="L57">
        <v>1191</v>
      </c>
      <c r="N57">
        <v>1013</v>
      </c>
      <c r="O57" t="s">
        <v>236</v>
      </c>
      <c r="P57" t="s">
        <v>236</v>
      </c>
      <c r="Q57">
        <v>1</v>
      </c>
      <c r="W57">
        <v>0</v>
      </c>
      <c r="X57">
        <v>1069510174</v>
      </c>
      <c r="Y57">
        <v>11.2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11.2</v>
      </c>
      <c r="AU57" t="s">
        <v>3</v>
      </c>
      <c r="AV57">
        <v>1</v>
      </c>
      <c r="AW57">
        <v>2</v>
      </c>
      <c r="AX57">
        <v>34697141</v>
      </c>
      <c r="AY57">
        <v>1</v>
      </c>
      <c r="AZ57">
        <v>0</v>
      </c>
      <c r="BA57">
        <v>105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22.4</v>
      </c>
      <c r="CY57">
        <f>AD57</f>
        <v>9.6199999999999992</v>
      </c>
      <c r="CZ57">
        <f>AH57</f>
        <v>9.6199999999999992</v>
      </c>
      <c r="DA57">
        <f>AL57</f>
        <v>1</v>
      </c>
      <c r="DB57">
        <v>0</v>
      </c>
    </row>
    <row r="58" spans="1:106" x14ac:dyDescent="0.2">
      <c r="A58">
        <f>ROW(Source!A38)</f>
        <v>38</v>
      </c>
      <c r="B58">
        <v>34696986</v>
      </c>
      <c r="C58">
        <v>34697136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237</v>
      </c>
      <c r="J58" t="s">
        <v>3</v>
      </c>
      <c r="K58" t="s">
        <v>238</v>
      </c>
      <c r="L58">
        <v>1191</v>
      </c>
      <c r="N58">
        <v>1013</v>
      </c>
      <c r="O58" t="s">
        <v>236</v>
      </c>
      <c r="P58" t="s">
        <v>236</v>
      </c>
      <c r="Q58">
        <v>1</v>
      </c>
      <c r="W58">
        <v>0</v>
      </c>
      <c r="X58">
        <v>-1417349443</v>
      </c>
      <c r="Y58">
        <v>0.02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0.02</v>
      </c>
      <c r="AU58" t="s">
        <v>3</v>
      </c>
      <c r="AV58">
        <v>2</v>
      </c>
      <c r="AW58">
        <v>2</v>
      </c>
      <c r="AX58">
        <v>34697142</v>
      </c>
      <c r="AY58">
        <v>1</v>
      </c>
      <c r="AZ58">
        <v>0</v>
      </c>
      <c r="BA58">
        <v>106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0.04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x14ac:dyDescent="0.2">
      <c r="A59">
        <f>ROW(Source!A38)</f>
        <v>38</v>
      </c>
      <c r="B59">
        <v>34696986</v>
      </c>
      <c r="C59">
        <v>34697136</v>
      </c>
      <c r="D59">
        <v>31526753</v>
      </c>
      <c r="E59">
        <v>1</v>
      </c>
      <c r="F59">
        <v>1</v>
      </c>
      <c r="G59">
        <v>1</v>
      </c>
      <c r="H59">
        <v>2</v>
      </c>
      <c r="I59" t="s">
        <v>252</v>
      </c>
      <c r="J59" t="s">
        <v>253</v>
      </c>
      <c r="K59" t="s">
        <v>254</v>
      </c>
      <c r="L59">
        <v>1368</v>
      </c>
      <c r="N59">
        <v>1011</v>
      </c>
      <c r="O59" t="s">
        <v>242</v>
      </c>
      <c r="P59" t="s">
        <v>242</v>
      </c>
      <c r="Q59">
        <v>1</v>
      </c>
      <c r="W59">
        <v>0</v>
      </c>
      <c r="X59">
        <v>-1718674368</v>
      </c>
      <c r="Y59">
        <v>0.01</v>
      </c>
      <c r="AA59">
        <v>0</v>
      </c>
      <c r="AB59">
        <v>111.99</v>
      </c>
      <c r="AC59">
        <v>13.5</v>
      </c>
      <c r="AD59">
        <v>0</v>
      </c>
      <c r="AE59">
        <v>0</v>
      </c>
      <c r="AF59">
        <v>111.99</v>
      </c>
      <c r="AG59">
        <v>13.5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0.01</v>
      </c>
      <c r="AU59" t="s">
        <v>3</v>
      </c>
      <c r="AV59">
        <v>0</v>
      </c>
      <c r="AW59">
        <v>2</v>
      </c>
      <c r="AX59">
        <v>34697143</v>
      </c>
      <c r="AY59">
        <v>1</v>
      </c>
      <c r="AZ59">
        <v>0</v>
      </c>
      <c r="BA59">
        <v>107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0.02</v>
      </c>
      <c r="CY59">
        <f>AB59</f>
        <v>111.99</v>
      </c>
      <c r="CZ59">
        <f>AF59</f>
        <v>111.99</v>
      </c>
      <c r="DA59">
        <f>AJ59</f>
        <v>1</v>
      </c>
      <c r="DB59">
        <v>0</v>
      </c>
    </row>
    <row r="60" spans="1:106" x14ac:dyDescent="0.2">
      <c r="A60">
        <f>ROW(Source!A38)</f>
        <v>38</v>
      </c>
      <c r="B60">
        <v>34696986</v>
      </c>
      <c r="C60">
        <v>34697136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261</v>
      </c>
      <c r="J60" t="s">
        <v>262</v>
      </c>
      <c r="K60" t="s">
        <v>263</v>
      </c>
      <c r="L60">
        <v>1368</v>
      </c>
      <c r="N60">
        <v>1011</v>
      </c>
      <c r="O60" t="s">
        <v>242</v>
      </c>
      <c r="P60" t="s">
        <v>242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65.709999999999994</v>
      </c>
      <c r="AC60">
        <v>11.6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34697144</v>
      </c>
      <c r="AY60">
        <v>1</v>
      </c>
      <c r="AZ60">
        <v>0</v>
      </c>
      <c r="BA60">
        <v>108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Y60*Source!I38</f>
        <v>0.02</v>
      </c>
      <c r="CY60">
        <f>AB60</f>
        <v>65.709999999999994</v>
      </c>
      <c r="CZ60">
        <f>AF60</f>
        <v>65.709999999999994</v>
      </c>
      <c r="DA60">
        <f>AJ60</f>
        <v>1</v>
      </c>
      <c r="DB60">
        <v>0</v>
      </c>
    </row>
    <row r="61" spans="1:106" x14ac:dyDescent="0.2">
      <c r="A61">
        <f>ROW(Source!A39)</f>
        <v>39</v>
      </c>
      <c r="B61">
        <v>34696987</v>
      </c>
      <c r="C61">
        <v>34697136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250</v>
      </c>
      <c r="J61" t="s">
        <v>3</v>
      </c>
      <c r="K61" t="s">
        <v>251</v>
      </c>
      <c r="L61">
        <v>1191</v>
      </c>
      <c r="N61">
        <v>1013</v>
      </c>
      <c r="O61" t="s">
        <v>236</v>
      </c>
      <c r="P61" t="s">
        <v>236</v>
      </c>
      <c r="Q61">
        <v>1</v>
      </c>
      <c r="W61">
        <v>0</v>
      </c>
      <c r="X61">
        <v>1069510174</v>
      </c>
      <c r="Y61">
        <v>11.2</v>
      </c>
      <c r="AA61">
        <v>0</v>
      </c>
      <c r="AB61">
        <v>0</v>
      </c>
      <c r="AC61">
        <v>0</v>
      </c>
      <c r="AD61">
        <v>176.05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18.3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11.2</v>
      </c>
      <c r="AU61" t="s">
        <v>3</v>
      </c>
      <c r="AV61">
        <v>1</v>
      </c>
      <c r="AW61">
        <v>2</v>
      </c>
      <c r="AX61">
        <v>34697141</v>
      </c>
      <c r="AY61">
        <v>1</v>
      </c>
      <c r="AZ61">
        <v>0</v>
      </c>
      <c r="BA61">
        <v>114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22.4</v>
      </c>
      <c r="CY61">
        <f>AD61</f>
        <v>176.05</v>
      </c>
      <c r="CZ61">
        <f>AH61</f>
        <v>9.6199999999999992</v>
      </c>
      <c r="DA61">
        <f>AL61</f>
        <v>18.3</v>
      </c>
      <c r="DB61">
        <v>0</v>
      </c>
    </row>
    <row r="62" spans="1:106" x14ac:dyDescent="0.2">
      <c r="A62">
        <f>ROW(Source!A39)</f>
        <v>39</v>
      </c>
      <c r="B62">
        <v>34696987</v>
      </c>
      <c r="C62">
        <v>34697136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237</v>
      </c>
      <c r="J62" t="s">
        <v>3</v>
      </c>
      <c r="K62" t="s">
        <v>238</v>
      </c>
      <c r="L62">
        <v>1191</v>
      </c>
      <c r="N62">
        <v>1013</v>
      </c>
      <c r="O62" t="s">
        <v>236</v>
      </c>
      <c r="P62" t="s">
        <v>236</v>
      </c>
      <c r="Q62">
        <v>1</v>
      </c>
      <c r="W62">
        <v>0</v>
      </c>
      <c r="X62">
        <v>-1417349443</v>
      </c>
      <c r="Y62">
        <v>0.02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0.02</v>
      </c>
      <c r="AU62" t="s">
        <v>3</v>
      </c>
      <c r="AV62">
        <v>2</v>
      </c>
      <c r="AW62">
        <v>2</v>
      </c>
      <c r="AX62">
        <v>34697142</v>
      </c>
      <c r="AY62">
        <v>1</v>
      </c>
      <c r="AZ62">
        <v>0</v>
      </c>
      <c r="BA62">
        <v>115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0.04</v>
      </c>
      <c r="CY62">
        <f>AD62</f>
        <v>0</v>
      </c>
      <c r="CZ62">
        <f>AH62</f>
        <v>0</v>
      </c>
      <c r="DA62">
        <f>AL62</f>
        <v>1</v>
      </c>
      <c r="DB62">
        <v>0</v>
      </c>
    </row>
    <row r="63" spans="1:106" x14ac:dyDescent="0.2">
      <c r="A63">
        <f>ROW(Source!A39)</f>
        <v>39</v>
      </c>
      <c r="B63">
        <v>34696987</v>
      </c>
      <c r="C63">
        <v>34697136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252</v>
      </c>
      <c r="J63" t="s">
        <v>253</v>
      </c>
      <c r="K63" t="s">
        <v>254</v>
      </c>
      <c r="L63">
        <v>1368</v>
      </c>
      <c r="N63">
        <v>1011</v>
      </c>
      <c r="O63" t="s">
        <v>242</v>
      </c>
      <c r="P63" t="s">
        <v>242</v>
      </c>
      <c r="Q63">
        <v>1</v>
      </c>
      <c r="W63">
        <v>0</v>
      </c>
      <c r="X63">
        <v>-1718674368</v>
      </c>
      <c r="Y63">
        <v>0.01</v>
      </c>
      <c r="AA63">
        <v>0</v>
      </c>
      <c r="AB63">
        <v>1399.88</v>
      </c>
      <c r="AC63">
        <v>247.05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12.5</v>
      </c>
      <c r="AK63">
        <v>18.3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0.01</v>
      </c>
      <c r="AU63" t="s">
        <v>3</v>
      </c>
      <c r="AV63">
        <v>0</v>
      </c>
      <c r="AW63">
        <v>2</v>
      </c>
      <c r="AX63">
        <v>34697143</v>
      </c>
      <c r="AY63">
        <v>1</v>
      </c>
      <c r="AZ63">
        <v>0</v>
      </c>
      <c r="BA63">
        <v>116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Y63*Source!I39</f>
        <v>0.02</v>
      </c>
      <c r="CY63">
        <f>AB63</f>
        <v>1399.88</v>
      </c>
      <c r="CZ63">
        <f>AF63</f>
        <v>111.99</v>
      </c>
      <c r="DA63">
        <f>AJ63</f>
        <v>12.5</v>
      </c>
      <c r="DB63">
        <v>0</v>
      </c>
    </row>
    <row r="64" spans="1:106" x14ac:dyDescent="0.2">
      <c r="A64">
        <f>ROW(Source!A39)</f>
        <v>39</v>
      </c>
      <c r="B64">
        <v>34696987</v>
      </c>
      <c r="C64">
        <v>34697136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261</v>
      </c>
      <c r="J64" t="s">
        <v>262</v>
      </c>
      <c r="K64" t="s">
        <v>263</v>
      </c>
      <c r="L64">
        <v>1368</v>
      </c>
      <c r="N64">
        <v>1011</v>
      </c>
      <c r="O64" t="s">
        <v>242</v>
      </c>
      <c r="P64" t="s">
        <v>242</v>
      </c>
      <c r="Q64">
        <v>1</v>
      </c>
      <c r="W64">
        <v>0</v>
      </c>
      <c r="X64">
        <v>1372534845</v>
      </c>
      <c r="Y64">
        <v>0.01</v>
      </c>
      <c r="AA64">
        <v>0</v>
      </c>
      <c r="AB64">
        <v>821.38</v>
      </c>
      <c r="AC64">
        <v>212.28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12.5</v>
      </c>
      <c r="AK64">
        <v>18.3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0.01</v>
      </c>
      <c r="AU64" t="s">
        <v>3</v>
      </c>
      <c r="AV64">
        <v>0</v>
      </c>
      <c r="AW64">
        <v>2</v>
      </c>
      <c r="AX64">
        <v>34697144</v>
      </c>
      <c r="AY64">
        <v>1</v>
      </c>
      <c r="AZ64">
        <v>0</v>
      </c>
      <c r="BA64">
        <v>117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Y64*Source!I39</f>
        <v>0.02</v>
      </c>
      <c r="CY64">
        <f>AB64</f>
        <v>821.38</v>
      </c>
      <c r="CZ64">
        <f>AF64</f>
        <v>65.709999999999994</v>
      </c>
      <c r="DA64">
        <f>AJ64</f>
        <v>12.5</v>
      </c>
      <c r="DB64">
        <v>0</v>
      </c>
    </row>
    <row r="65" spans="1:106" x14ac:dyDescent="0.2">
      <c r="A65">
        <f>ROW(Source!A40)</f>
        <v>40</v>
      </c>
      <c r="B65">
        <v>34696986</v>
      </c>
      <c r="C65">
        <v>34697150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250</v>
      </c>
      <c r="J65" t="s">
        <v>3</v>
      </c>
      <c r="K65" t="s">
        <v>251</v>
      </c>
      <c r="L65">
        <v>1191</v>
      </c>
      <c r="N65">
        <v>1013</v>
      </c>
      <c r="O65" t="s">
        <v>236</v>
      </c>
      <c r="P65" t="s">
        <v>236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34697155</v>
      </c>
      <c r="AY65">
        <v>1</v>
      </c>
      <c r="AZ65">
        <v>0</v>
      </c>
      <c r="BA65">
        <v>123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Y65*Source!I40</f>
        <v>3.1259999999999999</v>
      </c>
      <c r="CY65">
        <f>AD65</f>
        <v>9.6199999999999992</v>
      </c>
      <c r="CZ65">
        <f>AH65</f>
        <v>9.6199999999999992</v>
      </c>
      <c r="DA65">
        <f>AL65</f>
        <v>1</v>
      </c>
      <c r="DB65">
        <v>0</v>
      </c>
    </row>
    <row r="66" spans="1:106" x14ac:dyDescent="0.2">
      <c r="A66">
        <f>ROW(Source!A40)</f>
        <v>40</v>
      </c>
      <c r="B66">
        <v>34696986</v>
      </c>
      <c r="C66">
        <v>34697150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237</v>
      </c>
      <c r="J66" t="s">
        <v>3</v>
      </c>
      <c r="K66" t="s">
        <v>238</v>
      </c>
      <c r="L66">
        <v>1191</v>
      </c>
      <c r="N66">
        <v>1013</v>
      </c>
      <c r="O66" t="s">
        <v>236</v>
      </c>
      <c r="P66" t="s">
        <v>236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34697156</v>
      </c>
      <c r="AY66">
        <v>1</v>
      </c>
      <c r="AZ66">
        <v>0</v>
      </c>
      <c r="BA66">
        <v>124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Y66*Source!I40</f>
        <v>2.0760000000000001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ROW(Source!A40)</f>
        <v>40</v>
      </c>
      <c r="B67">
        <v>34696986</v>
      </c>
      <c r="C67">
        <v>34697150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252</v>
      </c>
      <c r="J67" t="s">
        <v>253</v>
      </c>
      <c r="K67" t="s">
        <v>254</v>
      </c>
      <c r="L67">
        <v>1368</v>
      </c>
      <c r="N67">
        <v>1011</v>
      </c>
      <c r="O67" t="s">
        <v>242</v>
      </c>
      <c r="P67" t="s">
        <v>242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111.99</v>
      </c>
      <c r="AC67">
        <v>13.5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34697157</v>
      </c>
      <c r="AY67">
        <v>1</v>
      </c>
      <c r="AZ67">
        <v>0</v>
      </c>
      <c r="BA67">
        <v>125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Y67*Source!I40</f>
        <v>1.038</v>
      </c>
      <c r="CY67">
        <f>AB67</f>
        <v>111.99</v>
      </c>
      <c r="CZ67">
        <f>AF67</f>
        <v>111.99</v>
      </c>
      <c r="DA67">
        <f>AJ67</f>
        <v>1</v>
      </c>
      <c r="DB67">
        <v>0</v>
      </c>
    </row>
    <row r="68" spans="1:106" x14ac:dyDescent="0.2">
      <c r="A68">
        <f>ROW(Source!A40)</f>
        <v>40</v>
      </c>
      <c r="B68">
        <v>34696986</v>
      </c>
      <c r="C68">
        <v>34697150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261</v>
      </c>
      <c r="J68" t="s">
        <v>262</v>
      </c>
      <c r="K68" t="s">
        <v>263</v>
      </c>
      <c r="L68">
        <v>1368</v>
      </c>
      <c r="N68">
        <v>1011</v>
      </c>
      <c r="O68" t="s">
        <v>242</v>
      </c>
      <c r="P68" t="s">
        <v>242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65.709999999999994</v>
      </c>
      <c r="AC68">
        <v>11.6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34697158</v>
      </c>
      <c r="AY68">
        <v>1</v>
      </c>
      <c r="AZ68">
        <v>0</v>
      </c>
      <c r="BA68">
        <v>126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Y68*Source!I40</f>
        <v>1.038</v>
      </c>
      <c r="CY68">
        <f>AB68</f>
        <v>65.709999999999994</v>
      </c>
      <c r="CZ68">
        <f>AF68</f>
        <v>65.709999999999994</v>
      </c>
      <c r="DA68">
        <f>AJ68</f>
        <v>1</v>
      </c>
      <c r="DB68">
        <v>0</v>
      </c>
    </row>
    <row r="69" spans="1:106" x14ac:dyDescent="0.2">
      <c r="A69">
        <f>ROW(Source!A41)</f>
        <v>41</v>
      </c>
      <c r="B69">
        <v>34696987</v>
      </c>
      <c r="C69">
        <v>34697150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250</v>
      </c>
      <c r="J69" t="s">
        <v>3</v>
      </c>
      <c r="K69" t="s">
        <v>251</v>
      </c>
      <c r="L69">
        <v>1191</v>
      </c>
      <c r="N69">
        <v>1013</v>
      </c>
      <c r="O69" t="s">
        <v>236</v>
      </c>
      <c r="P69" t="s">
        <v>236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176.05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18.3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34697155</v>
      </c>
      <c r="AY69">
        <v>1</v>
      </c>
      <c r="AZ69">
        <v>0</v>
      </c>
      <c r="BA69">
        <v>128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Y69*Source!I41</f>
        <v>3.1259999999999999</v>
      </c>
      <c r="CY69">
        <f>AD69</f>
        <v>176.05</v>
      </c>
      <c r="CZ69">
        <f>AH69</f>
        <v>9.6199999999999992</v>
      </c>
      <c r="DA69">
        <f>AL69</f>
        <v>18.3</v>
      </c>
      <c r="DB69">
        <v>0</v>
      </c>
    </row>
    <row r="70" spans="1:106" x14ac:dyDescent="0.2">
      <c r="A70">
        <f>ROW(Source!A41)</f>
        <v>41</v>
      </c>
      <c r="B70">
        <v>34696987</v>
      </c>
      <c r="C70">
        <v>34697150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237</v>
      </c>
      <c r="J70" t="s">
        <v>3</v>
      </c>
      <c r="K70" t="s">
        <v>238</v>
      </c>
      <c r="L70">
        <v>1191</v>
      </c>
      <c r="N70">
        <v>1013</v>
      </c>
      <c r="O70" t="s">
        <v>236</v>
      </c>
      <c r="P70" t="s">
        <v>236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34697156</v>
      </c>
      <c r="AY70">
        <v>1</v>
      </c>
      <c r="AZ70">
        <v>0</v>
      </c>
      <c r="BA70">
        <v>129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Y70*Source!I41</f>
        <v>2.0760000000000001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ROW(Source!A41)</f>
        <v>41</v>
      </c>
      <c r="B71">
        <v>34696987</v>
      </c>
      <c r="C71">
        <v>34697150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252</v>
      </c>
      <c r="J71" t="s">
        <v>253</v>
      </c>
      <c r="K71" t="s">
        <v>254</v>
      </c>
      <c r="L71">
        <v>1368</v>
      </c>
      <c r="N71">
        <v>1011</v>
      </c>
      <c r="O71" t="s">
        <v>242</v>
      </c>
      <c r="P71" t="s">
        <v>242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1399.88</v>
      </c>
      <c r="AC71">
        <v>247.05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34697157</v>
      </c>
      <c r="AY71">
        <v>1</v>
      </c>
      <c r="AZ71">
        <v>0</v>
      </c>
      <c r="BA71">
        <v>130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Y71*Source!I41</f>
        <v>1.038</v>
      </c>
      <c r="CY71">
        <f>AB71</f>
        <v>1399.88</v>
      </c>
      <c r="CZ71">
        <f>AF71</f>
        <v>111.99</v>
      </c>
      <c r="DA71">
        <f>AJ71</f>
        <v>12.5</v>
      </c>
      <c r="DB71">
        <v>0</v>
      </c>
    </row>
    <row r="72" spans="1:106" x14ac:dyDescent="0.2">
      <c r="A72">
        <f>ROW(Source!A41)</f>
        <v>41</v>
      </c>
      <c r="B72">
        <v>34696987</v>
      </c>
      <c r="C72">
        <v>34697150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261</v>
      </c>
      <c r="J72" t="s">
        <v>262</v>
      </c>
      <c r="K72" t="s">
        <v>263</v>
      </c>
      <c r="L72">
        <v>1368</v>
      </c>
      <c r="N72">
        <v>1011</v>
      </c>
      <c r="O72" t="s">
        <v>242</v>
      </c>
      <c r="P72" t="s">
        <v>242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821.38</v>
      </c>
      <c r="AC72">
        <v>212.28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34697158</v>
      </c>
      <c r="AY72">
        <v>1</v>
      </c>
      <c r="AZ72">
        <v>0</v>
      </c>
      <c r="BA72">
        <v>131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Y72*Source!I41</f>
        <v>1.038</v>
      </c>
      <c r="CY72">
        <f>AB72</f>
        <v>821.38</v>
      </c>
      <c r="CZ72">
        <f>AF72</f>
        <v>65.709999999999994</v>
      </c>
      <c r="DA72">
        <f>AJ72</f>
        <v>12.5</v>
      </c>
      <c r="DB72">
        <v>0</v>
      </c>
    </row>
    <row r="73" spans="1:106" x14ac:dyDescent="0.2">
      <c r="A73">
        <f>ROW(Source!A42)</f>
        <v>42</v>
      </c>
      <c r="B73">
        <v>34696986</v>
      </c>
      <c r="C73">
        <v>34697160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237</v>
      </c>
      <c r="J73" t="s">
        <v>3</v>
      </c>
      <c r="K73" t="s">
        <v>238</v>
      </c>
      <c r="L73">
        <v>1191</v>
      </c>
      <c r="N73">
        <v>1013</v>
      </c>
      <c r="O73" t="s">
        <v>236</v>
      </c>
      <c r="P73" t="s">
        <v>236</v>
      </c>
      <c r="Q73">
        <v>1</v>
      </c>
      <c r="W73">
        <v>0</v>
      </c>
      <c r="X73">
        <v>-1417349443</v>
      </c>
      <c r="Y73">
        <v>7.6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7.6</v>
      </c>
      <c r="AU73" t="s">
        <v>3</v>
      </c>
      <c r="AV73">
        <v>2</v>
      </c>
      <c r="AW73">
        <v>2</v>
      </c>
      <c r="AX73">
        <v>34697163</v>
      </c>
      <c r="AY73">
        <v>1</v>
      </c>
      <c r="AZ73">
        <v>0</v>
      </c>
      <c r="BA73">
        <v>133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Y73*Source!I42</f>
        <v>0.17479999999999998</v>
      </c>
      <c r="CY73">
        <f>AD73</f>
        <v>0</v>
      </c>
      <c r="CZ73">
        <f>AH73</f>
        <v>0</v>
      </c>
      <c r="DA73">
        <f>AL73</f>
        <v>1</v>
      </c>
      <c r="DB73">
        <v>0</v>
      </c>
    </row>
    <row r="74" spans="1:106" x14ac:dyDescent="0.2">
      <c r="A74">
        <f>ROW(Source!A42)</f>
        <v>42</v>
      </c>
      <c r="B74">
        <v>34696986</v>
      </c>
      <c r="C74">
        <v>34697160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278</v>
      </c>
      <c r="J74" t="s">
        <v>279</v>
      </c>
      <c r="K74" t="s">
        <v>280</v>
      </c>
      <c r="L74">
        <v>1368</v>
      </c>
      <c r="N74">
        <v>1011</v>
      </c>
      <c r="O74" t="s">
        <v>242</v>
      </c>
      <c r="P74" t="s">
        <v>242</v>
      </c>
      <c r="Q74">
        <v>1</v>
      </c>
      <c r="W74">
        <v>0</v>
      </c>
      <c r="X74">
        <v>-1734052855</v>
      </c>
      <c r="Y74">
        <v>7.6</v>
      </c>
      <c r="AA74">
        <v>0</v>
      </c>
      <c r="AB74">
        <v>59.47</v>
      </c>
      <c r="AC74">
        <v>11.6</v>
      </c>
      <c r="AD74">
        <v>0</v>
      </c>
      <c r="AE74">
        <v>0</v>
      </c>
      <c r="AF74">
        <v>59.47</v>
      </c>
      <c r="AG74">
        <v>11.6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7.6</v>
      </c>
      <c r="AU74" t="s">
        <v>3</v>
      </c>
      <c r="AV74">
        <v>0</v>
      </c>
      <c r="AW74">
        <v>2</v>
      </c>
      <c r="AX74">
        <v>34697164</v>
      </c>
      <c r="AY74">
        <v>1</v>
      </c>
      <c r="AZ74">
        <v>0</v>
      </c>
      <c r="BA74">
        <v>134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Y74*Source!I42</f>
        <v>0.17479999999999998</v>
      </c>
      <c r="CY74">
        <f>AB74</f>
        <v>59.47</v>
      </c>
      <c r="CZ74">
        <f>AF74</f>
        <v>59.47</v>
      </c>
      <c r="DA74">
        <f>AJ74</f>
        <v>1</v>
      </c>
      <c r="DB74">
        <v>0</v>
      </c>
    </row>
    <row r="75" spans="1:106" x14ac:dyDescent="0.2">
      <c r="A75">
        <f>ROW(Source!A43)</f>
        <v>43</v>
      </c>
      <c r="B75">
        <v>34696987</v>
      </c>
      <c r="C75">
        <v>34697160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237</v>
      </c>
      <c r="J75" t="s">
        <v>3</v>
      </c>
      <c r="K75" t="s">
        <v>238</v>
      </c>
      <c r="L75">
        <v>1191</v>
      </c>
      <c r="N75">
        <v>1013</v>
      </c>
      <c r="O75" t="s">
        <v>236</v>
      </c>
      <c r="P75" t="s">
        <v>236</v>
      </c>
      <c r="Q75">
        <v>1</v>
      </c>
      <c r="W75">
        <v>0</v>
      </c>
      <c r="X75">
        <v>-1417349443</v>
      </c>
      <c r="Y75">
        <v>7.6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7.6</v>
      </c>
      <c r="AU75" t="s">
        <v>3</v>
      </c>
      <c r="AV75">
        <v>2</v>
      </c>
      <c r="AW75">
        <v>2</v>
      </c>
      <c r="AX75">
        <v>34697163</v>
      </c>
      <c r="AY75">
        <v>1</v>
      </c>
      <c r="AZ75">
        <v>0</v>
      </c>
      <c r="BA75">
        <v>135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Y75*Source!I43</f>
        <v>0.17479999999999998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x14ac:dyDescent="0.2">
      <c r="A76">
        <f>ROW(Source!A43)</f>
        <v>43</v>
      </c>
      <c r="B76">
        <v>34696987</v>
      </c>
      <c r="C76">
        <v>34697160</v>
      </c>
      <c r="D76">
        <v>31525947</v>
      </c>
      <c r="E76">
        <v>1</v>
      </c>
      <c r="F76">
        <v>1</v>
      </c>
      <c r="G76">
        <v>1</v>
      </c>
      <c r="H76">
        <v>2</v>
      </c>
      <c r="I76" t="s">
        <v>278</v>
      </c>
      <c r="J76" t="s">
        <v>279</v>
      </c>
      <c r="K76" t="s">
        <v>280</v>
      </c>
      <c r="L76">
        <v>1368</v>
      </c>
      <c r="N76">
        <v>1011</v>
      </c>
      <c r="O76" t="s">
        <v>242</v>
      </c>
      <c r="P76" t="s">
        <v>242</v>
      </c>
      <c r="Q76">
        <v>1</v>
      </c>
      <c r="W76">
        <v>0</v>
      </c>
      <c r="X76">
        <v>-1734052855</v>
      </c>
      <c r="Y76">
        <v>7.6</v>
      </c>
      <c r="AA76">
        <v>0</v>
      </c>
      <c r="AB76">
        <v>743.38</v>
      </c>
      <c r="AC76">
        <v>212.28</v>
      </c>
      <c r="AD76">
        <v>0</v>
      </c>
      <c r="AE76">
        <v>0</v>
      </c>
      <c r="AF76">
        <v>59.47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7.6</v>
      </c>
      <c r="AU76" t="s">
        <v>3</v>
      </c>
      <c r="AV76">
        <v>0</v>
      </c>
      <c r="AW76">
        <v>2</v>
      </c>
      <c r="AX76">
        <v>34697164</v>
      </c>
      <c r="AY76">
        <v>1</v>
      </c>
      <c r="AZ76">
        <v>0</v>
      </c>
      <c r="BA76">
        <v>136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Y76*Source!I43</f>
        <v>0.17479999999999998</v>
      </c>
      <c r="CY76">
        <f>AB76</f>
        <v>743.38</v>
      </c>
      <c r="CZ76">
        <f>AF76</f>
        <v>59.47</v>
      </c>
      <c r="DA76">
        <f>AJ76</f>
        <v>12.5</v>
      </c>
      <c r="DB7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34697053</v>
      </c>
      <c r="C1">
        <v>34697049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234</v>
      </c>
      <c r="J1" t="s">
        <v>3</v>
      </c>
      <c r="K1" t="s">
        <v>235</v>
      </c>
      <c r="L1">
        <v>1191</v>
      </c>
      <c r="N1">
        <v>1013</v>
      </c>
      <c r="O1" t="s">
        <v>236</v>
      </c>
      <c r="P1" t="s">
        <v>236</v>
      </c>
      <c r="Q1">
        <v>1</v>
      </c>
      <c r="X1">
        <v>5.64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5.64</v>
      </c>
      <c r="AH1">
        <v>2</v>
      </c>
      <c r="AI1">
        <v>34697050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34697054</v>
      </c>
      <c r="C2">
        <v>34697049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237</v>
      </c>
      <c r="J2" t="s">
        <v>3</v>
      </c>
      <c r="K2" t="s">
        <v>238</v>
      </c>
      <c r="L2">
        <v>1191</v>
      </c>
      <c r="N2">
        <v>1013</v>
      </c>
      <c r="O2" t="s">
        <v>236</v>
      </c>
      <c r="P2" t="s">
        <v>236</v>
      </c>
      <c r="Q2">
        <v>1</v>
      </c>
      <c r="X2">
        <v>12.27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12.27</v>
      </c>
      <c r="AH2">
        <v>2</v>
      </c>
      <c r="AI2">
        <v>34697051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34697055</v>
      </c>
      <c r="C3">
        <v>34697049</v>
      </c>
      <c r="D3">
        <v>31526066</v>
      </c>
      <c r="E3">
        <v>1</v>
      </c>
      <c r="F3">
        <v>1</v>
      </c>
      <c r="G3">
        <v>1</v>
      </c>
      <c r="H3">
        <v>2</v>
      </c>
      <c r="I3" t="s">
        <v>239</v>
      </c>
      <c r="J3" t="s">
        <v>240</v>
      </c>
      <c r="K3" t="s">
        <v>241</v>
      </c>
      <c r="L3">
        <v>1368</v>
      </c>
      <c r="N3">
        <v>1011</v>
      </c>
      <c r="O3" t="s">
        <v>242</v>
      </c>
      <c r="P3" t="s">
        <v>242</v>
      </c>
      <c r="Q3">
        <v>1</v>
      </c>
      <c r="X3">
        <v>12.27</v>
      </c>
      <c r="Y3">
        <v>0</v>
      </c>
      <c r="Z3">
        <v>122.9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12.27</v>
      </c>
      <c r="AH3">
        <v>2</v>
      </c>
      <c r="AI3">
        <v>34697052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34697053</v>
      </c>
      <c r="C4">
        <v>34697049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234</v>
      </c>
      <c r="J4" t="s">
        <v>3</v>
      </c>
      <c r="K4" t="s">
        <v>235</v>
      </c>
      <c r="L4">
        <v>1191</v>
      </c>
      <c r="N4">
        <v>1013</v>
      </c>
      <c r="O4" t="s">
        <v>236</v>
      </c>
      <c r="P4" t="s">
        <v>236</v>
      </c>
      <c r="Q4">
        <v>1</v>
      </c>
      <c r="X4">
        <v>5.64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5.64</v>
      </c>
      <c r="AH4">
        <v>2</v>
      </c>
      <c r="AI4">
        <v>34697050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34697054</v>
      </c>
      <c r="C5">
        <v>34697049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237</v>
      </c>
      <c r="J5" t="s">
        <v>3</v>
      </c>
      <c r="K5" t="s">
        <v>238</v>
      </c>
      <c r="L5">
        <v>1191</v>
      </c>
      <c r="N5">
        <v>1013</v>
      </c>
      <c r="O5" t="s">
        <v>236</v>
      </c>
      <c r="P5" t="s">
        <v>236</v>
      </c>
      <c r="Q5">
        <v>1</v>
      </c>
      <c r="X5">
        <v>12.27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12.27</v>
      </c>
      <c r="AH5">
        <v>2</v>
      </c>
      <c r="AI5">
        <v>34697051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34697055</v>
      </c>
      <c r="C6">
        <v>34697049</v>
      </c>
      <c r="D6">
        <v>31526066</v>
      </c>
      <c r="E6">
        <v>1</v>
      </c>
      <c r="F6">
        <v>1</v>
      </c>
      <c r="G6">
        <v>1</v>
      </c>
      <c r="H6">
        <v>2</v>
      </c>
      <c r="I6" t="s">
        <v>239</v>
      </c>
      <c r="J6" t="s">
        <v>240</v>
      </c>
      <c r="K6" t="s">
        <v>241</v>
      </c>
      <c r="L6">
        <v>1368</v>
      </c>
      <c r="N6">
        <v>1011</v>
      </c>
      <c r="O6" t="s">
        <v>242</v>
      </c>
      <c r="P6" t="s">
        <v>242</v>
      </c>
      <c r="Q6">
        <v>1</v>
      </c>
      <c r="X6">
        <v>12.27</v>
      </c>
      <c r="Y6">
        <v>0</v>
      </c>
      <c r="Z6">
        <v>122.9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12.27</v>
      </c>
      <c r="AH6">
        <v>2</v>
      </c>
      <c r="AI6">
        <v>34697052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34697058</v>
      </c>
      <c r="C7">
        <v>34697056</v>
      </c>
      <c r="D7">
        <v>31714582</v>
      </c>
      <c r="E7">
        <v>1</v>
      </c>
      <c r="F7">
        <v>1</v>
      </c>
      <c r="G7">
        <v>1</v>
      </c>
      <c r="H7">
        <v>1</v>
      </c>
      <c r="I7" t="s">
        <v>243</v>
      </c>
      <c r="J7" t="s">
        <v>3</v>
      </c>
      <c r="K7" t="s">
        <v>244</v>
      </c>
      <c r="L7">
        <v>1191</v>
      </c>
      <c r="N7">
        <v>1013</v>
      </c>
      <c r="O7" t="s">
        <v>236</v>
      </c>
      <c r="P7" t="s">
        <v>236</v>
      </c>
      <c r="Q7">
        <v>1</v>
      </c>
      <c r="X7">
        <v>125</v>
      </c>
      <c r="Y7">
        <v>0</v>
      </c>
      <c r="Z7">
        <v>0</v>
      </c>
      <c r="AA7">
        <v>0</v>
      </c>
      <c r="AB7">
        <v>8.3800000000000008</v>
      </c>
      <c r="AC7">
        <v>0</v>
      </c>
      <c r="AD7">
        <v>1</v>
      </c>
      <c r="AE7">
        <v>1</v>
      </c>
      <c r="AF7" t="s">
        <v>3</v>
      </c>
      <c r="AG7">
        <v>125</v>
      </c>
      <c r="AH7">
        <v>2</v>
      </c>
      <c r="AI7">
        <v>34697057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34697058</v>
      </c>
      <c r="C8">
        <v>34697056</v>
      </c>
      <c r="D8">
        <v>31714582</v>
      </c>
      <c r="E8">
        <v>1</v>
      </c>
      <c r="F8">
        <v>1</v>
      </c>
      <c r="G8">
        <v>1</v>
      </c>
      <c r="H8">
        <v>1</v>
      </c>
      <c r="I8" t="s">
        <v>243</v>
      </c>
      <c r="J8" t="s">
        <v>3</v>
      </c>
      <c r="K8" t="s">
        <v>244</v>
      </c>
      <c r="L8">
        <v>1191</v>
      </c>
      <c r="N8">
        <v>1013</v>
      </c>
      <c r="O8" t="s">
        <v>236</v>
      </c>
      <c r="P8" t="s">
        <v>236</v>
      </c>
      <c r="Q8">
        <v>1</v>
      </c>
      <c r="X8">
        <v>125</v>
      </c>
      <c r="Y8">
        <v>0</v>
      </c>
      <c r="Z8">
        <v>0</v>
      </c>
      <c r="AA8">
        <v>0</v>
      </c>
      <c r="AB8">
        <v>8.3800000000000008</v>
      </c>
      <c r="AC8">
        <v>0</v>
      </c>
      <c r="AD8">
        <v>1</v>
      </c>
      <c r="AE8">
        <v>1</v>
      </c>
      <c r="AF8" t="s">
        <v>3</v>
      </c>
      <c r="AG8">
        <v>125</v>
      </c>
      <c r="AH8">
        <v>2</v>
      </c>
      <c r="AI8">
        <v>34697057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34697063</v>
      </c>
      <c r="C9">
        <v>34697059</v>
      </c>
      <c r="D9">
        <v>31714858</v>
      </c>
      <c r="E9">
        <v>1</v>
      </c>
      <c r="F9">
        <v>1</v>
      </c>
      <c r="G9">
        <v>1</v>
      </c>
      <c r="H9">
        <v>1</v>
      </c>
      <c r="I9" t="s">
        <v>245</v>
      </c>
      <c r="J9" t="s">
        <v>3</v>
      </c>
      <c r="K9" t="s">
        <v>246</v>
      </c>
      <c r="L9">
        <v>1191</v>
      </c>
      <c r="N9">
        <v>1013</v>
      </c>
      <c r="O9" t="s">
        <v>236</v>
      </c>
      <c r="P9" t="s">
        <v>236</v>
      </c>
      <c r="Q9">
        <v>1</v>
      </c>
      <c r="X9">
        <v>12.18</v>
      </c>
      <c r="Y9">
        <v>0</v>
      </c>
      <c r="Z9">
        <v>0</v>
      </c>
      <c r="AA9">
        <v>0</v>
      </c>
      <c r="AB9">
        <v>10.35</v>
      </c>
      <c r="AC9">
        <v>0</v>
      </c>
      <c r="AD9">
        <v>1</v>
      </c>
      <c r="AE9">
        <v>1</v>
      </c>
      <c r="AF9" t="s">
        <v>3</v>
      </c>
      <c r="AG9">
        <v>12.18</v>
      </c>
      <c r="AH9">
        <v>2</v>
      </c>
      <c r="AI9">
        <v>34697060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34697064</v>
      </c>
      <c r="C10">
        <v>34697059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237</v>
      </c>
      <c r="J10" t="s">
        <v>3</v>
      </c>
      <c r="K10" t="s">
        <v>238</v>
      </c>
      <c r="L10">
        <v>1191</v>
      </c>
      <c r="N10">
        <v>1013</v>
      </c>
      <c r="O10" t="s">
        <v>236</v>
      </c>
      <c r="P10" t="s">
        <v>236</v>
      </c>
      <c r="Q10">
        <v>1</v>
      </c>
      <c r="X10">
        <v>6.33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3</v>
      </c>
      <c r="AG10">
        <v>6.33</v>
      </c>
      <c r="AH10">
        <v>2</v>
      </c>
      <c r="AI10">
        <v>34697061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34697065</v>
      </c>
      <c r="C11">
        <v>34697059</v>
      </c>
      <c r="D11">
        <v>31527922</v>
      </c>
      <c r="E11">
        <v>1</v>
      </c>
      <c r="F11">
        <v>1</v>
      </c>
      <c r="G11">
        <v>1</v>
      </c>
      <c r="H11">
        <v>2</v>
      </c>
      <c r="I11" t="s">
        <v>247</v>
      </c>
      <c r="J11" t="s">
        <v>248</v>
      </c>
      <c r="K11" t="s">
        <v>249</v>
      </c>
      <c r="L11">
        <v>1368</v>
      </c>
      <c r="N11">
        <v>1011</v>
      </c>
      <c r="O11" t="s">
        <v>242</v>
      </c>
      <c r="P11" t="s">
        <v>242</v>
      </c>
      <c r="Q11">
        <v>1</v>
      </c>
      <c r="X11">
        <v>6.33</v>
      </c>
      <c r="Y11">
        <v>0</v>
      </c>
      <c r="Z11">
        <v>273.31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6.33</v>
      </c>
      <c r="AH11">
        <v>2</v>
      </c>
      <c r="AI11">
        <v>34697062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34697066</v>
      </c>
      <c r="C12">
        <v>34697059</v>
      </c>
      <c r="D12">
        <v>31447073</v>
      </c>
      <c r="E12">
        <v>1</v>
      </c>
      <c r="F12">
        <v>1</v>
      </c>
      <c r="G12">
        <v>1</v>
      </c>
      <c r="H12">
        <v>3</v>
      </c>
      <c r="I12" t="s">
        <v>281</v>
      </c>
      <c r="J12" t="s">
        <v>282</v>
      </c>
      <c r="K12" t="s">
        <v>283</v>
      </c>
      <c r="L12">
        <v>1346</v>
      </c>
      <c r="N12">
        <v>1009</v>
      </c>
      <c r="O12" t="s">
        <v>117</v>
      </c>
      <c r="P12" t="s">
        <v>117</v>
      </c>
      <c r="Q12">
        <v>1</v>
      </c>
      <c r="X12">
        <v>0.38</v>
      </c>
      <c r="Y12">
        <v>9.0399999999999991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0.38</v>
      </c>
      <c r="AH12">
        <v>3</v>
      </c>
      <c r="AI12">
        <v>-1</v>
      </c>
      <c r="AJ12" t="s">
        <v>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ROW(Source!A28)</f>
        <v>28</v>
      </c>
      <c r="B13">
        <v>34697067</v>
      </c>
      <c r="C13">
        <v>34697059</v>
      </c>
      <c r="D13">
        <v>31474798</v>
      </c>
      <c r="E13">
        <v>1</v>
      </c>
      <c r="F13">
        <v>1</v>
      </c>
      <c r="G13">
        <v>1</v>
      </c>
      <c r="H13">
        <v>3</v>
      </c>
      <c r="I13" t="s">
        <v>284</v>
      </c>
      <c r="J13" t="s">
        <v>285</v>
      </c>
      <c r="K13" t="s">
        <v>286</v>
      </c>
      <c r="L13">
        <v>1339</v>
      </c>
      <c r="N13">
        <v>1007</v>
      </c>
      <c r="O13" t="s">
        <v>103</v>
      </c>
      <c r="P13" t="s">
        <v>103</v>
      </c>
      <c r="Q13">
        <v>1</v>
      </c>
      <c r="X13">
        <v>3.0000000000000001E-3</v>
      </c>
      <c r="Y13">
        <v>180.77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3.0000000000000001E-3</v>
      </c>
      <c r="AH13">
        <v>3</v>
      </c>
      <c r="AI13">
        <v>-1</v>
      </c>
      <c r="AJ13" t="s">
        <v>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ROW(Source!A28)</f>
        <v>28</v>
      </c>
      <c r="B14">
        <v>34697068</v>
      </c>
      <c r="C14">
        <v>34697059</v>
      </c>
      <c r="D14">
        <v>31483458</v>
      </c>
      <c r="E14">
        <v>1</v>
      </c>
      <c r="F14">
        <v>1</v>
      </c>
      <c r="G14">
        <v>1</v>
      </c>
      <c r="H14">
        <v>3</v>
      </c>
      <c r="I14" t="s">
        <v>287</v>
      </c>
      <c r="J14" t="s">
        <v>288</v>
      </c>
      <c r="K14" t="s">
        <v>289</v>
      </c>
      <c r="L14">
        <v>1346</v>
      </c>
      <c r="N14">
        <v>1009</v>
      </c>
      <c r="O14" t="s">
        <v>117</v>
      </c>
      <c r="P14" t="s">
        <v>117</v>
      </c>
      <c r="Q14">
        <v>1</v>
      </c>
      <c r="X14">
        <v>0.78</v>
      </c>
      <c r="Y14">
        <v>9.61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0.78</v>
      </c>
      <c r="AH14">
        <v>3</v>
      </c>
      <c r="AI14">
        <v>-1</v>
      </c>
      <c r="AJ14" t="s">
        <v>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ROW(Source!A28)</f>
        <v>28</v>
      </c>
      <c r="B15">
        <v>34697069</v>
      </c>
      <c r="C15">
        <v>34697059</v>
      </c>
      <c r="D15">
        <v>31496748</v>
      </c>
      <c r="E15">
        <v>1</v>
      </c>
      <c r="F15">
        <v>1</v>
      </c>
      <c r="G15">
        <v>1</v>
      </c>
      <c r="H15">
        <v>3</v>
      </c>
      <c r="I15" t="s">
        <v>290</v>
      </c>
      <c r="J15" t="s">
        <v>291</v>
      </c>
      <c r="K15" t="s">
        <v>292</v>
      </c>
      <c r="L15">
        <v>1355</v>
      </c>
      <c r="N15">
        <v>1010</v>
      </c>
      <c r="O15" t="s">
        <v>293</v>
      </c>
      <c r="P15" t="s">
        <v>293</v>
      </c>
      <c r="Q15">
        <v>100</v>
      </c>
      <c r="X15">
        <v>0.02</v>
      </c>
      <c r="Y15">
        <v>409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0.02</v>
      </c>
      <c r="AH15">
        <v>3</v>
      </c>
      <c r="AI15">
        <v>-1</v>
      </c>
      <c r="AJ15" t="s">
        <v>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ROW(Source!A28)</f>
        <v>28</v>
      </c>
      <c r="B16">
        <v>34697070</v>
      </c>
      <c r="C16">
        <v>34697059</v>
      </c>
      <c r="D16">
        <v>31512220</v>
      </c>
      <c r="E16">
        <v>1</v>
      </c>
      <c r="F16">
        <v>1</v>
      </c>
      <c r="G16">
        <v>1</v>
      </c>
      <c r="H16">
        <v>3</v>
      </c>
      <c r="I16" t="s">
        <v>294</v>
      </c>
      <c r="J16" t="s">
        <v>295</v>
      </c>
      <c r="K16" t="s">
        <v>296</v>
      </c>
      <c r="L16">
        <v>1301</v>
      </c>
      <c r="N16">
        <v>1003</v>
      </c>
      <c r="O16" t="s">
        <v>76</v>
      </c>
      <c r="P16" t="s">
        <v>76</v>
      </c>
      <c r="Q16">
        <v>1</v>
      </c>
      <c r="X16">
        <v>11</v>
      </c>
      <c r="Y16">
        <v>14.5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11</v>
      </c>
      <c r="AH16">
        <v>3</v>
      </c>
      <c r="AI16">
        <v>-1</v>
      </c>
      <c r="AJ16" t="s">
        <v>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34697071</v>
      </c>
      <c r="C17">
        <v>34697059</v>
      </c>
      <c r="D17">
        <v>31513891</v>
      </c>
      <c r="E17">
        <v>1</v>
      </c>
      <c r="F17">
        <v>1</v>
      </c>
      <c r="G17">
        <v>1</v>
      </c>
      <c r="H17">
        <v>3</v>
      </c>
      <c r="I17" t="s">
        <v>297</v>
      </c>
      <c r="J17" t="s">
        <v>298</v>
      </c>
      <c r="K17" t="s">
        <v>299</v>
      </c>
      <c r="L17">
        <v>1358</v>
      </c>
      <c r="N17">
        <v>1010</v>
      </c>
      <c r="O17" t="s">
        <v>300</v>
      </c>
      <c r="P17" t="s">
        <v>300</v>
      </c>
      <c r="Q17">
        <v>10</v>
      </c>
      <c r="X17">
        <v>0.3</v>
      </c>
      <c r="Y17">
        <v>43.83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0.3</v>
      </c>
      <c r="AH17">
        <v>3</v>
      </c>
      <c r="AI17">
        <v>-1</v>
      </c>
      <c r="AJ17" t="s">
        <v>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34697063</v>
      </c>
      <c r="C18">
        <v>34697059</v>
      </c>
      <c r="D18">
        <v>31714858</v>
      </c>
      <c r="E18">
        <v>1</v>
      </c>
      <c r="F18">
        <v>1</v>
      </c>
      <c r="G18">
        <v>1</v>
      </c>
      <c r="H18">
        <v>1</v>
      </c>
      <c r="I18" t="s">
        <v>245</v>
      </c>
      <c r="J18" t="s">
        <v>3</v>
      </c>
      <c r="K18" t="s">
        <v>246</v>
      </c>
      <c r="L18">
        <v>1191</v>
      </c>
      <c r="N18">
        <v>1013</v>
      </c>
      <c r="O18" t="s">
        <v>236</v>
      </c>
      <c r="P18" t="s">
        <v>236</v>
      </c>
      <c r="Q18">
        <v>1</v>
      </c>
      <c r="X18">
        <v>12.18</v>
      </c>
      <c r="Y18">
        <v>0</v>
      </c>
      <c r="Z18">
        <v>0</v>
      </c>
      <c r="AA18">
        <v>0</v>
      </c>
      <c r="AB18">
        <v>10.35</v>
      </c>
      <c r="AC18">
        <v>0</v>
      </c>
      <c r="AD18">
        <v>1</v>
      </c>
      <c r="AE18">
        <v>1</v>
      </c>
      <c r="AF18" t="s">
        <v>3</v>
      </c>
      <c r="AG18">
        <v>12.18</v>
      </c>
      <c r="AH18">
        <v>2</v>
      </c>
      <c r="AI18">
        <v>34697060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34697064</v>
      </c>
      <c r="C19">
        <v>34697059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237</v>
      </c>
      <c r="J19" t="s">
        <v>3</v>
      </c>
      <c r="K19" t="s">
        <v>238</v>
      </c>
      <c r="L19">
        <v>1191</v>
      </c>
      <c r="N19">
        <v>1013</v>
      </c>
      <c r="O19" t="s">
        <v>236</v>
      </c>
      <c r="P19" t="s">
        <v>236</v>
      </c>
      <c r="Q19">
        <v>1</v>
      </c>
      <c r="X19">
        <v>6.33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F19" t="s">
        <v>3</v>
      </c>
      <c r="AG19">
        <v>6.33</v>
      </c>
      <c r="AH19">
        <v>2</v>
      </c>
      <c r="AI19">
        <v>34697061</v>
      </c>
      <c r="AJ19">
        <v>13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34697065</v>
      </c>
      <c r="C20">
        <v>34697059</v>
      </c>
      <c r="D20">
        <v>31527922</v>
      </c>
      <c r="E20">
        <v>1</v>
      </c>
      <c r="F20">
        <v>1</v>
      </c>
      <c r="G20">
        <v>1</v>
      </c>
      <c r="H20">
        <v>2</v>
      </c>
      <c r="I20" t="s">
        <v>247</v>
      </c>
      <c r="J20" t="s">
        <v>248</v>
      </c>
      <c r="K20" t="s">
        <v>249</v>
      </c>
      <c r="L20">
        <v>1368</v>
      </c>
      <c r="N20">
        <v>1011</v>
      </c>
      <c r="O20" t="s">
        <v>242</v>
      </c>
      <c r="P20" t="s">
        <v>242</v>
      </c>
      <c r="Q20">
        <v>1</v>
      </c>
      <c r="X20">
        <v>6.33</v>
      </c>
      <c r="Y20">
        <v>0</v>
      </c>
      <c r="Z20">
        <v>273.31</v>
      </c>
      <c r="AA20">
        <v>13.5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6.33</v>
      </c>
      <c r="AH20">
        <v>2</v>
      </c>
      <c r="AI20">
        <v>34697062</v>
      </c>
      <c r="AJ20">
        <v>14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34697066</v>
      </c>
      <c r="C21">
        <v>34697059</v>
      </c>
      <c r="D21">
        <v>31447073</v>
      </c>
      <c r="E21">
        <v>1</v>
      </c>
      <c r="F21">
        <v>1</v>
      </c>
      <c r="G21">
        <v>1</v>
      </c>
      <c r="H21">
        <v>3</v>
      </c>
      <c r="I21" t="s">
        <v>281</v>
      </c>
      <c r="J21" t="s">
        <v>282</v>
      </c>
      <c r="K21" t="s">
        <v>283</v>
      </c>
      <c r="L21">
        <v>1346</v>
      </c>
      <c r="N21">
        <v>1009</v>
      </c>
      <c r="O21" t="s">
        <v>117</v>
      </c>
      <c r="P21" t="s">
        <v>117</v>
      </c>
      <c r="Q21">
        <v>1</v>
      </c>
      <c r="X21">
        <v>0.38</v>
      </c>
      <c r="Y21">
        <v>9.0399999999999991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0.38</v>
      </c>
      <c r="AH21">
        <v>3</v>
      </c>
      <c r="AI21">
        <v>-1</v>
      </c>
      <c r="AJ21" t="s">
        <v>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34697067</v>
      </c>
      <c r="C22">
        <v>34697059</v>
      </c>
      <c r="D22">
        <v>31474798</v>
      </c>
      <c r="E22">
        <v>1</v>
      </c>
      <c r="F22">
        <v>1</v>
      </c>
      <c r="G22">
        <v>1</v>
      </c>
      <c r="H22">
        <v>3</v>
      </c>
      <c r="I22" t="s">
        <v>284</v>
      </c>
      <c r="J22" t="s">
        <v>285</v>
      </c>
      <c r="K22" t="s">
        <v>286</v>
      </c>
      <c r="L22">
        <v>1339</v>
      </c>
      <c r="N22">
        <v>1007</v>
      </c>
      <c r="O22" t="s">
        <v>103</v>
      </c>
      <c r="P22" t="s">
        <v>103</v>
      </c>
      <c r="Q22">
        <v>1</v>
      </c>
      <c r="X22">
        <v>3.0000000000000001E-3</v>
      </c>
      <c r="Y22">
        <v>180.77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3.0000000000000001E-3</v>
      </c>
      <c r="AH22">
        <v>3</v>
      </c>
      <c r="AI22">
        <v>-1</v>
      </c>
      <c r="AJ22" t="s">
        <v>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34697068</v>
      </c>
      <c r="C23">
        <v>34697059</v>
      </c>
      <c r="D23">
        <v>31483458</v>
      </c>
      <c r="E23">
        <v>1</v>
      </c>
      <c r="F23">
        <v>1</v>
      </c>
      <c r="G23">
        <v>1</v>
      </c>
      <c r="H23">
        <v>3</v>
      </c>
      <c r="I23" t="s">
        <v>287</v>
      </c>
      <c r="J23" t="s">
        <v>288</v>
      </c>
      <c r="K23" t="s">
        <v>289</v>
      </c>
      <c r="L23">
        <v>1346</v>
      </c>
      <c r="N23">
        <v>1009</v>
      </c>
      <c r="O23" t="s">
        <v>117</v>
      </c>
      <c r="P23" t="s">
        <v>117</v>
      </c>
      <c r="Q23">
        <v>1</v>
      </c>
      <c r="X23">
        <v>0.78</v>
      </c>
      <c r="Y23">
        <v>9.61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0.78</v>
      </c>
      <c r="AH23">
        <v>3</v>
      </c>
      <c r="AI23">
        <v>-1</v>
      </c>
      <c r="AJ23" t="s">
        <v>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34697069</v>
      </c>
      <c r="C24">
        <v>34697059</v>
      </c>
      <c r="D24">
        <v>31496748</v>
      </c>
      <c r="E24">
        <v>1</v>
      </c>
      <c r="F24">
        <v>1</v>
      </c>
      <c r="G24">
        <v>1</v>
      </c>
      <c r="H24">
        <v>3</v>
      </c>
      <c r="I24" t="s">
        <v>290</v>
      </c>
      <c r="J24" t="s">
        <v>291</v>
      </c>
      <c r="K24" t="s">
        <v>292</v>
      </c>
      <c r="L24">
        <v>1355</v>
      </c>
      <c r="N24">
        <v>1010</v>
      </c>
      <c r="O24" t="s">
        <v>293</v>
      </c>
      <c r="P24" t="s">
        <v>293</v>
      </c>
      <c r="Q24">
        <v>100</v>
      </c>
      <c r="X24">
        <v>0.02</v>
      </c>
      <c r="Y24">
        <v>409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0.02</v>
      </c>
      <c r="AH24">
        <v>3</v>
      </c>
      <c r="AI24">
        <v>-1</v>
      </c>
      <c r="AJ24" t="s">
        <v>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ROW(Source!A29)</f>
        <v>29</v>
      </c>
      <c r="B25">
        <v>34697070</v>
      </c>
      <c r="C25">
        <v>34697059</v>
      </c>
      <c r="D25">
        <v>31512220</v>
      </c>
      <c r="E25">
        <v>1</v>
      </c>
      <c r="F25">
        <v>1</v>
      </c>
      <c r="G25">
        <v>1</v>
      </c>
      <c r="H25">
        <v>3</v>
      </c>
      <c r="I25" t="s">
        <v>294</v>
      </c>
      <c r="J25" t="s">
        <v>295</v>
      </c>
      <c r="K25" t="s">
        <v>296</v>
      </c>
      <c r="L25">
        <v>1301</v>
      </c>
      <c r="N25">
        <v>1003</v>
      </c>
      <c r="O25" t="s">
        <v>76</v>
      </c>
      <c r="P25" t="s">
        <v>76</v>
      </c>
      <c r="Q25">
        <v>1</v>
      </c>
      <c r="X25">
        <v>11</v>
      </c>
      <c r="Y25">
        <v>14.5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11</v>
      </c>
      <c r="AH25">
        <v>3</v>
      </c>
      <c r="AI25">
        <v>-1</v>
      </c>
      <c r="AJ25" t="s">
        <v>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ROW(Source!A29)</f>
        <v>29</v>
      </c>
      <c r="B26">
        <v>34697071</v>
      </c>
      <c r="C26">
        <v>34697059</v>
      </c>
      <c r="D26">
        <v>31513891</v>
      </c>
      <c r="E26">
        <v>1</v>
      </c>
      <c r="F26">
        <v>1</v>
      </c>
      <c r="G26">
        <v>1</v>
      </c>
      <c r="H26">
        <v>3</v>
      </c>
      <c r="I26" t="s">
        <v>297</v>
      </c>
      <c r="J26" t="s">
        <v>298</v>
      </c>
      <c r="K26" t="s">
        <v>299</v>
      </c>
      <c r="L26">
        <v>1358</v>
      </c>
      <c r="N26">
        <v>1010</v>
      </c>
      <c r="O26" t="s">
        <v>300</v>
      </c>
      <c r="P26" t="s">
        <v>300</v>
      </c>
      <c r="Q26">
        <v>10</v>
      </c>
      <c r="X26">
        <v>0.3</v>
      </c>
      <c r="Y26">
        <v>43.83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0.3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34697076</v>
      </c>
      <c r="C27">
        <v>34697072</v>
      </c>
      <c r="D27">
        <v>31714858</v>
      </c>
      <c r="E27">
        <v>1</v>
      </c>
      <c r="F27">
        <v>1</v>
      </c>
      <c r="G27">
        <v>1</v>
      </c>
      <c r="H27">
        <v>1</v>
      </c>
      <c r="I27" t="s">
        <v>245</v>
      </c>
      <c r="J27" t="s">
        <v>3</v>
      </c>
      <c r="K27" t="s">
        <v>246</v>
      </c>
      <c r="L27">
        <v>1191</v>
      </c>
      <c r="N27">
        <v>1013</v>
      </c>
      <c r="O27" t="s">
        <v>236</v>
      </c>
      <c r="P27" t="s">
        <v>236</v>
      </c>
      <c r="Q27">
        <v>1</v>
      </c>
      <c r="X27">
        <v>4.4400000000000004</v>
      </c>
      <c r="Y27">
        <v>0</v>
      </c>
      <c r="Z27">
        <v>0</v>
      </c>
      <c r="AA27">
        <v>0</v>
      </c>
      <c r="AB27">
        <v>10.35</v>
      </c>
      <c r="AC27">
        <v>0</v>
      </c>
      <c r="AD27">
        <v>1</v>
      </c>
      <c r="AE27">
        <v>1</v>
      </c>
      <c r="AF27" t="s">
        <v>3</v>
      </c>
      <c r="AG27">
        <v>4.4400000000000004</v>
      </c>
      <c r="AH27">
        <v>2</v>
      </c>
      <c r="AI27">
        <v>34697073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34697077</v>
      </c>
      <c r="C28">
        <v>34697072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237</v>
      </c>
      <c r="J28" t="s">
        <v>3</v>
      </c>
      <c r="K28" t="s">
        <v>238</v>
      </c>
      <c r="L28">
        <v>1191</v>
      </c>
      <c r="N28">
        <v>1013</v>
      </c>
      <c r="O28" t="s">
        <v>236</v>
      </c>
      <c r="P28" t="s">
        <v>236</v>
      </c>
      <c r="Q28">
        <v>1</v>
      </c>
      <c r="X28">
        <v>2.48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2.48</v>
      </c>
      <c r="AH28">
        <v>2</v>
      </c>
      <c r="AI28">
        <v>34697074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34697078</v>
      </c>
      <c r="C29">
        <v>34697072</v>
      </c>
      <c r="D29">
        <v>31527922</v>
      </c>
      <c r="E29">
        <v>1</v>
      </c>
      <c r="F29">
        <v>1</v>
      </c>
      <c r="G29">
        <v>1</v>
      </c>
      <c r="H29">
        <v>2</v>
      </c>
      <c r="I29" t="s">
        <v>247</v>
      </c>
      <c r="J29" t="s">
        <v>248</v>
      </c>
      <c r="K29" t="s">
        <v>249</v>
      </c>
      <c r="L29">
        <v>1368</v>
      </c>
      <c r="N29">
        <v>1011</v>
      </c>
      <c r="O29" t="s">
        <v>242</v>
      </c>
      <c r="P29" t="s">
        <v>242</v>
      </c>
      <c r="Q29">
        <v>1</v>
      </c>
      <c r="X29">
        <v>2.48</v>
      </c>
      <c r="Y29">
        <v>0</v>
      </c>
      <c r="Z29">
        <v>273.31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2.48</v>
      </c>
      <c r="AH29">
        <v>2</v>
      </c>
      <c r="AI29">
        <v>34697075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34697079</v>
      </c>
      <c r="C30">
        <v>34697072</v>
      </c>
      <c r="D30">
        <v>31447073</v>
      </c>
      <c r="E30">
        <v>1</v>
      </c>
      <c r="F30">
        <v>1</v>
      </c>
      <c r="G30">
        <v>1</v>
      </c>
      <c r="H30">
        <v>3</v>
      </c>
      <c r="I30" t="s">
        <v>281</v>
      </c>
      <c r="J30" t="s">
        <v>282</v>
      </c>
      <c r="K30" t="s">
        <v>283</v>
      </c>
      <c r="L30">
        <v>1346</v>
      </c>
      <c r="N30">
        <v>1009</v>
      </c>
      <c r="O30" t="s">
        <v>117</v>
      </c>
      <c r="P30" t="s">
        <v>117</v>
      </c>
      <c r="Q30">
        <v>1</v>
      </c>
      <c r="X30">
        <v>0.19</v>
      </c>
      <c r="Y30">
        <v>9.0399999999999991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0.19</v>
      </c>
      <c r="AH30">
        <v>3</v>
      </c>
      <c r="AI30">
        <v>-1</v>
      </c>
      <c r="AJ30" t="s">
        <v>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34697080</v>
      </c>
      <c r="C31">
        <v>34697072</v>
      </c>
      <c r="D31">
        <v>31474798</v>
      </c>
      <c r="E31">
        <v>1</v>
      </c>
      <c r="F31">
        <v>1</v>
      </c>
      <c r="G31">
        <v>1</v>
      </c>
      <c r="H31">
        <v>3</v>
      </c>
      <c r="I31" t="s">
        <v>284</v>
      </c>
      <c r="J31" t="s">
        <v>285</v>
      </c>
      <c r="K31" t="s">
        <v>286</v>
      </c>
      <c r="L31">
        <v>1339</v>
      </c>
      <c r="N31">
        <v>1007</v>
      </c>
      <c r="O31" t="s">
        <v>103</v>
      </c>
      <c r="P31" t="s">
        <v>103</v>
      </c>
      <c r="Q31">
        <v>1</v>
      </c>
      <c r="X31">
        <v>2E-3</v>
      </c>
      <c r="Y31">
        <v>180.77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2E-3</v>
      </c>
      <c r="AH31">
        <v>3</v>
      </c>
      <c r="AI31">
        <v>-1</v>
      </c>
      <c r="AJ31" t="s">
        <v>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34697081</v>
      </c>
      <c r="C32">
        <v>34697072</v>
      </c>
      <c r="D32">
        <v>31483458</v>
      </c>
      <c r="E32">
        <v>1</v>
      </c>
      <c r="F32">
        <v>1</v>
      </c>
      <c r="G32">
        <v>1</v>
      </c>
      <c r="H32">
        <v>3</v>
      </c>
      <c r="I32" t="s">
        <v>287</v>
      </c>
      <c r="J32" t="s">
        <v>288</v>
      </c>
      <c r="K32" t="s">
        <v>289</v>
      </c>
      <c r="L32">
        <v>1346</v>
      </c>
      <c r="N32">
        <v>1009</v>
      </c>
      <c r="O32" t="s">
        <v>117</v>
      </c>
      <c r="P32" t="s">
        <v>117</v>
      </c>
      <c r="Q32">
        <v>1</v>
      </c>
      <c r="X32">
        <v>0.39</v>
      </c>
      <c r="Y32">
        <v>9.61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0.39</v>
      </c>
      <c r="AH32">
        <v>3</v>
      </c>
      <c r="AI32">
        <v>-1</v>
      </c>
      <c r="AJ32" t="s">
        <v>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34697082</v>
      </c>
      <c r="C33">
        <v>34697072</v>
      </c>
      <c r="D33">
        <v>31496748</v>
      </c>
      <c r="E33">
        <v>1</v>
      </c>
      <c r="F33">
        <v>1</v>
      </c>
      <c r="G33">
        <v>1</v>
      </c>
      <c r="H33">
        <v>3</v>
      </c>
      <c r="I33" t="s">
        <v>290</v>
      </c>
      <c r="J33" t="s">
        <v>291</v>
      </c>
      <c r="K33" t="s">
        <v>292</v>
      </c>
      <c r="L33">
        <v>1355</v>
      </c>
      <c r="N33">
        <v>1010</v>
      </c>
      <c r="O33" t="s">
        <v>293</v>
      </c>
      <c r="P33" t="s">
        <v>293</v>
      </c>
      <c r="Q33">
        <v>100</v>
      </c>
      <c r="X33">
        <v>0.01</v>
      </c>
      <c r="Y33">
        <v>409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0.01</v>
      </c>
      <c r="AH33">
        <v>3</v>
      </c>
      <c r="AI33">
        <v>-1</v>
      </c>
      <c r="AJ33" t="s">
        <v>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34697083</v>
      </c>
      <c r="C34">
        <v>34697072</v>
      </c>
      <c r="D34">
        <v>31512220</v>
      </c>
      <c r="E34">
        <v>1</v>
      </c>
      <c r="F34">
        <v>1</v>
      </c>
      <c r="G34">
        <v>1</v>
      </c>
      <c r="H34">
        <v>3</v>
      </c>
      <c r="I34" t="s">
        <v>294</v>
      </c>
      <c r="J34" t="s">
        <v>295</v>
      </c>
      <c r="K34" t="s">
        <v>296</v>
      </c>
      <c r="L34">
        <v>1301</v>
      </c>
      <c r="N34">
        <v>1003</v>
      </c>
      <c r="O34" t="s">
        <v>76</v>
      </c>
      <c r="P34" t="s">
        <v>76</v>
      </c>
      <c r="Q34">
        <v>1</v>
      </c>
      <c r="X34">
        <v>6</v>
      </c>
      <c r="Y34">
        <v>14.5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6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34697084</v>
      </c>
      <c r="C35">
        <v>34697072</v>
      </c>
      <c r="D35">
        <v>31513891</v>
      </c>
      <c r="E35">
        <v>1</v>
      </c>
      <c r="F35">
        <v>1</v>
      </c>
      <c r="G35">
        <v>1</v>
      </c>
      <c r="H35">
        <v>3</v>
      </c>
      <c r="I35" t="s">
        <v>297</v>
      </c>
      <c r="J35" t="s">
        <v>298</v>
      </c>
      <c r="K35" t="s">
        <v>299</v>
      </c>
      <c r="L35">
        <v>1358</v>
      </c>
      <c r="N35">
        <v>1010</v>
      </c>
      <c r="O35" t="s">
        <v>300</v>
      </c>
      <c r="P35" t="s">
        <v>300</v>
      </c>
      <c r="Q35">
        <v>10</v>
      </c>
      <c r="X35">
        <v>0.2</v>
      </c>
      <c r="Y35">
        <v>43.83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0.2</v>
      </c>
      <c r="AH35">
        <v>3</v>
      </c>
      <c r="AI35">
        <v>-1</v>
      </c>
      <c r="AJ35" t="s">
        <v>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34697076</v>
      </c>
      <c r="C36">
        <v>34697072</v>
      </c>
      <c r="D36">
        <v>31714858</v>
      </c>
      <c r="E36">
        <v>1</v>
      </c>
      <c r="F36">
        <v>1</v>
      </c>
      <c r="G36">
        <v>1</v>
      </c>
      <c r="H36">
        <v>1</v>
      </c>
      <c r="I36" t="s">
        <v>245</v>
      </c>
      <c r="J36" t="s">
        <v>3</v>
      </c>
      <c r="K36" t="s">
        <v>246</v>
      </c>
      <c r="L36">
        <v>1191</v>
      </c>
      <c r="N36">
        <v>1013</v>
      </c>
      <c r="O36" t="s">
        <v>236</v>
      </c>
      <c r="P36" t="s">
        <v>236</v>
      </c>
      <c r="Q36">
        <v>1</v>
      </c>
      <c r="X36">
        <v>4.4400000000000004</v>
      </c>
      <c r="Y36">
        <v>0</v>
      </c>
      <c r="Z36">
        <v>0</v>
      </c>
      <c r="AA36">
        <v>0</v>
      </c>
      <c r="AB36">
        <v>10.35</v>
      </c>
      <c r="AC36">
        <v>0</v>
      </c>
      <c r="AD36">
        <v>1</v>
      </c>
      <c r="AE36">
        <v>1</v>
      </c>
      <c r="AF36" t="s">
        <v>3</v>
      </c>
      <c r="AG36">
        <v>4.4400000000000004</v>
      </c>
      <c r="AH36">
        <v>2</v>
      </c>
      <c r="AI36">
        <v>34697073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34697077</v>
      </c>
      <c r="C37">
        <v>34697072</v>
      </c>
      <c r="D37">
        <v>31709492</v>
      </c>
      <c r="E37">
        <v>1</v>
      </c>
      <c r="F37">
        <v>1</v>
      </c>
      <c r="G37">
        <v>1</v>
      </c>
      <c r="H37">
        <v>1</v>
      </c>
      <c r="I37" t="s">
        <v>237</v>
      </c>
      <c r="J37" t="s">
        <v>3</v>
      </c>
      <c r="K37" t="s">
        <v>238</v>
      </c>
      <c r="L37">
        <v>1191</v>
      </c>
      <c r="N37">
        <v>1013</v>
      </c>
      <c r="O37" t="s">
        <v>236</v>
      </c>
      <c r="P37" t="s">
        <v>236</v>
      </c>
      <c r="Q37">
        <v>1</v>
      </c>
      <c r="X37">
        <v>2.48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F37" t="s">
        <v>3</v>
      </c>
      <c r="AG37">
        <v>2.48</v>
      </c>
      <c r="AH37">
        <v>2</v>
      </c>
      <c r="AI37">
        <v>34697074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ROW(Source!A31)</f>
        <v>31</v>
      </c>
      <c r="B38">
        <v>34697078</v>
      </c>
      <c r="C38">
        <v>34697072</v>
      </c>
      <c r="D38">
        <v>31527922</v>
      </c>
      <c r="E38">
        <v>1</v>
      </c>
      <c r="F38">
        <v>1</v>
      </c>
      <c r="G38">
        <v>1</v>
      </c>
      <c r="H38">
        <v>2</v>
      </c>
      <c r="I38" t="s">
        <v>247</v>
      </c>
      <c r="J38" t="s">
        <v>248</v>
      </c>
      <c r="K38" t="s">
        <v>249</v>
      </c>
      <c r="L38">
        <v>1368</v>
      </c>
      <c r="N38">
        <v>1011</v>
      </c>
      <c r="O38" t="s">
        <v>242</v>
      </c>
      <c r="P38" t="s">
        <v>242</v>
      </c>
      <c r="Q38">
        <v>1</v>
      </c>
      <c r="X38">
        <v>2.48</v>
      </c>
      <c r="Y38">
        <v>0</v>
      </c>
      <c r="Z38">
        <v>273.31</v>
      </c>
      <c r="AA38">
        <v>13.5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2.48</v>
      </c>
      <c r="AH38">
        <v>2</v>
      </c>
      <c r="AI38">
        <v>34697075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ROW(Source!A31)</f>
        <v>31</v>
      </c>
      <c r="B39">
        <v>34697079</v>
      </c>
      <c r="C39">
        <v>34697072</v>
      </c>
      <c r="D39">
        <v>31447073</v>
      </c>
      <c r="E39">
        <v>1</v>
      </c>
      <c r="F39">
        <v>1</v>
      </c>
      <c r="G39">
        <v>1</v>
      </c>
      <c r="H39">
        <v>3</v>
      </c>
      <c r="I39" t="s">
        <v>281</v>
      </c>
      <c r="J39" t="s">
        <v>282</v>
      </c>
      <c r="K39" t="s">
        <v>283</v>
      </c>
      <c r="L39">
        <v>1346</v>
      </c>
      <c r="N39">
        <v>1009</v>
      </c>
      <c r="O39" t="s">
        <v>117</v>
      </c>
      <c r="P39" t="s">
        <v>117</v>
      </c>
      <c r="Q39">
        <v>1</v>
      </c>
      <c r="X39">
        <v>0.19</v>
      </c>
      <c r="Y39">
        <v>9.0399999999999991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0.19</v>
      </c>
      <c r="AH39">
        <v>3</v>
      </c>
      <c r="AI39">
        <v>-1</v>
      </c>
      <c r="AJ39" t="s">
        <v>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ROW(Source!A31)</f>
        <v>31</v>
      </c>
      <c r="B40">
        <v>34697080</v>
      </c>
      <c r="C40">
        <v>34697072</v>
      </c>
      <c r="D40">
        <v>31474798</v>
      </c>
      <c r="E40">
        <v>1</v>
      </c>
      <c r="F40">
        <v>1</v>
      </c>
      <c r="G40">
        <v>1</v>
      </c>
      <c r="H40">
        <v>3</v>
      </c>
      <c r="I40" t="s">
        <v>284</v>
      </c>
      <c r="J40" t="s">
        <v>285</v>
      </c>
      <c r="K40" t="s">
        <v>286</v>
      </c>
      <c r="L40">
        <v>1339</v>
      </c>
      <c r="N40">
        <v>1007</v>
      </c>
      <c r="O40" t="s">
        <v>103</v>
      </c>
      <c r="P40" t="s">
        <v>103</v>
      </c>
      <c r="Q40">
        <v>1</v>
      </c>
      <c r="X40">
        <v>2E-3</v>
      </c>
      <c r="Y40">
        <v>180.77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2E-3</v>
      </c>
      <c r="AH40">
        <v>3</v>
      </c>
      <c r="AI40">
        <v>-1</v>
      </c>
      <c r="AJ40" t="s">
        <v>3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34697081</v>
      </c>
      <c r="C41">
        <v>34697072</v>
      </c>
      <c r="D41">
        <v>31483458</v>
      </c>
      <c r="E41">
        <v>1</v>
      </c>
      <c r="F41">
        <v>1</v>
      </c>
      <c r="G41">
        <v>1</v>
      </c>
      <c r="H41">
        <v>3</v>
      </c>
      <c r="I41" t="s">
        <v>287</v>
      </c>
      <c r="J41" t="s">
        <v>288</v>
      </c>
      <c r="K41" t="s">
        <v>289</v>
      </c>
      <c r="L41">
        <v>1346</v>
      </c>
      <c r="N41">
        <v>1009</v>
      </c>
      <c r="O41" t="s">
        <v>117</v>
      </c>
      <c r="P41" t="s">
        <v>117</v>
      </c>
      <c r="Q41">
        <v>1</v>
      </c>
      <c r="X41">
        <v>0.39</v>
      </c>
      <c r="Y41">
        <v>9.61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0.39</v>
      </c>
      <c r="AH41">
        <v>3</v>
      </c>
      <c r="AI41">
        <v>-1</v>
      </c>
      <c r="AJ41" t="s">
        <v>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34697082</v>
      </c>
      <c r="C42">
        <v>34697072</v>
      </c>
      <c r="D42">
        <v>31496748</v>
      </c>
      <c r="E42">
        <v>1</v>
      </c>
      <c r="F42">
        <v>1</v>
      </c>
      <c r="G42">
        <v>1</v>
      </c>
      <c r="H42">
        <v>3</v>
      </c>
      <c r="I42" t="s">
        <v>290</v>
      </c>
      <c r="J42" t="s">
        <v>291</v>
      </c>
      <c r="K42" t="s">
        <v>292</v>
      </c>
      <c r="L42">
        <v>1355</v>
      </c>
      <c r="N42">
        <v>1010</v>
      </c>
      <c r="O42" t="s">
        <v>293</v>
      </c>
      <c r="P42" t="s">
        <v>293</v>
      </c>
      <c r="Q42">
        <v>100</v>
      </c>
      <c r="X42">
        <v>0.01</v>
      </c>
      <c r="Y42">
        <v>409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0.01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34697083</v>
      </c>
      <c r="C43">
        <v>34697072</v>
      </c>
      <c r="D43">
        <v>31512220</v>
      </c>
      <c r="E43">
        <v>1</v>
      </c>
      <c r="F43">
        <v>1</v>
      </c>
      <c r="G43">
        <v>1</v>
      </c>
      <c r="H43">
        <v>3</v>
      </c>
      <c r="I43" t="s">
        <v>294</v>
      </c>
      <c r="J43" t="s">
        <v>295</v>
      </c>
      <c r="K43" t="s">
        <v>296</v>
      </c>
      <c r="L43">
        <v>1301</v>
      </c>
      <c r="N43">
        <v>1003</v>
      </c>
      <c r="O43" t="s">
        <v>76</v>
      </c>
      <c r="P43" t="s">
        <v>76</v>
      </c>
      <c r="Q43">
        <v>1</v>
      </c>
      <c r="X43">
        <v>6</v>
      </c>
      <c r="Y43">
        <v>14.5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6</v>
      </c>
      <c r="AH43">
        <v>3</v>
      </c>
      <c r="AI43">
        <v>-1</v>
      </c>
      <c r="AJ43" t="s">
        <v>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ROW(Source!A31)</f>
        <v>31</v>
      </c>
      <c r="B44">
        <v>34697084</v>
      </c>
      <c r="C44">
        <v>34697072</v>
      </c>
      <c r="D44">
        <v>31513891</v>
      </c>
      <c r="E44">
        <v>1</v>
      </c>
      <c r="F44">
        <v>1</v>
      </c>
      <c r="G44">
        <v>1</v>
      </c>
      <c r="H44">
        <v>3</v>
      </c>
      <c r="I44" t="s">
        <v>297</v>
      </c>
      <c r="J44" t="s">
        <v>298</v>
      </c>
      <c r="K44" t="s">
        <v>299</v>
      </c>
      <c r="L44">
        <v>1358</v>
      </c>
      <c r="N44">
        <v>1010</v>
      </c>
      <c r="O44" t="s">
        <v>300</v>
      </c>
      <c r="P44" t="s">
        <v>300</v>
      </c>
      <c r="Q44">
        <v>10</v>
      </c>
      <c r="X44">
        <v>0.2</v>
      </c>
      <c r="Y44">
        <v>43.83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0.2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34697092</v>
      </c>
      <c r="C45">
        <v>34697085</v>
      </c>
      <c r="D45">
        <v>31715651</v>
      </c>
      <c r="E45">
        <v>1</v>
      </c>
      <c r="F45">
        <v>1</v>
      </c>
      <c r="G45">
        <v>1</v>
      </c>
      <c r="H45">
        <v>1</v>
      </c>
      <c r="I45" t="s">
        <v>250</v>
      </c>
      <c r="J45" t="s">
        <v>3</v>
      </c>
      <c r="K45" t="s">
        <v>251</v>
      </c>
      <c r="L45">
        <v>1191</v>
      </c>
      <c r="N45">
        <v>1013</v>
      </c>
      <c r="O45" t="s">
        <v>236</v>
      </c>
      <c r="P45" t="s">
        <v>236</v>
      </c>
      <c r="Q45">
        <v>1</v>
      </c>
      <c r="X45">
        <v>17.82</v>
      </c>
      <c r="Y45">
        <v>0</v>
      </c>
      <c r="Z45">
        <v>0</v>
      </c>
      <c r="AA45">
        <v>0</v>
      </c>
      <c r="AB45">
        <v>9.6199999999999992</v>
      </c>
      <c r="AC45">
        <v>0</v>
      </c>
      <c r="AD45">
        <v>1</v>
      </c>
      <c r="AE45">
        <v>1</v>
      </c>
      <c r="AF45" t="s">
        <v>3</v>
      </c>
      <c r="AG45">
        <v>17.82</v>
      </c>
      <c r="AH45">
        <v>2</v>
      </c>
      <c r="AI45">
        <v>34697086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34697093</v>
      </c>
      <c r="C46">
        <v>34697085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237</v>
      </c>
      <c r="J46" t="s">
        <v>3</v>
      </c>
      <c r="K46" t="s">
        <v>238</v>
      </c>
      <c r="L46">
        <v>1191</v>
      </c>
      <c r="N46">
        <v>1013</v>
      </c>
      <c r="O46" t="s">
        <v>236</v>
      </c>
      <c r="P46" t="s">
        <v>236</v>
      </c>
      <c r="Q46">
        <v>1</v>
      </c>
      <c r="X46">
        <v>3.88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3</v>
      </c>
      <c r="AG46">
        <v>3.88</v>
      </c>
      <c r="AH46">
        <v>2</v>
      </c>
      <c r="AI46">
        <v>34697087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34697094</v>
      </c>
      <c r="C47">
        <v>34697085</v>
      </c>
      <c r="D47">
        <v>31526753</v>
      </c>
      <c r="E47">
        <v>1</v>
      </c>
      <c r="F47">
        <v>1</v>
      </c>
      <c r="G47">
        <v>1</v>
      </c>
      <c r="H47">
        <v>2</v>
      </c>
      <c r="I47" t="s">
        <v>252</v>
      </c>
      <c r="J47" t="s">
        <v>253</v>
      </c>
      <c r="K47" t="s">
        <v>254</v>
      </c>
      <c r="L47">
        <v>1368</v>
      </c>
      <c r="N47">
        <v>1011</v>
      </c>
      <c r="O47" t="s">
        <v>242</v>
      </c>
      <c r="P47" t="s">
        <v>242</v>
      </c>
      <c r="Q47">
        <v>1</v>
      </c>
      <c r="X47">
        <v>1.94</v>
      </c>
      <c r="Y47">
        <v>0</v>
      </c>
      <c r="Z47">
        <v>111.99</v>
      </c>
      <c r="AA47">
        <v>13.5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1.94</v>
      </c>
      <c r="AH47">
        <v>2</v>
      </c>
      <c r="AI47">
        <v>34697088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34697095</v>
      </c>
      <c r="C48">
        <v>34697085</v>
      </c>
      <c r="D48">
        <v>31526887</v>
      </c>
      <c r="E48">
        <v>1</v>
      </c>
      <c r="F48">
        <v>1</v>
      </c>
      <c r="G48">
        <v>1</v>
      </c>
      <c r="H48">
        <v>2</v>
      </c>
      <c r="I48" t="s">
        <v>255</v>
      </c>
      <c r="J48" t="s">
        <v>256</v>
      </c>
      <c r="K48" t="s">
        <v>257</v>
      </c>
      <c r="L48">
        <v>1368</v>
      </c>
      <c r="N48">
        <v>1011</v>
      </c>
      <c r="O48" t="s">
        <v>242</v>
      </c>
      <c r="P48" t="s">
        <v>242</v>
      </c>
      <c r="Q48">
        <v>1</v>
      </c>
      <c r="X48">
        <v>3.97</v>
      </c>
      <c r="Y48">
        <v>0</v>
      </c>
      <c r="Z48">
        <v>0.9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3.97</v>
      </c>
      <c r="AH48">
        <v>2</v>
      </c>
      <c r="AI48">
        <v>34697089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34697096</v>
      </c>
      <c r="C49">
        <v>34697085</v>
      </c>
      <c r="D49">
        <v>31526953</v>
      </c>
      <c r="E49">
        <v>1</v>
      </c>
      <c r="F49">
        <v>1</v>
      </c>
      <c r="G49">
        <v>1</v>
      </c>
      <c r="H49">
        <v>2</v>
      </c>
      <c r="I49" t="s">
        <v>258</v>
      </c>
      <c r="J49" t="s">
        <v>259</v>
      </c>
      <c r="K49" t="s">
        <v>260</v>
      </c>
      <c r="L49">
        <v>1368</v>
      </c>
      <c r="N49">
        <v>1011</v>
      </c>
      <c r="O49" t="s">
        <v>242</v>
      </c>
      <c r="P49" t="s">
        <v>242</v>
      </c>
      <c r="Q49">
        <v>1</v>
      </c>
      <c r="X49">
        <v>3.97</v>
      </c>
      <c r="Y49">
        <v>0</v>
      </c>
      <c r="Z49">
        <v>6.9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3.97</v>
      </c>
      <c r="AH49">
        <v>2</v>
      </c>
      <c r="AI49">
        <v>34697090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ROW(Source!A32)</f>
        <v>32</v>
      </c>
      <c r="B50">
        <v>34697097</v>
      </c>
      <c r="C50">
        <v>34697085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261</v>
      </c>
      <c r="J50" t="s">
        <v>262</v>
      </c>
      <c r="K50" t="s">
        <v>263</v>
      </c>
      <c r="L50">
        <v>1368</v>
      </c>
      <c r="N50">
        <v>1011</v>
      </c>
      <c r="O50" t="s">
        <v>242</v>
      </c>
      <c r="P50" t="s">
        <v>242</v>
      </c>
      <c r="Q50">
        <v>1</v>
      </c>
      <c r="X50">
        <v>1.94</v>
      </c>
      <c r="Y50">
        <v>0</v>
      </c>
      <c r="Z50">
        <v>65.709999999999994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1.94</v>
      </c>
      <c r="AH50">
        <v>2</v>
      </c>
      <c r="AI50">
        <v>34697091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ROW(Source!A32)</f>
        <v>32</v>
      </c>
      <c r="B51">
        <v>34697098</v>
      </c>
      <c r="C51">
        <v>34697085</v>
      </c>
      <c r="D51">
        <v>31446709</v>
      </c>
      <c r="E51">
        <v>1</v>
      </c>
      <c r="F51">
        <v>1</v>
      </c>
      <c r="G51">
        <v>1</v>
      </c>
      <c r="H51">
        <v>3</v>
      </c>
      <c r="I51" t="s">
        <v>301</v>
      </c>
      <c r="J51" t="s">
        <v>302</v>
      </c>
      <c r="K51" t="s">
        <v>303</v>
      </c>
      <c r="L51">
        <v>1308</v>
      </c>
      <c r="N51">
        <v>1003</v>
      </c>
      <c r="O51" t="s">
        <v>44</v>
      </c>
      <c r="P51" t="s">
        <v>44</v>
      </c>
      <c r="Q51">
        <v>100</v>
      </c>
      <c r="X51">
        <v>9.5999999999999992E-3</v>
      </c>
      <c r="Y51">
        <v>120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9.5999999999999992E-3</v>
      </c>
      <c r="AH51">
        <v>3</v>
      </c>
      <c r="AI51">
        <v>-1</v>
      </c>
      <c r="AJ51" t="s">
        <v>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ROW(Source!A32)</f>
        <v>32</v>
      </c>
      <c r="B52">
        <v>34697099</v>
      </c>
      <c r="C52">
        <v>34697085</v>
      </c>
      <c r="D52">
        <v>31470585</v>
      </c>
      <c r="E52">
        <v>1</v>
      </c>
      <c r="F52">
        <v>1</v>
      </c>
      <c r="G52">
        <v>1</v>
      </c>
      <c r="H52">
        <v>3</v>
      </c>
      <c r="I52" t="s">
        <v>304</v>
      </c>
      <c r="J52" t="s">
        <v>305</v>
      </c>
      <c r="K52" t="s">
        <v>306</v>
      </c>
      <c r="L52">
        <v>1348</v>
      </c>
      <c r="N52">
        <v>1009</v>
      </c>
      <c r="O52" t="s">
        <v>307</v>
      </c>
      <c r="P52" t="s">
        <v>307</v>
      </c>
      <c r="Q52">
        <v>1000</v>
      </c>
      <c r="X52">
        <v>1E-3</v>
      </c>
      <c r="Y52">
        <v>5000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1E-3</v>
      </c>
      <c r="AH52">
        <v>3</v>
      </c>
      <c r="AI52">
        <v>-1</v>
      </c>
      <c r="AJ52" t="s">
        <v>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ROW(Source!A32)</f>
        <v>32</v>
      </c>
      <c r="B53">
        <v>34697100</v>
      </c>
      <c r="C53">
        <v>34697085</v>
      </c>
      <c r="D53">
        <v>31470674</v>
      </c>
      <c r="E53">
        <v>1</v>
      </c>
      <c r="F53">
        <v>1</v>
      </c>
      <c r="G53">
        <v>1</v>
      </c>
      <c r="H53">
        <v>3</v>
      </c>
      <c r="I53" t="s">
        <v>308</v>
      </c>
      <c r="J53" t="s">
        <v>309</v>
      </c>
      <c r="K53" t="s">
        <v>310</v>
      </c>
      <c r="L53">
        <v>1348</v>
      </c>
      <c r="N53">
        <v>1009</v>
      </c>
      <c r="O53" t="s">
        <v>307</v>
      </c>
      <c r="P53" t="s">
        <v>307</v>
      </c>
      <c r="Q53">
        <v>1000</v>
      </c>
      <c r="X53">
        <v>0.01</v>
      </c>
      <c r="Y53">
        <v>5763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0.01</v>
      </c>
      <c r="AH53">
        <v>3</v>
      </c>
      <c r="AI53">
        <v>-1</v>
      </c>
      <c r="AJ53" t="s">
        <v>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ROW(Source!A32)</f>
        <v>32</v>
      </c>
      <c r="B54">
        <v>34697101</v>
      </c>
      <c r="C54">
        <v>34697085</v>
      </c>
      <c r="D54">
        <v>31482923</v>
      </c>
      <c r="E54">
        <v>1</v>
      </c>
      <c r="F54">
        <v>1</v>
      </c>
      <c r="G54">
        <v>1</v>
      </c>
      <c r="H54">
        <v>3</v>
      </c>
      <c r="I54" t="s">
        <v>311</v>
      </c>
      <c r="J54" t="s">
        <v>312</v>
      </c>
      <c r="K54" t="s">
        <v>313</v>
      </c>
      <c r="L54">
        <v>1346</v>
      </c>
      <c r="N54">
        <v>1009</v>
      </c>
      <c r="O54" t="s">
        <v>117</v>
      </c>
      <c r="P54" t="s">
        <v>117</v>
      </c>
      <c r="Q54">
        <v>1</v>
      </c>
      <c r="X54">
        <v>0.25</v>
      </c>
      <c r="Y54">
        <v>28.6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0.25</v>
      </c>
      <c r="AH54">
        <v>3</v>
      </c>
      <c r="AI54">
        <v>-1</v>
      </c>
      <c r="AJ54" t="s">
        <v>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ROW(Source!A32)</f>
        <v>32</v>
      </c>
      <c r="B55">
        <v>34697102</v>
      </c>
      <c r="C55">
        <v>34697085</v>
      </c>
      <c r="D55">
        <v>31482960</v>
      </c>
      <c r="E55">
        <v>1</v>
      </c>
      <c r="F55">
        <v>1</v>
      </c>
      <c r="G55">
        <v>1</v>
      </c>
      <c r="H55">
        <v>3</v>
      </c>
      <c r="I55" t="s">
        <v>314</v>
      </c>
      <c r="J55" t="s">
        <v>315</v>
      </c>
      <c r="K55" t="s">
        <v>316</v>
      </c>
      <c r="L55">
        <v>1348</v>
      </c>
      <c r="N55">
        <v>1009</v>
      </c>
      <c r="O55" t="s">
        <v>307</v>
      </c>
      <c r="P55" t="s">
        <v>307</v>
      </c>
      <c r="Q55">
        <v>1000</v>
      </c>
      <c r="X55">
        <v>6.0000000000000002E-5</v>
      </c>
      <c r="Y55">
        <v>7826.9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6.0000000000000002E-5</v>
      </c>
      <c r="AH55">
        <v>3</v>
      </c>
      <c r="AI55">
        <v>-1</v>
      </c>
      <c r="AJ55" t="s">
        <v>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ROW(Source!A32)</f>
        <v>32</v>
      </c>
      <c r="B56">
        <v>34697103</v>
      </c>
      <c r="C56">
        <v>34697085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317</v>
      </c>
      <c r="J56" t="s">
        <v>3</v>
      </c>
      <c r="K56" t="s">
        <v>318</v>
      </c>
      <c r="L56">
        <v>1374</v>
      </c>
      <c r="N56">
        <v>1013</v>
      </c>
      <c r="O56" t="s">
        <v>319</v>
      </c>
      <c r="P56" t="s">
        <v>319</v>
      </c>
      <c r="Q56">
        <v>1</v>
      </c>
      <c r="X56">
        <v>3.43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3.43</v>
      </c>
      <c r="AH56">
        <v>3</v>
      </c>
      <c r="AI56">
        <v>-1</v>
      </c>
      <c r="AJ56" t="s">
        <v>3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34697092</v>
      </c>
      <c r="C57">
        <v>34697085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250</v>
      </c>
      <c r="J57" t="s">
        <v>3</v>
      </c>
      <c r="K57" t="s">
        <v>251</v>
      </c>
      <c r="L57">
        <v>1191</v>
      </c>
      <c r="N57">
        <v>1013</v>
      </c>
      <c r="O57" t="s">
        <v>236</v>
      </c>
      <c r="P57" t="s">
        <v>236</v>
      </c>
      <c r="Q57">
        <v>1</v>
      </c>
      <c r="X57">
        <v>17.82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17.82</v>
      </c>
      <c r="AH57">
        <v>2</v>
      </c>
      <c r="AI57">
        <v>34697086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34697093</v>
      </c>
      <c r="C58">
        <v>34697085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237</v>
      </c>
      <c r="J58" t="s">
        <v>3</v>
      </c>
      <c r="K58" t="s">
        <v>238</v>
      </c>
      <c r="L58">
        <v>1191</v>
      </c>
      <c r="N58">
        <v>1013</v>
      </c>
      <c r="O58" t="s">
        <v>236</v>
      </c>
      <c r="P58" t="s">
        <v>236</v>
      </c>
      <c r="Q58">
        <v>1</v>
      </c>
      <c r="X58">
        <v>3.88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3.88</v>
      </c>
      <c r="AH58">
        <v>2</v>
      </c>
      <c r="AI58">
        <v>34697087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34697094</v>
      </c>
      <c r="C59">
        <v>34697085</v>
      </c>
      <c r="D59">
        <v>31526753</v>
      </c>
      <c r="E59">
        <v>1</v>
      </c>
      <c r="F59">
        <v>1</v>
      </c>
      <c r="G59">
        <v>1</v>
      </c>
      <c r="H59">
        <v>2</v>
      </c>
      <c r="I59" t="s">
        <v>252</v>
      </c>
      <c r="J59" t="s">
        <v>253</v>
      </c>
      <c r="K59" t="s">
        <v>254</v>
      </c>
      <c r="L59">
        <v>1368</v>
      </c>
      <c r="N59">
        <v>1011</v>
      </c>
      <c r="O59" t="s">
        <v>242</v>
      </c>
      <c r="P59" t="s">
        <v>242</v>
      </c>
      <c r="Q59">
        <v>1</v>
      </c>
      <c r="X59">
        <v>1.94</v>
      </c>
      <c r="Y59">
        <v>0</v>
      </c>
      <c r="Z59">
        <v>111.99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1.94</v>
      </c>
      <c r="AH59">
        <v>2</v>
      </c>
      <c r="AI59">
        <v>34697088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34697095</v>
      </c>
      <c r="C60">
        <v>34697085</v>
      </c>
      <c r="D60">
        <v>31526887</v>
      </c>
      <c r="E60">
        <v>1</v>
      </c>
      <c r="F60">
        <v>1</v>
      </c>
      <c r="G60">
        <v>1</v>
      </c>
      <c r="H60">
        <v>2</v>
      </c>
      <c r="I60" t="s">
        <v>255</v>
      </c>
      <c r="J60" t="s">
        <v>256</v>
      </c>
      <c r="K60" t="s">
        <v>257</v>
      </c>
      <c r="L60">
        <v>1368</v>
      </c>
      <c r="N60">
        <v>1011</v>
      </c>
      <c r="O60" t="s">
        <v>242</v>
      </c>
      <c r="P60" t="s">
        <v>242</v>
      </c>
      <c r="Q60">
        <v>1</v>
      </c>
      <c r="X60">
        <v>3.97</v>
      </c>
      <c r="Y60">
        <v>0</v>
      </c>
      <c r="Z60">
        <v>0.9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3.97</v>
      </c>
      <c r="AH60">
        <v>2</v>
      </c>
      <c r="AI60">
        <v>34697089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34697096</v>
      </c>
      <c r="C61">
        <v>34697085</v>
      </c>
      <c r="D61">
        <v>31526953</v>
      </c>
      <c r="E61">
        <v>1</v>
      </c>
      <c r="F61">
        <v>1</v>
      </c>
      <c r="G61">
        <v>1</v>
      </c>
      <c r="H61">
        <v>2</v>
      </c>
      <c r="I61" t="s">
        <v>258</v>
      </c>
      <c r="J61" t="s">
        <v>259</v>
      </c>
      <c r="K61" t="s">
        <v>260</v>
      </c>
      <c r="L61">
        <v>1368</v>
      </c>
      <c r="N61">
        <v>1011</v>
      </c>
      <c r="O61" t="s">
        <v>242</v>
      </c>
      <c r="P61" t="s">
        <v>242</v>
      </c>
      <c r="Q61">
        <v>1</v>
      </c>
      <c r="X61">
        <v>3.97</v>
      </c>
      <c r="Y61">
        <v>0</v>
      </c>
      <c r="Z61">
        <v>6.9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3.97</v>
      </c>
      <c r="AH61">
        <v>2</v>
      </c>
      <c r="AI61">
        <v>34697090</v>
      </c>
      <c r="AJ61">
        <v>31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ROW(Source!A33)</f>
        <v>33</v>
      </c>
      <c r="B62">
        <v>34697097</v>
      </c>
      <c r="C62">
        <v>34697085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261</v>
      </c>
      <c r="J62" t="s">
        <v>262</v>
      </c>
      <c r="K62" t="s">
        <v>263</v>
      </c>
      <c r="L62">
        <v>1368</v>
      </c>
      <c r="N62">
        <v>1011</v>
      </c>
      <c r="O62" t="s">
        <v>242</v>
      </c>
      <c r="P62" t="s">
        <v>242</v>
      </c>
      <c r="Q62">
        <v>1</v>
      </c>
      <c r="X62">
        <v>1.94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1.94</v>
      </c>
      <c r="AH62">
        <v>2</v>
      </c>
      <c r="AI62">
        <v>34697091</v>
      </c>
      <c r="AJ62">
        <v>32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ROW(Source!A33)</f>
        <v>33</v>
      </c>
      <c r="B63">
        <v>34697098</v>
      </c>
      <c r="C63">
        <v>34697085</v>
      </c>
      <c r="D63">
        <v>31446709</v>
      </c>
      <c r="E63">
        <v>1</v>
      </c>
      <c r="F63">
        <v>1</v>
      </c>
      <c r="G63">
        <v>1</v>
      </c>
      <c r="H63">
        <v>3</v>
      </c>
      <c r="I63" t="s">
        <v>301</v>
      </c>
      <c r="J63" t="s">
        <v>302</v>
      </c>
      <c r="K63" t="s">
        <v>303</v>
      </c>
      <c r="L63">
        <v>1308</v>
      </c>
      <c r="N63">
        <v>1003</v>
      </c>
      <c r="O63" t="s">
        <v>44</v>
      </c>
      <c r="P63" t="s">
        <v>44</v>
      </c>
      <c r="Q63">
        <v>100</v>
      </c>
      <c r="X63">
        <v>9.5999999999999992E-3</v>
      </c>
      <c r="Y63">
        <v>120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9.5999999999999992E-3</v>
      </c>
      <c r="AH63">
        <v>3</v>
      </c>
      <c r="AI63">
        <v>-1</v>
      </c>
      <c r="AJ63" t="s">
        <v>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ROW(Source!A33)</f>
        <v>33</v>
      </c>
      <c r="B64">
        <v>34697099</v>
      </c>
      <c r="C64">
        <v>34697085</v>
      </c>
      <c r="D64">
        <v>31470585</v>
      </c>
      <c r="E64">
        <v>1</v>
      </c>
      <c r="F64">
        <v>1</v>
      </c>
      <c r="G64">
        <v>1</v>
      </c>
      <c r="H64">
        <v>3</v>
      </c>
      <c r="I64" t="s">
        <v>304</v>
      </c>
      <c r="J64" t="s">
        <v>305</v>
      </c>
      <c r="K64" t="s">
        <v>306</v>
      </c>
      <c r="L64">
        <v>1348</v>
      </c>
      <c r="N64">
        <v>1009</v>
      </c>
      <c r="O64" t="s">
        <v>307</v>
      </c>
      <c r="P64" t="s">
        <v>307</v>
      </c>
      <c r="Q64">
        <v>1000</v>
      </c>
      <c r="X64">
        <v>1E-3</v>
      </c>
      <c r="Y64">
        <v>5000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1E-3</v>
      </c>
      <c r="AH64">
        <v>3</v>
      </c>
      <c r="AI64">
        <v>-1</v>
      </c>
      <c r="AJ64" t="s">
        <v>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ROW(Source!A33)</f>
        <v>33</v>
      </c>
      <c r="B65">
        <v>34697100</v>
      </c>
      <c r="C65">
        <v>34697085</v>
      </c>
      <c r="D65">
        <v>31470674</v>
      </c>
      <c r="E65">
        <v>1</v>
      </c>
      <c r="F65">
        <v>1</v>
      </c>
      <c r="G65">
        <v>1</v>
      </c>
      <c r="H65">
        <v>3</v>
      </c>
      <c r="I65" t="s">
        <v>308</v>
      </c>
      <c r="J65" t="s">
        <v>309</v>
      </c>
      <c r="K65" t="s">
        <v>310</v>
      </c>
      <c r="L65">
        <v>1348</v>
      </c>
      <c r="N65">
        <v>1009</v>
      </c>
      <c r="O65" t="s">
        <v>307</v>
      </c>
      <c r="P65" t="s">
        <v>307</v>
      </c>
      <c r="Q65">
        <v>1000</v>
      </c>
      <c r="X65">
        <v>0.01</v>
      </c>
      <c r="Y65">
        <v>5763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0.01</v>
      </c>
      <c r="AH65">
        <v>3</v>
      </c>
      <c r="AI65">
        <v>-1</v>
      </c>
      <c r="AJ65" t="s">
        <v>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ROW(Source!A33)</f>
        <v>33</v>
      </c>
      <c r="B66">
        <v>34697101</v>
      </c>
      <c r="C66">
        <v>34697085</v>
      </c>
      <c r="D66">
        <v>31482923</v>
      </c>
      <c r="E66">
        <v>1</v>
      </c>
      <c r="F66">
        <v>1</v>
      </c>
      <c r="G66">
        <v>1</v>
      </c>
      <c r="H66">
        <v>3</v>
      </c>
      <c r="I66" t="s">
        <v>311</v>
      </c>
      <c r="J66" t="s">
        <v>312</v>
      </c>
      <c r="K66" t="s">
        <v>313</v>
      </c>
      <c r="L66">
        <v>1346</v>
      </c>
      <c r="N66">
        <v>1009</v>
      </c>
      <c r="O66" t="s">
        <v>117</v>
      </c>
      <c r="P66" t="s">
        <v>117</v>
      </c>
      <c r="Q66">
        <v>1</v>
      </c>
      <c r="X66">
        <v>0.25</v>
      </c>
      <c r="Y66">
        <v>28.6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0.25</v>
      </c>
      <c r="AH66">
        <v>3</v>
      </c>
      <c r="AI66">
        <v>-1</v>
      </c>
      <c r="AJ66" t="s">
        <v>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ROW(Source!A33)</f>
        <v>33</v>
      </c>
      <c r="B67">
        <v>34697102</v>
      </c>
      <c r="C67">
        <v>34697085</v>
      </c>
      <c r="D67">
        <v>31482960</v>
      </c>
      <c r="E67">
        <v>1</v>
      </c>
      <c r="F67">
        <v>1</v>
      </c>
      <c r="G67">
        <v>1</v>
      </c>
      <c r="H67">
        <v>3</v>
      </c>
      <c r="I67" t="s">
        <v>314</v>
      </c>
      <c r="J67" t="s">
        <v>315</v>
      </c>
      <c r="K67" t="s">
        <v>316</v>
      </c>
      <c r="L67">
        <v>1348</v>
      </c>
      <c r="N67">
        <v>1009</v>
      </c>
      <c r="O67" t="s">
        <v>307</v>
      </c>
      <c r="P67" t="s">
        <v>307</v>
      </c>
      <c r="Q67">
        <v>1000</v>
      </c>
      <c r="X67">
        <v>6.0000000000000002E-5</v>
      </c>
      <c r="Y67">
        <v>7826.9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6.0000000000000002E-5</v>
      </c>
      <c r="AH67">
        <v>3</v>
      </c>
      <c r="AI67">
        <v>-1</v>
      </c>
      <c r="AJ67" t="s">
        <v>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ROW(Source!A33)</f>
        <v>33</v>
      </c>
      <c r="B68">
        <v>34697103</v>
      </c>
      <c r="C68">
        <v>34697085</v>
      </c>
      <c r="D68">
        <v>31443668</v>
      </c>
      <c r="E68">
        <v>17</v>
      </c>
      <c r="F68">
        <v>1</v>
      </c>
      <c r="G68">
        <v>1</v>
      </c>
      <c r="H68">
        <v>3</v>
      </c>
      <c r="I68" t="s">
        <v>317</v>
      </c>
      <c r="J68" t="s">
        <v>3</v>
      </c>
      <c r="K68" t="s">
        <v>318</v>
      </c>
      <c r="L68">
        <v>1374</v>
      </c>
      <c r="N68">
        <v>1013</v>
      </c>
      <c r="O68" t="s">
        <v>319</v>
      </c>
      <c r="P68" t="s">
        <v>319</v>
      </c>
      <c r="Q68">
        <v>1</v>
      </c>
      <c r="X68">
        <v>3.43</v>
      </c>
      <c r="Y68">
        <v>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3.43</v>
      </c>
      <c r="AH68">
        <v>3</v>
      </c>
      <c r="AI68">
        <v>-1</v>
      </c>
      <c r="AJ68" t="s">
        <v>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34697111</v>
      </c>
      <c r="C69">
        <v>34697104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250</v>
      </c>
      <c r="J69" t="s">
        <v>3</v>
      </c>
      <c r="K69" t="s">
        <v>251</v>
      </c>
      <c r="L69">
        <v>1191</v>
      </c>
      <c r="N69">
        <v>1013</v>
      </c>
      <c r="O69" t="s">
        <v>236</v>
      </c>
      <c r="P69" t="s">
        <v>236</v>
      </c>
      <c r="Q69">
        <v>1</v>
      </c>
      <c r="X69">
        <v>29.66</v>
      </c>
      <c r="Y69">
        <v>0</v>
      </c>
      <c r="Z69">
        <v>0</v>
      </c>
      <c r="AA69">
        <v>0</v>
      </c>
      <c r="AB69">
        <v>9.6199999999999992</v>
      </c>
      <c r="AC69">
        <v>0</v>
      </c>
      <c r="AD69">
        <v>1</v>
      </c>
      <c r="AE69">
        <v>1</v>
      </c>
      <c r="AF69" t="s">
        <v>3</v>
      </c>
      <c r="AG69">
        <v>29.66</v>
      </c>
      <c r="AH69">
        <v>2</v>
      </c>
      <c r="AI69">
        <v>34697105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34697112</v>
      </c>
      <c r="C70">
        <v>34697104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237</v>
      </c>
      <c r="J70" t="s">
        <v>3</v>
      </c>
      <c r="K70" t="s">
        <v>238</v>
      </c>
      <c r="L70">
        <v>1191</v>
      </c>
      <c r="N70">
        <v>1013</v>
      </c>
      <c r="O70" t="s">
        <v>236</v>
      </c>
      <c r="P70" t="s">
        <v>236</v>
      </c>
      <c r="Q70">
        <v>1</v>
      </c>
      <c r="X70">
        <v>0.4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2</v>
      </c>
      <c r="AF70" t="s">
        <v>3</v>
      </c>
      <c r="AG70">
        <v>0.4</v>
      </c>
      <c r="AH70">
        <v>2</v>
      </c>
      <c r="AI70">
        <v>34697106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34697113</v>
      </c>
      <c r="C71">
        <v>34697104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252</v>
      </c>
      <c r="J71" t="s">
        <v>253</v>
      </c>
      <c r="K71" t="s">
        <v>254</v>
      </c>
      <c r="L71">
        <v>1368</v>
      </c>
      <c r="N71">
        <v>1011</v>
      </c>
      <c r="O71" t="s">
        <v>242</v>
      </c>
      <c r="P71" t="s">
        <v>242</v>
      </c>
      <c r="Q71">
        <v>1</v>
      </c>
      <c r="X71">
        <v>0.2</v>
      </c>
      <c r="Y71">
        <v>0</v>
      </c>
      <c r="Z71">
        <v>111.99</v>
      </c>
      <c r="AA71">
        <v>13.5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0.2</v>
      </c>
      <c r="AH71">
        <v>2</v>
      </c>
      <c r="AI71">
        <v>34697107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34697114</v>
      </c>
      <c r="C72">
        <v>34697104</v>
      </c>
      <c r="D72">
        <v>31526887</v>
      </c>
      <c r="E72">
        <v>1</v>
      </c>
      <c r="F72">
        <v>1</v>
      </c>
      <c r="G72">
        <v>1</v>
      </c>
      <c r="H72">
        <v>2</v>
      </c>
      <c r="I72" t="s">
        <v>255</v>
      </c>
      <c r="J72" t="s">
        <v>256</v>
      </c>
      <c r="K72" t="s">
        <v>257</v>
      </c>
      <c r="L72">
        <v>1368</v>
      </c>
      <c r="N72">
        <v>1011</v>
      </c>
      <c r="O72" t="s">
        <v>242</v>
      </c>
      <c r="P72" t="s">
        <v>242</v>
      </c>
      <c r="Q72">
        <v>1</v>
      </c>
      <c r="X72">
        <v>6.62</v>
      </c>
      <c r="Y72">
        <v>0</v>
      </c>
      <c r="Z72">
        <v>0.9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6.62</v>
      </c>
      <c r="AH72">
        <v>2</v>
      </c>
      <c r="AI72">
        <v>34697108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34697115</v>
      </c>
      <c r="C73">
        <v>34697104</v>
      </c>
      <c r="D73">
        <v>31526953</v>
      </c>
      <c r="E73">
        <v>1</v>
      </c>
      <c r="F73">
        <v>1</v>
      </c>
      <c r="G73">
        <v>1</v>
      </c>
      <c r="H73">
        <v>2</v>
      </c>
      <c r="I73" t="s">
        <v>258</v>
      </c>
      <c r="J73" t="s">
        <v>259</v>
      </c>
      <c r="K73" t="s">
        <v>260</v>
      </c>
      <c r="L73">
        <v>1368</v>
      </c>
      <c r="N73">
        <v>1011</v>
      </c>
      <c r="O73" t="s">
        <v>242</v>
      </c>
      <c r="P73" t="s">
        <v>242</v>
      </c>
      <c r="Q73">
        <v>1</v>
      </c>
      <c r="X73">
        <v>6.62</v>
      </c>
      <c r="Y73">
        <v>0</v>
      </c>
      <c r="Z73">
        <v>6.9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6.62</v>
      </c>
      <c r="AH73">
        <v>2</v>
      </c>
      <c r="AI73">
        <v>34697109</v>
      </c>
      <c r="AJ73">
        <v>37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ROW(Source!A34)</f>
        <v>34</v>
      </c>
      <c r="B74">
        <v>34697116</v>
      </c>
      <c r="C74">
        <v>34697104</v>
      </c>
      <c r="D74">
        <v>31528142</v>
      </c>
      <c r="E74">
        <v>1</v>
      </c>
      <c r="F74">
        <v>1</v>
      </c>
      <c r="G74">
        <v>1</v>
      </c>
      <c r="H74">
        <v>2</v>
      </c>
      <c r="I74" t="s">
        <v>261</v>
      </c>
      <c r="J74" t="s">
        <v>262</v>
      </c>
      <c r="K74" t="s">
        <v>263</v>
      </c>
      <c r="L74">
        <v>1368</v>
      </c>
      <c r="N74">
        <v>1011</v>
      </c>
      <c r="O74" t="s">
        <v>242</v>
      </c>
      <c r="P74" t="s">
        <v>242</v>
      </c>
      <c r="Q74">
        <v>1</v>
      </c>
      <c r="X74">
        <v>0.2</v>
      </c>
      <c r="Y74">
        <v>0</v>
      </c>
      <c r="Z74">
        <v>65.709999999999994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0.2</v>
      </c>
      <c r="AH74">
        <v>2</v>
      </c>
      <c r="AI74">
        <v>34697110</v>
      </c>
      <c r="AJ74">
        <v>38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ROW(Source!A34)</f>
        <v>34</v>
      </c>
      <c r="B75">
        <v>34697117</v>
      </c>
      <c r="C75">
        <v>34697104</v>
      </c>
      <c r="D75">
        <v>31446709</v>
      </c>
      <c r="E75">
        <v>1</v>
      </c>
      <c r="F75">
        <v>1</v>
      </c>
      <c r="G75">
        <v>1</v>
      </c>
      <c r="H75">
        <v>3</v>
      </c>
      <c r="I75" t="s">
        <v>301</v>
      </c>
      <c r="J75" t="s">
        <v>302</v>
      </c>
      <c r="K75" t="s">
        <v>303</v>
      </c>
      <c r="L75">
        <v>1308</v>
      </c>
      <c r="N75">
        <v>1003</v>
      </c>
      <c r="O75" t="s">
        <v>44</v>
      </c>
      <c r="P75" t="s">
        <v>44</v>
      </c>
      <c r="Q75">
        <v>100</v>
      </c>
      <c r="X75">
        <v>9.5999999999999992E-3</v>
      </c>
      <c r="Y75">
        <v>120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9.5999999999999992E-3</v>
      </c>
      <c r="AH75">
        <v>3</v>
      </c>
      <c r="AI75">
        <v>-1</v>
      </c>
      <c r="AJ75" t="s">
        <v>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ROW(Source!A34)</f>
        <v>34</v>
      </c>
      <c r="B76">
        <v>34697118</v>
      </c>
      <c r="C76">
        <v>34697104</v>
      </c>
      <c r="D76">
        <v>31474139</v>
      </c>
      <c r="E76">
        <v>1</v>
      </c>
      <c r="F76">
        <v>1</v>
      </c>
      <c r="G76">
        <v>1</v>
      </c>
      <c r="H76">
        <v>3</v>
      </c>
      <c r="I76" t="s">
        <v>320</v>
      </c>
      <c r="J76" t="s">
        <v>321</v>
      </c>
      <c r="K76" t="s">
        <v>322</v>
      </c>
      <c r="L76">
        <v>1346</v>
      </c>
      <c r="N76">
        <v>1009</v>
      </c>
      <c r="O76" t="s">
        <v>117</v>
      </c>
      <c r="P76" t="s">
        <v>117</v>
      </c>
      <c r="Q76">
        <v>1</v>
      </c>
      <c r="X76">
        <v>0.5</v>
      </c>
      <c r="Y76">
        <v>68.05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0.5</v>
      </c>
      <c r="AH76">
        <v>3</v>
      </c>
      <c r="AI76">
        <v>-1</v>
      </c>
      <c r="AJ76" t="s">
        <v>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ROW(Source!A34)</f>
        <v>34</v>
      </c>
      <c r="B77">
        <v>34697119</v>
      </c>
      <c r="C77">
        <v>34697104</v>
      </c>
      <c r="D77">
        <v>31482960</v>
      </c>
      <c r="E77">
        <v>1</v>
      </c>
      <c r="F77">
        <v>1</v>
      </c>
      <c r="G77">
        <v>1</v>
      </c>
      <c r="H77">
        <v>3</v>
      </c>
      <c r="I77" t="s">
        <v>314</v>
      </c>
      <c r="J77" t="s">
        <v>315</v>
      </c>
      <c r="K77" t="s">
        <v>316</v>
      </c>
      <c r="L77">
        <v>1348</v>
      </c>
      <c r="N77">
        <v>1009</v>
      </c>
      <c r="O77" t="s">
        <v>307</v>
      </c>
      <c r="P77" t="s">
        <v>307</v>
      </c>
      <c r="Q77">
        <v>1000</v>
      </c>
      <c r="X77">
        <v>6.0000000000000002E-5</v>
      </c>
      <c r="Y77">
        <v>7826.9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6.0000000000000002E-5</v>
      </c>
      <c r="AH77">
        <v>3</v>
      </c>
      <c r="AI77">
        <v>-1</v>
      </c>
      <c r="AJ77" t="s">
        <v>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ROW(Source!A34)</f>
        <v>34</v>
      </c>
      <c r="B78">
        <v>34697120</v>
      </c>
      <c r="C78">
        <v>34697104</v>
      </c>
      <c r="D78">
        <v>31443668</v>
      </c>
      <c r="E78">
        <v>17</v>
      </c>
      <c r="F78">
        <v>1</v>
      </c>
      <c r="G78">
        <v>1</v>
      </c>
      <c r="H78">
        <v>3</v>
      </c>
      <c r="I78" t="s">
        <v>317</v>
      </c>
      <c r="J78" t="s">
        <v>3</v>
      </c>
      <c r="K78" t="s">
        <v>318</v>
      </c>
      <c r="L78">
        <v>1374</v>
      </c>
      <c r="N78">
        <v>1013</v>
      </c>
      <c r="O78" t="s">
        <v>319</v>
      </c>
      <c r="P78" t="s">
        <v>319</v>
      </c>
      <c r="Q78">
        <v>1</v>
      </c>
      <c r="X78">
        <v>5.71</v>
      </c>
      <c r="Y78">
        <v>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5.71</v>
      </c>
      <c r="AH78">
        <v>3</v>
      </c>
      <c r="AI78">
        <v>-1</v>
      </c>
      <c r="AJ78" t="s">
        <v>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34697111</v>
      </c>
      <c r="C79">
        <v>34697104</v>
      </c>
      <c r="D79">
        <v>31715651</v>
      </c>
      <c r="E79">
        <v>1</v>
      </c>
      <c r="F79">
        <v>1</v>
      </c>
      <c r="G79">
        <v>1</v>
      </c>
      <c r="H79">
        <v>1</v>
      </c>
      <c r="I79" t="s">
        <v>250</v>
      </c>
      <c r="J79" t="s">
        <v>3</v>
      </c>
      <c r="K79" t="s">
        <v>251</v>
      </c>
      <c r="L79">
        <v>1191</v>
      </c>
      <c r="N79">
        <v>1013</v>
      </c>
      <c r="O79" t="s">
        <v>236</v>
      </c>
      <c r="P79" t="s">
        <v>236</v>
      </c>
      <c r="Q79">
        <v>1</v>
      </c>
      <c r="X79">
        <v>29.66</v>
      </c>
      <c r="Y79">
        <v>0</v>
      </c>
      <c r="Z79">
        <v>0</v>
      </c>
      <c r="AA79">
        <v>0</v>
      </c>
      <c r="AB79">
        <v>9.6199999999999992</v>
      </c>
      <c r="AC79">
        <v>0</v>
      </c>
      <c r="AD79">
        <v>1</v>
      </c>
      <c r="AE79">
        <v>1</v>
      </c>
      <c r="AF79" t="s">
        <v>3</v>
      </c>
      <c r="AG79">
        <v>29.66</v>
      </c>
      <c r="AH79">
        <v>2</v>
      </c>
      <c r="AI79">
        <v>34697105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34697112</v>
      </c>
      <c r="C80">
        <v>34697104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237</v>
      </c>
      <c r="J80" t="s">
        <v>3</v>
      </c>
      <c r="K80" t="s">
        <v>238</v>
      </c>
      <c r="L80">
        <v>1191</v>
      </c>
      <c r="N80">
        <v>1013</v>
      </c>
      <c r="O80" t="s">
        <v>236</v>
      </c>
      <c r="P80" t="s">
        <v>236</v>
      </c>
      <c r="Q80">
        <v>1</v>
      </c>
      <c r="X80">
        <v>0.4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0.4</v>
      </c>
      <c r="AH80">
        <v>2</v>
      </c>
      <c r="AI80">
        <v>34697106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34697113</v>
      </c>
      <c r="C81">
        <v>34697104</v>
      </c>
      <c r="D81">
        <v>31526753</v>
      </c>
      <c r="E81">
        <v>1</v>
      </c>
      <c r="F81">
        <v>1</v>
      </c>
      <c r="G81">
        <v>1</v>
      </c>
      <c r="H81">
        <v>2</v>
      </c>
      <c r="I81" t="s">
        <v>252</v>
      </c>
      <c r="J81" t="s">
        <v>253</v>
      </c>
      <c r="K81" t="s">
        <v>254</v>
      </c>
      <c r="L81">
        <v>1368</v>
      </c>
      <c r="N81">
        <v>1011</v>
      </c>
      <c r="O81" t="s">
        <v>242</v>
      </c>
      <c r="P81" t="s">
        <v>242</v>
      </c>
      <c r="Q81">
        <v>1</v>
      </c>
      <c r="X81">
        <v>0.2</v>
      </c>
      <c r="Y81">
        <v>0</v>
      </c>
      <c r="Z81">
        <v>111.99</v>
      </c>
      <c r="AA81">
        <v>13.5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0.2</v>
      </c>
      <c r="AH81">
        <v>2</v>
      </c>
      <c r="AI81">
        <v>34697107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34697114</v>
      </c>
      <c r="C82">
        <v>34697104</v>
      </c>
      <c r="D82">
        <v>31526887</v>
      </c>
      <c r="E82">
        <v>1</v>
      </c>
      <c r="F82">
        <v>1</v>
      </c>
      <c r="G82">
        <v>1</v>
      </c>
      <c r="H82">
        <v>2</v>
      </c>
      <c r="I82" t="s">
        <v>255</v>
      </c>
      <c r="J82" t="s">
        <v>256</v>
      </c>
      <c r="K82" t="s">
        <v>257</v>
      </c>
      <c r="L82">
        <v>1368</v>
      </c>
      <c r="N82">
        <v>1011</v>
      </c>
      <c r="O82" t="s">
        <v>242</v>
      </c>
      <c r="P82" t="s">
        <v>242</v>
      </c>
      <c r="Q82">
        <v>1</v>
      </c>
      <c r="X82">
        <v>6.62</v>
      </c>
      <c r="Y82">
        <v>0</v>
      </c>
      <c r="Z82">
        <v>0.9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6.62</v>
      </c>
      <c r="AH82">
        <v>2</v>
      </c>
      <c r="AI82">
        <v>34697108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34697115</v>
      </c>
      <c r="C83">
        <v>34697104</v>
      </c>
      <c r="D83">
        <v>31526953</v>
      </c>
      <c r="E83">
        <v>1</v>
      </c>
      <c r="F83">
        <v>1</v>
      </c>
      <c r="G83">
        <v>1</v>
      </c>
      <c r="H83">
        <v>2</v>
      </c>
      <c r="I83" t="s">
        <v>258</v>
      </c>
      <c r="J83" t="s">
        <v>259</v>
      </c>
      <c r="K83" t="s">
        <v>260</v>
      </c>
      <c r="L83">
        <v>1368</v>
      </c>
      <c r="N83">
        <v>1011</v>
      </c>
      <c r="O83" t="s">
        <v>242</v>
      </c>
      <c r="P83" t="s">
        <v>242</v>
      </c>
      <c r="Q83">
        <v>1</v>
      </c>
      <c r="X83">
        <v>6.62</v>
      </c>
      <c r="Y83">
        <v>0</v>
      </c>
      <c r="Z83">
        <v>6.9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6.62</v>
      </c>
      <c r="AH83">
        <v>2</v>
      </c>
      <c r="AI83">
        <v>34697109</v>
      </c>
      <c r="AJ83">
        <v>43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ROW(Source!A35)</f>
        <v>35</v>
      </c>
      <c r="B84">
        <v>34697116</v>
      </c>
      <c r="C84">
        <v>34697104</v>
      </c>
      <c r="D84">
        <v>31528142</v>
      </c>
      <c r="E84">
        <v>1</v>
      </c>
      <c r="F84">
        <v>1</v>
      </c>
      <c r="G84">
        <v>1</v>
      </c>
      <c r="H84">
        <v>2</v>
      </c>
      <c r="I84" t="s">
        <v>261</v>
      </c>
      <c r="J84" t="s">
        <v>262</v>
      </c>
      <c r="K84" t="s">
        <v>263</v>
      </c>
      <c r="L84">
        <v>1368</v>
      </c>
      <c r="N84">
        <v>1011</v>
      </c>
      <c r="O84" t="s">
        <v>242</v>
      </c>
      <c r="P84" t="s">
        <v>242</v>
      </c>
      <c r="Q84">
        <v>1</v>
      </c>
      <c r="X84">
        <v>0.2</v>
      </c>
      <c r="Y84">
        <v>0</v>
      </c>
      <c r="Z84">
        <v>65.709999999999994</v>
      </c>
      <c r="AA84">
        <v>11.6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</v>
      </c>
      <c r="AH84">
        <v>2</v>
      </c>
      <c r="AI84">
        <v>34697110</v>
      </c>
      <c r="AJ84">
        <v>44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ROW(Source!A35)</f>
        <v>35</v>
      </c>
      <c r="B85">
        <v>34697117</v>
      </c>
      <c r="C85">
        <v>34697104</v>
      </c>
      <c r="D85">
        <v>31446709</v>
      </c>
      <c r="E85">
        <v>1</v>
      </c>
      <c r="F85">
        <v>1</v>
      </c>
      <c r="G85">
        <v>1</v>
      </c>
      <c r="H85">
        <v>3</v>
      </c>
      <c r="I85" t="s">
        <v>301</v>
      </c>
      <c r="J85" t="s">
        <v>302</v>
      </c>
      <c r="K85" t="s">
        <v>303</v>
      </c>
      <c r="L85">
        <v>1308</v>
      </c>
      <c r="N85">
        <v>1003</v>
      </c>
      <c r="O85" t="s">
        <v>44</v>
      </c>
      <c r="P85" t="s">
        <v>44</v>
      </c>
      <c r="Q85">
        <v>100</v>
      </c>
      <c r="X85">
        <v>9.5999999999999992E-3</v>
      </c>
      <c r="Y85">
        <v>120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9.5999999999999992E-3</v>
      </c>
      <c r="AH85">
        <v>3</v>
      </c>
      <c r="AI85">
        <v>-1</v>
      </c>
      <c r="AJ85" t="s">
        <v>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ROW(Source!A35)</f>
        <v>35</v>
      </c>
      <c r="B86">
        <v>34697118</v>
      </c>
      <c r="C86">
        <v>34697104</v>
      </c>
      <c r="D86">
        <v>31474139</v>
      </c>
      <c r="E86">
        <v>1</v>
      </c>
      <c r="F86">
        <v>1</v>
      </c>
      <c r="G86">
        <v>1</v>
      </c>
      <c r="H86">
        <v>3</v>
      </c>
      <c r="I86" t="s">
        <v>320</v>
      </c>
      <c r="J86" t="s">
        <v>321</v>
      </c>
      <c r="K86" t="s">
        <v>322</v>
      </c>
      <c r="L86">
        <v>1346</v>
      </c>
      <c r="N86">
        <v>1009</v>
      </c>
      <c r="O86" t="s">
        <v>117</v>
      </c>
      <c r="P86" t="s">
        <v>117</v>
      </c>
      <c r="Q86">
        <v>1</v>
      </c>
      <c r="X86">
        <v>0.5</v>
      </c>
      <c r="Y86">
        <v>68.05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0.5</v>
      </c>
      <c r="AH86">
        <v>3</v>
      </c>
      <c r="AI86">
        <v>-1</v>
      </c>
      <c r="AJ86" t="s">
        <v>3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ROW(Source!A35)</f>
        <v>35</v>
      </c>
      <c r="B87">
        <v>34697119</v>
      </c>
      <c r="C87">
        <v>34697104</v>
      </c>
      <c r="D87">
        <v>31482960</v>
      </c>
      <c r="E87">
        <v>1</v>
      </c>
      <c r="F87">
        <v>1</v>
      </c>
      <c r="G87">
        <v>1</v>
      </c>
      <c r="H87">
        <v>3</v>
      </c>
      <c r="I87" t="s">
        <v>314</v>
      </c>
      <c r="J87" t="s">
        <v>315</v>
      </c>
      <c r="K87" t="s">
        <v>316</v>
      </c>
      <c r="L87">
        <v>1348</v>
      </c>
      <c r="N87">
        <v>1009</v>
      </c>
      <c r="O87" t="s">
        <v>307</v>
      </c>
      <c r="P87" t="s">
        <v>307</v>
      </c>
      <c r="Q87">
        <v>1000</v>
      </c>
      <c r="X87">
        <v>6.0000000000000002E-5</v>
      </c>
      <c r="Y87">
        <v>7826.9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6.0000000000000002E-5</v>
      </c>
      <c r="AH87">
        <v>3</v>
      </c>
      <c r="AI87">
        <v>-1</v>
      </c>
      <c r="AJ87" t="s">
        <v>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ROW(Source!A35)</f>
        <v>35</v>
      </c>
      <c r="B88">
        <v>34697120</v>
      </c>
      <c r="C88">
        <v>34697104</v>
      </c>
      <c r="D88">
        <v>31443668</v>
      </c>
      <c r="E88">
        <v>17</v>
      </c>
      <c r="F88">
        <v>1</v>
      </c>
      <c r="G88">
        <v>1</v>
      </c>
      <c r="H88">
        <v>3</v>
      </c>
      <c r="I88" t="s">
        <v>317</v>
      </c>
      <c r="J88" t="s">
        <v>3</v>
      </c>
      <c r="K88" t="s">
        <v>318</v>
      </c>
      <c r="L88">
        <v>1374</v>
      </c>
      <c r="N88">
        <v>1013</v>
      </c>
      <c r="O88" t="s">
        <v>319</v>
      </c>
      <c r="P88" t="s">
        <v>319</v>
      </c>
      <c r="Q88">
        <v>1</v>
      </c>
      <c r="X88">
        <v>5.71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5.71</v>
      </c>
      <c r="AH88">
        <v>3</v>
      </c>
      <c r="AI88">
        <v>-1</v>
      </c>
      <c r="AJ88" t="s">
        <v>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34697128</v>
      </c>
      <c r="C89">
        <v>34697121</v>
      </c>
      <c r="D89">
        <v>31711106</v>
      </c>
      <c r="E89">
        <v>1</v>
      </c>
      <c r="F89">
        <v>1</v>
      </c>
      <c r="G89">
        <v>1</v>
      </c>
      <c r="H89">
        <v>1</v>
      </c>
      <c r="I89" t="s">
        <v>264</v>
      </c>
      <c r="J89" t="s">
        <v>3</v>
      </c>
      <c r="K89" t="s">
        <v>265</v>
      </c>
      <c r="L89">
        <v>1191</v>
      </c>
      <c r="N89">
        <v>1013</v>
      </c>
      <c r="O89" t="s">
        <v>236</v>
      </c>
      <c r="P89" t="s">
        <v>236</v>
      </c>
      <c r="Q89">
        <v>1</v>
      </c>
      <c r="X89">
        <v>15.72</v>
      </c>
      <c r="Y89">
        <v>0</v>
      </c>
      <c r="Z89">
        <v>0</v>
      </c>
      <c r="AA89">
        <v>0</v>
      </c>
      <c r="AB89">
        <v>8.02</v>
      </c>
      <c r="AC89">
        <v>0</v>
      </c>
      <c r="AD89">
        <v>1</v>
      </c>
      <c r="AE89">
        <v>1</v>
      </c>
      <c r="AF89" t="s">
        <v>3</v>
      </c>
      <c r="AG89">
        <v>15.72</v>
      </c>
      <c r="AH89">
        <v>2</v>
      </c>
      <c r="AI89">
        <v>34697122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34697129</v>
      </c>
      <c r="C90">
        <v>34697121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237</v>
      </c>
      <c r="J90" t="s">
        <v>3</v>
      </c>
      <c r="K90" t="s">
        <v>238</v>
      </c>
      <c r="L90">
        <v>1191</v>
      </c>
      <c r="N90">
        <v>1013</v>
      </c>
      <c r="O90" t="s">
        <v>236</v>
      </c>
      <c r="P90" t="s">
        <v>236</v>
      </c>
      <c r="Q90">
        <v>1</v>
      </c>
      <c r="X90">
        <v>13.88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</v>
      </c>
      <c r="AG90">
        <v>13.88</v>
      </c>
      <c r="AH90">
        <v>2</v>
      </c>
      <c r="AI90">
        <v>34697123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34697130</v>
      </c>
      <c r="C91">
        <v>34697121</v>
      </c>
      <c r="D91">
        <v>31525973</v>
      </c>
      <c r="E91">
        <v>1</v>
      </c>
      <c r="F91">
        <v>1</v>
      </c>
      <c r="G91">
        <v>1</v>
      </c>
      <c r="H91">
        <v>2</v>
      </c>
      <c r="I91" t="s">
        <v>266</v>
      </c>
      <c r="J91" t="s">
        <v>267</v>
      </c>
      <c r="K91" t="s">
        <v>268</v>
      </c>
      <c r="L91">
        <v>1368</v>
      </c>
      <c r="N91">
        <v>1011</v>
      </c>
      <c r="O91" t="s">
        <v>242</v>
      </c>
      <c r="P91" t="s">
        <v>242</v>
      </c>
      <c r="Q91">
        <v>1</v>
      </c>
      <c r="X91">
        <v>1.77</v>
      </c>
      <c r="Y91">
        <v>0</v>
      </c>
      <c r="Z91">
        <v>123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1.77</v>
      </c>
      <c r="AH91">
        <v>2</v>
      </c>
      <c r="AI91">
        <v>34697124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34697131</v>
      </c>
      <c r="C92">
        <v>34697121</v>
      </c>
      <c r="D92">
        <v>31526978</v>
      </c>
      <c r="E92">
        <v>1</v>
      </c>
      <c r="F92">
        <v>1</v>
      </c>
      <c r="G92">
        <v>1</v>
      </c>
      <c r="H92">
        <v>2</v>
      </c>
      <c r="I92" t="s">
        <v>269</v>
      </c>
      <c r="J92" t="s">
        <v>270</v>
      </c>
      <c r="K92" t="s">
        <v>271</v>
      </c>
      <c r="L92">
        <v>1368</v>
      </c>
      <c r="N92">
        <v>1011</v>
      </c>
      <c r="O92" t="s">
        <v>242</v>
      </c>
      <c r="P92" t="s">
        <v>242</v>
      </c>
      <c r="Q92">
        <v>1</v>
      </c>
      <c r="X92">
        <v>4.29</v>
      </c>
      <c r="Y92">
        <v>0</v>
      </c>
      <c r="Z92">
        <v>89.99</v>
      </c>
      <c r="AA92">
        <v>10.06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4.29</v>
      </c>
      <c r="AH92">
        <v>2</v>
      </c>
      <c r="AI92">
        <v>34697125</v>
      </c>
      <c r="AJ92">
        <v>48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ROW(Source!A36)</f>
        <v>36</v>
      </c>
      <c r="B93">
        <v>34697132</v>
      </c>
      <c r="C93">
        <v>34697121</v>
      </c>
      <c r="D93">
        <v>31527342</v>
      </c>
      <c r="E93">
        <v>1</v>
      </c>
      <c r="F93">
        <v>1</v>
      </c>
      <c r="G93">
        <v>1</v>
      </c>
      <c r="H93">
        <v>2</v>
      </c>
      <c r="I93" t="s">
        <v>272</v>
      </c>
      <c r="J93" t="s">
        <v>273</v>
      </c>
      <c r="K93" t="s">
        <v>274</v>
      </c>
      <c r="L93">
        <v>1368</v>
      </c>
      <c r="N93">
        <v>1011</v>
      </c>
      <c r="O93" t="s">
        <v>242</v>
      </c>
      <c r="P93" t="s">
        <v>242</v>
      </c>
      <c r="Q93">
        <v>1</v>
      </c>
      <c r="X93">
        <v>7.08</v>
      </c>
      <c r="Y93">
        <v>0</v>
      </c>
      <c r="Z93">
        <v>206.01</v>
      </c>
      <c r="AA93">
        <v>14.4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7.08</v>
      </c>
      <c r="AH93">
        <v>2</v>
      </c>
      <c r="AI93">
        <v>34697126</v>
      </c>
      <c r="AJ93">
        <v>49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ROW(Source!A36)</f>
        <v>36</v>
      </c>
      <c r="B94">
        <v>34697133</v>
      </c>
      <c r="C94">
        <v>34697121</v>
      </c>
      <c r="D94">
        <v>31528071</v>
      </c>
      <c r="E94">
        <v>1</v>
      </c>
      <c r="F94">
        <v>1</v>
      </c>
      <c r="G94">
        <v>1</v>
      </c>
      <c r="H94">
        <v>2</v>
      </c>
      <c r="I94" t="s">
        <v>275</v>
      </c>
      <c r="J94" t="s">
        <v>276</v>
      </c>
      <c r="K94" t="s">
        <v>277</v>
      </c>
      <c r="L94">
        <v>1368</v>
      </c>
      <c r="N94">
        <v>1011</v>
      </c>
      <c r="O94" t="s">
        <v>242</v>
      </c>
      <c r="P94" t="s">
        <v>242</v>
      </c>
      <c r="Q94">
        <v>1</v>
      </c>
      <c r="X94">
        <v>0.74</v>
      </c>
      <c r="Y94">
        <v>0</v>
      </c>
      <c r="Z94">
        <v>110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0.74</v>
      </c>
      <c r="AH94">
        <v>2</v>
      </c>
      <c r="AI94">
        <v>34697127</v>
      </c>
      <c r="AJ94">
        <v>50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ROW(Source!A36)</f>
        <v>36</v>
      </c>
      <c r="B95">
        <v>34697134</v>
      </c>
      <c r="C95">
        <v>34697121</v>
      </c>
      <c r="D95">
        <v>31446395</v>
      </c>
      <c r="E95">
        <v>1</v>
      </c>
      <c r="F95">
        <v>1</v>
      </c>
      <c r="G95">
        <v>1</v>
      </c>
      <c r="H95">
        <v>3</v>
      </c>
      <c r="I95" t="s">
        <v>323</v>
      </c>
      <c r="J95" t="s">
        <v>324</v>
      </c>
      <c r="K95" t="s">
        <v>325</v>
      </c>
      <c r="L95">
        <v>1339</v>
      </c>
      <c r="N95">
        <v>1007</v>
      </c>
      <c r="O95" t="s">
        <v>103</v>
      </c>
      <c r="P95" t="s">
        <v>103</v>
      </c>
      <c r="Q95">
        <v>1</v>
      </c>
      <c r="X95">
        <v>5</v>
      </c>
      <c r="Y95">
        <v>2.44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5</v>
      </c>
      <c r="AH95">
        <v>3</v>
      </c>
      <c r="AI95">
        <v>-1</v>
      </c>
      <c r="AJ95" t="s">
        <v>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ROW(Source!A36)</f>
        <v>36</v>
      </c>
      <c r="B96">
        <v>34697135</v>
      </c>
      <c r="C96">
        <v>34697121</v>
      </c>
      <c r="D96">
        <v>31440689</v>
      </c>
      <c r="E96">
        <v>17</v>
      </c>
      <c r="F96">
        <v>1</v>
      </c>
      <c r="G96">
        <v>1</v>
      </c>
      <c r="H96">
        <v>3</v>
      </c>
      <c r="I96" t="s">
        <v>326</v>
      </c>
      <c r="J96" t="s">
        <v>3</v>
      </c>
      <c r="K96" t="s">
        <v>327</v>
      </c>
      <c r="L96">
        <v>1339</v>
      </c>
      <c r="N96">
        <v>1007</v>
      </c>
      <c r="O96" t="s">
        <v>103</v>
      </c>
      <c r="P96" t="s">
        <v>103</v>
      </c>
      <c r="Q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 t="s">
        <v>3</v>
      </c>
      <c r="AG96">
        <v>0</v>
      </c>
      <c r="AH96">
        <v>3</v>
      </c>
      <c r="AI96">
        <v>-1</v>
      </c>
      <c r="AJ96" t="s">
        <v>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34697128</v>
      </c>
      <c r="C97">
        <v>34697121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264</v>
      </c>
      <c r="J97" t="s">
        <v>3</v>
      </c>
      <c r="K97" t="s">
        <v>265</v>
      </c>
      <c r="L97">
        <v>1191</v>
      </c>
      <c r="N97">
        <v>1013</v>
      </c>
      <c r="O97" t="s">
        <v>236</v>
      </c>
      <c r="P97" t="s">
        <v>236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34697122</v>
      </c>
      <c r="AJ97">
        <v>51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34697129</v>
      </c>
      <c r="C98">
        <v>34697121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237</v>
      </c>
      <c r="J98" t="s">
        <v>3</v>
      </c>
      <c r="K98" t="s">
        <v>238</v>
      </c>
      <c r="L98">
        <v>1191</v>
      </c>
      <c r="N98">
        <v>1013</v>
      </c>
      <c r="O98" t="s">
        <v>236</v>
      </c>
      <c r="P98" t="s">
        <v>236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34697123</v>
      </c>
      <c r="AJ98">
        <v>52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34697130</v>
      </c>
      <c r="C99">
        <v>34697121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266</v>
      </c>
      <c r="J99" t="s">
        <v>267</v>
      </c>
      <c r="K99" t="s">
        <v>268</v>
      </c>
      <c r="L99">
        <v>1368</v>
      </c>
      <c r="N99">
        <v>1011</v>
      </c>
      <c r="O99" t="s">
        <v>242</v>
      </c>
      <c r="P99" t="s">
        <v>242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34697124</v>
      </c>
      <c r="AJ99">
        <v>53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34697131</v>
      </c>
      <c r="C100">
        <v>34697121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269</v>
      </c>
      <c r="J100" t="s">
        <v>270</v>
      </c>
      <c r="K100" t="s">
        <v>271</v>
      </c>
      <c r="L100">
        <v>1368</v>
      </c>
      <c r="N100">
        <v>1011</v>
      </c>
      <c r="O100" t="s">
        <v>242</v>
      </c>
      <c r="P100" t="s">
        <v>242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34697125</v>
      </c>
      <c r="AJ100">
        <v>54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34697132</v>
      </c>
      <c r="C101">
        <v>34697121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272</v>
      </c>
      <c r="J101" t="s">
        <v>273</v>
      </c>
      <c r="K101" t="s">
        <v>274</v>
      </c>
      <c r="L101">
        <v>1368</v>
      </c>
      <c r="N101">
        <v>1011</v>
      </c>
      <c r="O101" t="s">
        <v>242</v>
      </c>
      <c r="P101" t="s">
        <v>242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34697126</v>
      </c>
      <c r="AJ101">
        <v>55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34697133</v>
      </c>
      <c r="C102">
        <v>34697121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275</v>
      </c>
      <c r="J102" t="s">
        <v>276</v>
      </c>
      <c r="K102" t="s">
        <v>277</v>
      </c>
      <c r="L102">
        <v>1368</v>
      </c>
      <c r="N102">
        <v>1011</v>
      </c>
      <c r="O102" t="s">
        <v>242</v>
      </c>
      <c r="P102" t="s">
        <v>242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34697127</v>
      </c>
      <c r="AJ102">
        <v>56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ROW(Source!A37)</f>
        <v>37</v>
      </c>
      <c r="B103">
        <v>34697134</v>
      </c>
      <c r="C103">
        <v>34697121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323</v>
      </c>
      <c r="J103" t="s">
        <v>324</v>
      </c>
      <c r="K103" t="s">
        <v>325</v>
      </c>
      <c r="L103">
        <v>1339</v>
      </c>
      <c r="N103">
        <v>1007</v>
      </c>
      <c r="O103" t="s">
        <v>103</v>
      </c>
      <c r="P103" t="s">
        <v>103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ROW(Source!A37)</f>
        <v>37</v>
      </c>
      <c r="B104">
        <v>34697135</v>
      </c>
      <c r="C104">
        <v>34697121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326</v>
      </c>
      <c r="J104" t="s">
        <v>3</v>
      </c>
      <c r="K104" t="s">
        <v>327</v>
      </c>
      <c r="L104">
        <v>1339</v>
      </c>
      <c r="N104">
        <v>1007</v>
      </c>
      <c r="O104" t="s">
        <v>103</v>
      </c>
      <c r="P104" t="s">
        <v>103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ROW(Source!A38)</f>
        <v>38</v>
      </c>
      <c r="B105">
        <v>34697141</v>
      </c>
      <c r="C105">
        <v>34697136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250</v>
      </c>
      <c r="J105" t="s">
        <v>3</v>
      </c>
      <c r="K105" t="s">
        <v>251</v>
      </c>
      <c r="L105">
        <v>1191</v>
      </c>
      <c r="N105">
        <v>1013</v>
      </c>
      <c r="O105" t="s">
        <v>236</v>
      </c>
      <c r="P105" t="s">
        <v>236</v>
      </c>
      <c r="Q105">
        <v>1</v>
      </c>
      <c r="X105">
        <v>11.2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11.2</v>
      </c>
      <c r="AH105">
        <v>2</v>
      </c>
      <c r="AI105">
        <v>34697137</v>
      </c>
      <c r="AJ105">
        <v>57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34697142</v>
      </c>
      <c r="C106">
        <v>34697136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237</v>
      </c>
      <c r="J106" t="s">
        <v>3</v>
      </c>
      <c r="K106" t="s">
        <v>238</v>
      </c>
      <c r="L106">
        <v>1191</v>
      </c>
      <c r="N106">
        <v>1013</v>
      </c>
      <c r="O106" t="s">
        <v>236</v>
      </c>
      <c r="P106" t="s">
        <v>236</v>
      </c>
      <c r="Q106">
        <v>1</v>
      </c>
      <c r="X106">
        <v>0.02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0.02</v>
      </c>
      <c r="AH106">
        <v>2</v>
      </c>
      <c r="AI106">
        <v>34697138</v>
      </c>
      <c r="AJ106">
        <v>58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34697143</v>
      </c>
      <c r="C107">
        <v>34697136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252</v>
      </c>
      <c r="J107" t="s">
        <v>253</v>
      </c>
      <c r="K107" t="s">
        <v>254</v>
      </c>
      <c r="L107">
        <v>1368</v>
      </c>
      <c r="N107">
        <v>1011</v>
      </c>
      <c r="O107" t="s">
        <v>242</v>
      </c>
      <c r="P107" t="s">
        <v>242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34697139</v>
      </c>
      <c r="AJ107">
        <v>59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34697144</v>
      </c>
      <c r="C108">
        <v>34697136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261</v>
      </c>
      <c r="J108" t="s">
        <v>262</v>
      </c>
      <c r="K108" t="s">
        <v>263</v>
      </c>
      <c r="L108">
        <v>1368</v>
      </c>
      <c r="N108">
        <v>1011</v>
      </c>
      <c r="O108" t="s">
        <v>242</v>
      </c>
      <c r="P108" t="s">
        <v>242</v>
      </c>
      <c r="Q108">
        <v>1</v>
      </c>
      <c r="X108">
        <v>0.01</v>
      </c>
      <c r="Y108">
        <v>0</v>
      </c>
      <c r="Z108">
        <v>65.709999999999994</v>
      </c>
      <c r="AA108">
        <v>11.6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0.01</v>
      </c>
      <c r="AH108">
        <v>2</v>
      </c>
      <c r="AI108">
        <v>34697140</v>
      </c>
      <c r="AJ108">
        <v>60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34697145</v>
      </c>
      <c r="C109">
        <v>34697136</v>
      </c>
      <c r="D109">
        <v>31444633</v>
      </c>
      <c r="E109">
        <v>1</v>
      </c>
      <c r="F109">
        <v>1</v>
      </c>
      <c r="G109">
        <v>1</v>
      </c>
      <c r="H109">
        <v>3</v>
      </c>
      <c r="I109" t="s">
        <v>328</v>
      </c>
      <c r="J109" t="s">
        <v>329</v>
      </c>
      <c r="K109" t="s">
        <v>330</v>
      </c>
      <c r="L109">
        <v>1348</v>
      </c>
      <c r="N109">
        <v>1009</v>
      </c>
      <c r="O109" t="s">
        <v>307</v>
      </c>
      <c r="P109" t="s">
        <v>307</v>
      </c>
      <c r="Q109">
        <v>1000</v>
      </c>
      <c r="X109">
        <v>8.0000000000000004E-4</v>
      </c>
      <c r="Y109">
        <v>4488.3999999999996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8.0000000000000004E-4</v>
      </c>
      <c r="AH109">
        <v>3</v>
      </c>
      <c r="AI109">
        <v>-1</v>
      </c>
      <c r="AJ109" t="s">
        <v>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34697146</v>
      </c>
      <c r="C110">
        <v>34697136</v>
      </c>
      <c r="D110">
        <v>31444669</v>
      </c>
      <c r="E110">
        <v>1</v>
      </c>
      <c r="F110">
        <v>1</v>
      </c>
      <c r="G110">
        <v>1</v>
      </c>
      <c r="H110">
        <v>3</v>
      </c>
      <c r="I110" t="s">
        <v>331</v>
      </c>
      <c r="J110" t="s">
        <v>332</v>
      </c>
      <c r="K110" t="s">
        <v>333</v>
      </c>
      <c r="L110">
        <v>1348</v>
      </c>
      <c r="N110">
        <v>1009</v>
      </c>
      <c r="O110" t="s">
        <v>307</v>
      </c>
      <c r="P110" t="s">
        <v>307</v>
      </c>
      <c r="Q110">
        <v>1000</v>
      </c>
      <c r="X110">
        <v>2.0000000000000002E-5</v>
      </c>
      <c r="Y110">
        <v>8105.71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2.0000000000000002E-5</v>
      </c>
      <c r="AH110">
        <v>3</v>
      </c>
      <c r="AI110">
        <v>-1</v>
      </c>
      <c r="AJ110" t="s">
        <v>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ROW(Source!A38)</f>
        <v>38</v>
      </c>
      <c r="B111">
        <v>34697147</v>
      </c>
      <c r="C111">
        <v>34697136</v>
      </c>
      <c r="D111">
        <v>31446709</v>
      </c>
      <c r="E111">
        <v>1</v>
      </c>
      <c r="F111">
        <v>1</v>
      </c>
      <c r="G111">
        <v>1</v>
      </c>
      <c r="H111">
        <v>3</v>
      </c>
      <c r="I111" t="s">
        <v>301</v>
      </c>
      <c r="J111" t="s">
        <v>302</v>
      </c>
      <c r="K111" t="s">
        <v>303</v>
      </c>
      <c r="L111">
        <v>1308</v>
      </c>
      <c r="N111">
        <v>1003</v>
      </c>
      <c r="O111" t="s">
        <v>44</v>
      </c>
      <c r="P111" t="s">
        <v>44</v>
      </c>
      <c r="Q111">
        <v>100</v>
      </c>
      <c r="X111">
        <v>2.3999999999999998E-3</v>
      </c>
      <c r="Y111">
        <v>120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2.3999999999999998E-3</v>
      </c>
      <c r="AH111">
        <v>3</v>
      </c>
      <c r="AI111">
        <v>-1</v>
      </c>
      <c r="AJ111" t="s">
        <v>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ROW(Source!A38)</f>
        <v>38</v>
      </c>
      <c r="B112">
        <v>34697148</v>
      </c>
      <c r="C112">
        <v>34697136</v>
      </c>
      <c r="D112">
        <v>31496627</v>
      </c>
      <c r="E112">
        <v>1</v>
      </c>
      <c r="F112">
        <v>1</v>
      </c>
      <c r="G112">
        <v>1</v>
      </c>
      <c r="H112">
        <v>3</v>
      </c>
      <c r="I112" t="s">
        <v>334</v>
      </c>
      <c r="J112" t="s">
        <v>335</v>
      </c>
      <c r="K112" t="s">
        <v>336</v>
      </c>
      <c r="L112">
        <v>1355</v>
      </c>
      <c r="N112">
        <v>1010</v>
      </c>
      <c r="O112" t="s">
        <v>293</v>
      </c>
      <c r="P112" t="s">
        <v>293</v>
      </c>
      <c r="Q112">
        <v>100</v>
      </c>
      <c r="X112">
        <v>3.1E-2</v>
      </c>
      <c r="Y112">
        <v>3120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3.1E-2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ROW(Source!A38)</f>
        <v>38</v>
      </c>
      <c r="B113">
        <v>34697149</v>
      </c>
      <c r="C113">
        <v>34697136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317</v>
      </c>
      <c r="J113" t="s">
        <v>3</v>
      </c>
      <c r="K113" t="s">
        <v>318</v>
      </c>
      <c r="L113">
        <v>1374</v>
      </c>
      <c r="N113">
        <v>1013</v>
      </c>
      <c r="O113" t="s">
        <v>319</v>
      </c>
      <c r="P113" t="s">
        <v>319</v>
      </c>
      <c r="Q113">
        <v>1</v>
      </c>
      <c r="X113">
        <v>2.15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2.15</v>
      </c>
      <c r="AH113">
        <v>3</v>
      </c>
      <c r="AI113">
        <v>-1</v>
      </c>
      <c r="AJ113" t="s">
        <v>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ROW(Source!A39)</f>
        <v>39</v>
      </c>
      <c r="B114">
        <v>34697141</v>
      </c>
      <c r="C114">
        <v>34697136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250</v>
      </c>
      <c r="J114" t="s">
        <v>3</v>
      </c>
      <c r="K114" t="s">
        <v>251</v>
      </c>
      <c r="L114">
        <v>1191</v>
      </c>
      <c r="N114">
        <v>1013</v>
      </c>
      <c r="O114" t="s">
        <v>236</v>
      </c>
      <c r="P114" t="s">
        <v>236</v>
      </c>
      <c r="Q114">
        <v>1</v>
      </c>
      <c r="X114">
        <v>11.2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11.2</v>
      </c>
      <c r="AH114">
        <v>2</v>
      </c>
      <c r="AI114">
        <v>34697137</v>
      </c>
      <c r="AJ114">
        <v>61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34697142</v>
      </c>
      <c r="C115">
        <v>34697136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237</v>
      </c>
      <c r="J115" t="s">
        <v>3</v>
      </c>
      <c r="K115" t="s">
        <v>238</v>
      </c>
      <c r="L115">
        <v>1191</v>
      </c>
      <c r="N115">
        <v>1013</v>
      </c>
      <c r="O115" t="s">
        <v>236</v>
      </c>
      <c r="P115" t="s">
        <v>236</v>
      </c>
      <c r="Q115">
        <v>1</v>
      </c>
      <c r="X115">
        <v>0.02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0.02</v>
      </c>
      <c r="AH115">
        <v>2</v>
      </c>
      <c r="AI115">
        <v>34697138</v>
      </c>
      <c r="AJ115">
        <v>62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34697143</v>
      </c>
      <c r="C116">
        <v>34697136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252</v>
      </c>
      <c r="J116" t="s">
        <v>253</v>
      </c>
      <c r="K116" t="s">
        <v>254</v>
      </c>
      <c r="L116">
        <v>1368</v>
      </c>
      <c r="N116">
        <v>1011</v>
      </c>
      <c r="O116" t="s">
        <v>242</v>
      </c>
      <c r="P116" t="s">
        <v>242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34697139</v>
      </c>
      <c r="AJ116">
        <v>63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34697144</v>
      </c>
      <c r="C117">
        <v>34697136</v>
      </c>
      <c r="D117">
        <v>31528142</v>
      </c>
      <c r="E117">
        <v>1</v>
      </c>
      <c r="F117">
        <v>1</v>
      </c>
      <c r="G117">
        <v>1</v>
      </c>
      <c r="H117">
        <v>2</v>
      </c>
      <c r="I117" t="s">
        <v>261</v>
      </c>
      <c r="J117" t="s">
        <v>262</v>
      </c>
      <c r="K117" t="s">
        <v>263</v>
      </c>
      <c r="L117">
        <v>1368</v>
      </c>
      <c r="N117">
        <v>1011</v>
      </c>
      <c r="O117" t="s">
        <v>242</v>
      </c>
      <c r="P117" t="s">
        <v>242</v>
      </c>
      <c r="Q117">
        <v>1</v>
      </c>
      <c r="X117">
        <v>0.01</v>
      </c>
      <c r="Y117">
        <v>0</v>
      </c>
      <c r="Z117">
        <v>65.709999999999994</v>
      </c>
      <c r="AA117">
        <v>11.6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0.01</v>
      </c>
      <c r="AH117">
        <v>2</v>
      </c>
      <c r="AI117">
        <v>34697140</v>
      </c>
      <c r="AJ117">
        <v>64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34697145</v>
      </c>
      <c r="C118">
        <v>34697136</v>
      </c>
      <c r="D118">
        <v>31444633</v>
      </c>
      <c r="E118">
        <v>1</v>
      </c>
      <c r="F118">
        <v>1</v>
      </c>
      <c r="G118">
        <v>1</v>
      </c>
      <c r="H118">
        <v>3</v>
      </c>
      <c r="I118" t="s">
        <v>328</v>
      </c>
      <c r="J118" t="s">
        <v>329</v>
      </c>
      <c r="K118" t="s">
        <v>330</v>
      </c>
      <c r="L118">
        <v>1348</v>
      </c>
      <c r="N118">
        <v>1009</v>
      </c>
      <c r="O118" t="s">
        <v>307</v>
      </c>
      <c r="P118" t="s">
        <v>307</v>
      </c>
      <c r="Q118">
        <v>1000</v>
      </c>
      <c r="X118">
        <v>8.0000000000000004E-4</v>
      </c>
      <c r="Y118">
        <v>4488.3999999999996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8.0000000000000004E-4</v>
      </c>
      <c r="AH118">
        <v>3</v>
      </c>
      <c r="AI118">
        <v>-1</v>
      </c>
      <c r="AJ118" t="s">
        <v>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34697146</v>
      </c>
      <c r="C119">
        <v>34697136</v>
      </c>
      <c r="D119">
        <v>31444669</v>
      </c>
      <c r="E119">
        <v>1</v>
      </c>
      <c r="F119">
        <v>1</v>
      </c>
      <c r="G119">
        <v>1</v>
      </c>
      <c r="H119">
        <v>3</v>
      </c>
      <c r="I119" t="s">
        <v>331</v>
      </c>
      <c r="J119" t="s">
        <v>332</v>
      </c>
      <c r="K119" t="s">
        <v>333</v>
      </c>
      <c r="L119">
        <v>1348</v>
      </c>
      <c r="N119">
        <v>1009</v>
      </c>
      <c r="O119" t="s">
        <v>307</v>
      </c>
      <c r="P119" t="s">
        <v>307</v>
      </c>
      <c r="Q119">
        <v>1000</v>
      </c>
      <c r="X119">
        <v>2.0000000000000002E-5</v>
      </c>
      <c r="Y119">
        <v>8105.71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2.0000000000000002E-5</v>
      </c>
      <c r="AH119">
        <v>3</v>
      </c>
      <c r="AI119">
        <v>-1</v>
      </c>
      <c r="AJ119" t="s">
        <v>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ROW(Source!A39)</f>
        <v>39</v>
      </c>
      <c r="B120">
        <v>34697147</v>
      </c>
      <c r="C120">
        <v>34697136</v>
      </c>
      <c r="D120">
        <v>31446709</v>
      </c>
      <c r="E120">
        <v>1</v>
      </c>
      <c r="F120">
        <v>1</v>
      </c>
      <c r="G120">
        <v>1</v>
      </c>
      <c r="H120">
        <v>3</v>
      </c>
      <c r="I120" t="s">
        <v>301</v>
      </c>
      <c r="J120" t="s">
        <v>302</v>
      </c>
      <c r="K120" t="s">
        <v>303</v>
      </c>
      <c r="L120">
        <v>1308</v>
      </c>
      <c r="N120">
        <v>1003</v>
      </c>
      <c r="O120" t="s">
        <v>44</v>
      </c>
      <c r="P120" t="s">
        <v>44</v>
      </c>
      <c r="Q120">
        <v>100</v>
      </c>
      <c r="X120">
        <v>2.3999999999999998E-3</v>
      </c>
      <c r="Y120">
        <v>120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2.3999999999999998E-3</v>
      </c>
      <c r="AH120">
        <v>3</v>
      </c>
      <c r="AI120">
        <v>-1</v>
      </c>
      <c r="AJ120" t="s">
        <v>3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ROW(Source!A39)</f>
        <v>39</v>
      </c>
      <c r="B121">
        <v>34697148</v>
      </c>
      <c r="C121">
        <v>34697136</v>
      </c>
      <c r="D121">
        <v>31496627</v>
      </c>
      <c r="E121">
        <v>1</v>
      </c>
      <c r="F121">
        <v>1</v>
      </c>
      <c r="G121">
        <v>1</v>
      </c>
      <c r="H121">
        <v>3</v>
      </c>
      <c r="I121" t="s">
        <v>334</v>
      </c>
      <c r="J121" t="s">
        <v>335</v>
      </c>
      <c r="K121" t="s">
        <v>336</v>
      </c>
      <c r="L121">
        <v>1355</v>
      </c>
      <c r="N121">
        <v>1010</v>
      </c>
      <c r="O121" t="s">
        <v>293</v>
      </c>
      <c r="P121" t="s">
        <v>293</v>
      </c>
      <c r="Q121">
        <v>100</v>
      </c>
      <c r="X121">
        <v>3.1E-2</v>
      </c>
      <c r="Y121">
        <v>3120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3.1E-2</v>
      </c>
      <c r="AH121">
        <v>3</v>
      </c>
      <c r="AI121">
        <v>-1</v>
      </c>
      <c r="AJ121" t="s">
        <v>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ROW(Source!A39)</f>
        <v>39</v>
      </c>
      <c r="B122">
        <v>34697149</v>
      </c>
      <c r="C122">
        <v>34697136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317</v>
      </c>
      <c r="J122" t="s">
        <v>3</v>
      </c>
      <c r="K122" t="s">
        <v>318</v>
      </c>
      <c r="L122">
        <v>1374</v>
      </c>
      <c r="N122">
        <v>1013</v>
      </c>
      <c r="O122" t="s">
        <v>319</v>
      </c>
      <c r="P122" t="s">
        <v>319</v>
      </c>
      <c r="Q122">
        <v>1</v>
      </c>
      <c r="X122">
        <v>2.15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2.15</v>
      </c>
      <c r="AH122">
        <v>3</v>
      </c>
      <c r="AI122">
        <v>-1</v>
      </c>
      <c r="AJ122" t="s">
        <v>3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ROW(Source!A40)</f>
        <v>40</v>
      </c>
      <c r="B123">
        <v>34697155</v>
      </c>
      <c r="C123">
        <v>34697150</v>
      </c>
      <c r="D123">
        <v>31715651</v>
      </c>
      <c r="E123">
        <v>1</v>
      </c>
      <c r="F123">
        <v>1</v>
      </c>
      <c r="G123">
        <v>1</v>
      </c>
      <c r="H123">
        <v>1</v>
      </c>
      <c r="I123" t="s">
        <v>250</v>
      </c>
      <c r="J123" t="s">
        <v>3</v>
      </c>
      <c r="K123" t="s">
        <v>251</v>
      </c>
      <c r="L123">
        <v>1191</v>
      </c>
      <c r="N123">
        <v>1013</v>
      </c>
      <c r="O123" t="s">
        <v>236</v>
      </c>
      <c r="P123" t="s">
        <v>236</v>
      </c>
      <c r="Q123">
        <v>1</v>
      </c>
      <c r="X123">
        <v>5.21</v>
      </c>
      <c r="Y123">
        <v>0</v>
      </c>
      <c r="Z123">
        <v>0</v>
      </c>
      <c r="AA123">
        <v>0</v>
      </c>
      <c r="AB123">
        <v>9.6199999999999992</v>
      </c>
      <c r="AC123">
        <v>0</v>
      </c>
      <c r="AD123">
        <v>1</v>
      </c>
      <c r="AE123">
        <v>1</v>
      </c>
      <c r="AF123" t="s">
        <v>3</v>
      </c>
      <c r="AG123">
        <v>5.21</v>
      </c>
      <c r="AH123">
        <v>2</v>
      </c>
      <c r="AI123">
        <v>34697151</v>
      </c>
      <c r="AJ123">
        <v>65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34697156</v>
      </c>
      <c r="C124">
        <v>34697150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237</v>
      </c>
      <c r="J124" t="s">
        <v>3</v>
      </c>
      <c r="K124" t="s">
        <v>238</v>
      </c>
      <c r="L124">
        <v>1191</v>
      </c>
      <c r="N124">
        <v>1013</v>
      </c>
      <c r="O124" t="s">
        <v>236</v>
      </c>
      <c r="P124" t="s">
        <v>236</v>
      </c>
      <c r="Q124">
        <v>1</v>
      </c>
      <c r="X124">
        <v>3.46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3.46</v>
      </c>
      <c r="AH124">
        <v>2</v>
      </c>
      <c r="AI124">
        <v>34697152</v>
      </c>
      <c r="AJ124">
        <v>66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ROW(Source!A40)</f>
        <v>40</v>
      </c>
      <c r="B125">
        <v>34697157</v>
      </c>
      <c r="C125">
        <v>34697150</v>
      </c>
      <c r="D125">
        <v>31526753</v>
      </c>
      <c r="E125">
        <v>1</v>
      </c>
      <c r="F125">
        <v>1</v>
      </c>
      <c r="G125">
        <v>1</v>
      </c>
      <c r="H125">
        <v>2</v>
      </c>
      <c r="I125" t="s">
        <v>252</v>
      </c>
      <c r="J125" t="s">
        <v>253</v>
      </c>
      <c r="K125" t="s">
        <v>254</v>
      </c>
      <c r="L125">
        <v>1368</v>
      </c>
      <c r="N125">
        <v>1011</v>
      </c>
      <c r="O125" t="s">
        <v>242</v>
      </c>
      <c r="P125" t="s">
        <v>242</v>
      </c>
      <c r="Q125">
        <v>1</v>
      </c>
      <c r="X125">
        <v>1.73</v>
      </c>
      <c r="Y125">
        <v>0</v>
      </c>
      <c r="Z125">
        <v>111.99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1.73</v>
      </c>
      <c r="AH125">
        <v>2</v>
      </c>
      <c r="AI125">
        <v>34697153</v>
      </c>
      <c r="AJ125">
        <v>67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ROW(Source!A40)</f>
        <v>40</v>
      </c>
      <c r="B126">
        <v>34697158</v>
      </c>
      <c r="C126">
        <v>34697150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261</v>
      </c>
      <c r="J126" t="s">
        <v>262</v>
      </c>
      <c r="K126" t="s">
        <v>263</v>
      </c>
      <c r="L126">
        <v>1368</v>
      </c>
      <c r="N126">
        <v>1011</v>
      </c>
      <c r="O126" t="s">
        <v>242</v>
      </c>
      <c r="P126" t="s">
        <v>242</v>
      </c>
      <c r="Q126">
        <v>1</v>
      </c>
      <c r="X126">
        <v>1.73</v>
      </c>
      <c r="Y126">
        <v>0</v>
      </c>
      <c r="Z126">
        <v>65.709999999999994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1.73</v>
      </c>
      <c r="AH126">
        <v>2</v>
      </c>
      <c r="AI126">
        <v>34697154</v>
      </c>
      <c r="AJ126">
        <v>68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ROW(Source!A40)</f>
        <v>40</v>
      </c>
      <c r="B127">
        <v>34697159</v>
      </c>
      <c r="C127">
        <v>34697150</v>
      </c>
      <c r="D127">
        <v>31443668</v>
      </c>
      <c r="E127">
        <v>17</v>
      </c>
      <c r="F127">
        <v>1</v>
      </c>
      <c r="G127">
        <v>1</v>
      </c>
      <c r="H127">
        <v>3</v>
      </c>
      <c r="I127" t="s">
        <v>317</v>
      </c>
      <c r="J127" t="s">
        <v>3</v>
      </c>
      <c r="K127" t="s">
        <v>318</v>
      </c>
      <c r="L127">
        <v>1374</v>
      </c>
      <c r="N127">
        <v>1013</v>
      </c>
      <c r="O127" t="s">
        <v>319</v>
      </c>
      <c r="P127" t="s">
        <v>319</v>
      </c>
      <c r="Q127">
        <v>1</v>
      </c>
      <c r="X127">
        <v>1</v>
      </c>
      <c r="Y127">
        <v>1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1</v>
      </c>
      <c r="AH127">
        <v>3</v>
      </c>
      <c r="AI127">
        <v>-1</v>
      </c>
      <c r="AJ127" t="s">
        <v>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ROW(Source!A41)</f>
        <v>41</v>
      </c>
      <c r="B128">
        <v>34697155</v>
      </c>
      <c r="C128">
        <v>34697150</v>
      </c>
      <c r="D128">
        <v>31715651</v>
      </c>
      <c r="E128">
        <v>1</v>
      </c>
      <c r="F128">
        <v>1</v>
      </c>
      <c r="G128">
        <v>1</v>
      </c>
      <c r="H128">
        <v>1</v>
      </c>
      <c r="I128" t="s">
        <v>250</v>
      </c>
      <c r="J128" t="s">
        <v>3</v>
      </c>
      <c r="K128" t="s">
        <v>251</v>
      </c>
      <c r="L128">
        <v>1191</v>
      </c>
      <c r="N128">
        <v>1013</v>
      </c>
      <c r="O128" t="s">
        <v>236</v>
      </c>
      <c r="P128" t="s">
        <v>236</v>
      </c>
      <c r="Q128">
        <v>1</v>
      </c>
      <c r="X128">
        <v>5.21</v>
      </c>
      <c r="Y128">
        <v>0</v>
      </c>
      <c r="Z128">
        <v>0</v>
      </c>
      <c r="AA128">
        <v>0</v>
      </c>
      <c r="AB128">
        <v>9.6199999999999992</v>
      </c>
      <c r="AC128">
        <v>0</v>
      </c>
      <c r="AD128">
        <v>1</v>
      </c>
      <c r="AE128">
        <v>1</v>
      </c>
      <c r="AF128" t="s">
        <v>3</v>
      </c>
      <c r="AG128">
        <v>5.21</v>
      </c>
      <c r="AH128">
        <v>2</v>
      </c>
      <c r="AI128">
        <v>34697151</v>
      </c>
      <c r="AJ128">
        <v>69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ROW(Source!A41)</f>
        <v>41</v>
      </c>
      <c r="B129">
        <v>34697156</v>
      </c>
      <c r="C129">
        <v>34697150</v>
      </c>
      <c r="D129">
        <v>31709492</v>
      </c>
      <c r="E129">
        <v>1</v>
      </c>
      <c r="F129">
        <v>1</v>
      </c>
      <c r="G129">
        <v>1</v>
      </c>
      <c r="H129">
        <v>1</v>
      </c>
      <c r="I129" t="s">
        <v>237</v>
      </c>
      <c r="J129" t="s">
        <v>3</v>
      </c>
      <c r="K129" t="s">
        <v>238</v>
      </c>
      <c r="L129">
        <v>1191</v>
      </c>
      <c r="N129">
        <v>1013</v>
      </c>
      <c r="O129" t="s">
        <v>236</v>
      </c>
      <c r="P129" t="s">
        <v>236</v>
      </c>
      <c r="Q129">
        <v>1</v>
      </c>
      <c r="X129">
        <v>3.46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2</v>
      </c>
      <c r="AF129" t="s">
        <v>3</v>
      </c>
      <c r="AG129">
        <v>3.46</v>
      </c>
      <c r="AH129">
        <v>2</v>
      </c>
      <c r="AI129">
        <v>34697152</v>
      </c>
      <c r="AJ129">
        <v>70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ROW(Source!A41)</f>
        <v>41</v>
      </c>
      <c r="B130">
        <v>34697157</v>
      </c>
      <c r="C130">
        <v>34697150</v>
      </c>
      <c r="D130">
        <v>31526753</v>
      </c>
      <c r="E130">
        <v>1</v>
      </c>
      <c r="F130">
        <v>1</v>
      </c>
      <c r="G130">
        <v>1</v>
      </c>
      <c r="H130">
        <v>2</v>
      </c>
      <c r="I130" t="s">
        <v>252</v>
      </c>
      <c r="J130" t="s">
        <v>253</v>
      </c>
      <c r="K130" t="s">
        <v>254</v>
      </c>
      <c r="L130">
        <v>1368</v>
      </c>
      <c r="N130">
        <v>1011</v>
      </c>
      <c r="O130" t="s">
        <v>242</v>
      </c>
      <c r="P130" t="s">
        <v>242</v>
      </c>
      <c r="Q130">
        <v>1</v>
      </c>
      <c r="X130">
        <v>1.73</v>
      </c>
      <c r="Y130">
        <v>0</v>
      </c>
      <c r="Z130">
        <v>111.99</v>
      </c>
      <c r="AA130">
        <v>13.5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1.73</v>
      </c>
      <c r="AH130">
        <v>2</v>
      </c>
      <c r="AI130">
        <v>34697153</v>
      </c>
      <c r="AJ130">
        <v>71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ROW(Source!A41)</f>
        <v>41</v>
      </c>
      <c r="B131">
        <v>34697158</v>
      </c>
      <c r="C131">
        <v>34697150</v>
      </c>
      <c r="D131">
        <v>31528142</v>
      </c>
      <c r="E131">
        <v>1</v>
      </c>
      <c r="F131">
        <v>1</v>
      </c>
      <c r="G131">
        <v>1</v>
      </c>
      <c r="H131">
        <v>2</v>
      </c>
      <c r="I131" t="s">
        <v>261</v>
      </c>
      <c r="J131" t="s">
        <v>262</v>
      </c>
      <c r="K131" t="s">
        <v>263</v>
      </c>
      <c r="L131">
        <v>1368</v>
      </c>
      <c r="N131">
        <v>1011</v>
      </c>
      <c r="O131" t="s">
        <v>242</v>
      </c>
      <c r="P131" t="s">
        <v>242</v>
      </c>
      <c r="Q131">
        <v>1</v>
      </c>
      <c r="X131">
        <v>1.73</v>
      </c>
      <c r="Y131">
        <v>0</v>
      </c>
      <c r="Z131">
        <v>65.709999999999994</v>
      </c>
      <c r="AA131">
        <v>11.6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1.73</v>
      </c>
      <c r="AH131">
        <v>2</v>
      </c>
      <c r="AI131">
        <v>34697154</v>
      </c>
      <c r="AJ131">
        <v>72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ROW(Source!A41)</f>
        <v>41</v>
      </c>
      <c r="B132">
        <v>34697159</v>
      </c>
      <c r="C132">
        <v>34697150</v>
      </c>
      <c r="D132">
        <v>31443668</v>
      </c>
      <c r="E132">
        <v>17</v>
      </c>
      <c r="F132">
        <v>1</v>
      </c>
      <c r="G132">
        <v>1</v>
      </c>
      <c r="H132">
        <v>3</v>
      </c>
      <c r="I132" t="s">
        <v>317</v>
      </c>
      <c r="J132" t="s">
        <v>3</v>
      </c>
      <c r="K132" t="s">
        <v>318</v>
      </c>
      <c r="L132">
        <v>1374</v>
      </c>
      <c r="N132">
        <v>1013</v>
      </c>
      <c r="O132" t="s">
        <v>319</v>
      </c>
      <c r="P132" t="s">
        <v>319</v>
      </c>
      <c r="Q132">
        <v>1</v>
      </c>
      <c r="X132">
        <v>1</v>
      </c>
      <c r="Y132">
        <v>1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</v>
      </c>
      <c r="AH132">
        <v>3</v>
      </c>
      <c r="AI132">
        <v>-1</v>
      </c>
      <c r="AJ132" t="s">
        <v>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ROW(Source!A42)</f>
        <v>42</v>
      </c>
      <c r="B133">
        <v>34697163</v>
      </c>
      <c r="C133">
        <v>34697160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237</v>
      </c>
      <c r="J133" t="s">
        <v>3</v>
      </c>
      <c r="K133" t="s">
        <v>238</v>
      </c>
      <c r="L133">
        <v>1191</v>
      </c>
      <c r="N133">
        <v>1013</v>
      </c>
      <c r="O133" t="s">
        <v>236</v>
      </c>
      <c r="P133" t="s">
        <v>236</v>
      </c>
      <c r="Q133">
        <v>1</v>
      </c>
      <c r="X133">
        <v>7.6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2</v>
      </c>
      <c r="AF133" t="s">
        <v>3</v>
      </c>
      <c r="AG133">
        <v>7.6</v>
      </c>
      <c r="AH133">
        <v>2</v>
      </c>
      <c r="AI133">
        <v>34697161</v>
      </c>
      <c r="AJ133">
        <v>73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ROW(Source!A42)</f>
        <v>42</v>
      </c>
      <c r="B134">
        <v>34697164</v>
      </c>
      <c r="C134">
        <v>34697160</v>
      </c>
      <c r="D134">
        <v>31525947</v>
      </c>
      <c r="E134">
        <v>1</v>
      </c>
      <c r="F134">
        <v>1</v>
      </c>
      <c r="G134">
        <v>1</v>
      </c>
      <c r="H134">
        <v>2</v>
      </c>
      <c r="I134" t="s">
        <v>278</v>
      </c>
      <c r="J134" t="s">
        <v>279</v>
      </c>
      <c r="K134" t="s">
        <v>280</v>
      </c>
      <c r="L134">
        <v>1368</v>
      </c>
      <c r="N134">
        <v>1011</v>
      </c>
      <c r="O134" t="s">
        <v>242</v>
      </c>
      <c r="P134" t="s">
        <v>242</v>
      </c>
      <c r="Q134">
        <v>1</v>
      </c>
      <c r="X134">
        <v>7.6</v>
      </c>
      <c r="Y134">
        <v>0</v>
      </c>
      <c r="Z134">
        <v>59.47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7.6</v>
      </c>
      <c r="AH134">
        <v>2</v>
      </c>
      <c r="AI134">
        <v>34697162</v>
      </c>
      <c r="AJ134">
        <v>74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ROW(Source!A43)</f>
        <v>43</v>
      </c>
      <c r="B135">
        <v>34697163</v>
      </c>
      <c r="C135">
        <v>34697160</v>
      </c>
      <c r="D135">
        <v>31709492</v>
      </c>
      <c r="E135">
        <v>1</v>
      </c>
      <c r="F135">
        <v>1</v>
      </c>
      <c r="G135">
        <v>1</v>
      </c>
      <c r="H135">
        <v>1</v>
      </c>
      <c r="I135" t="s">
        <v>237</v>
      </c>
      <c r="J135" t="s">
        <v>3</v>
      </c>
      <c r="K135" t="s">
        <v>238</v>
      </c>
      <c r="L135">
        <v>1191</v>
      </c>
      <c r="N135">
        <v>1013</v>
      </c>
      <c r="O135" t="s">
        <v>236</v>
      </c>
      <c r="P135" t="s">
        <v>236</v>
      </c>
      <c r="Q135">
        <v>1</v>
      </c>
      <c r="X135">
        <v>7.6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3</v>
      </c>
      <c r="AG135">
        <v>7.6</v>
      </c>
      <c r="AH135">
        <v>2</v>
      </c>
      <c r="AI135">
        <v>34697161</v>
      </c>
      <c r="AJ135">
        <v>75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ROW(Source!A43)</f>
        <v>43</v>
      </c>
      <c r="B136">
        <v>34697164</v>
      </c>
      <c r="C136">
        <v>34697160</v>
      </c>
      <c r="D136">
        <v>31525947</v>
      </c>
      <c r="E136">
        <v>1</v>
      </c>
      <c r="F136">
        <v>1</v>
      </c>
      <c r="G136">
        <v>1</v>
      </c>
      <c r="H136">
        <v>2</v>
      </c>
      <c r="I136" t="s">
        <v>278</v>
      </c>
      <c r="J136" t="s">
        <v>279</v>
      </c>
      <c r="K136" t="s">
        <v>280</v>
      </c>
      <c r="L136">
        <v>1368</v>
      </c>
      <c r="N136">
        <v>1011</v>
      </c>
      <c r="O136" t="s">
        <v>242</v>
      </c>
      <c r="P136" t="s">
        <v>242</v>
      </c>
      <c r="Q136">
        <v>1</v>
      </c>
      <c r="X136">
        <v>7.6</v>
      </c>
      <c r="Y136">
        <v>0</v>
      </c>
      <c r="Z136">
        <v>59.47</v>
      </c>
      <c r="AA136">
        <v>11.6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7.6</v>
      </c>
      <c r="AH136">
        <v>2</v>
      </c>
      <c r="AI136">
        <v>34697162</v>
      </c>
      <c r="AJ136">
        <v>76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2019-01-28T11:15:34Z</dcterms:created>
  <dcterms:modified xsi:type="dcterms:W3CDTF">2019-04-05T10:57:41Z</dcterms:modified>
</cp:coreProperties>
</file>