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'1.Смета.или.Акт'!$A$1:$K$244</definedName>
  </definedNames>
  <calcPr calcId="144525"/>
</workbook>
</file>

<file path=xl/calcChain.xml><?xml version="1.0" encoding="utf-8"?>
<calcChain xmlns="http://schemas.openxmlformats.org/spreadsheetml/2006/main">
  <c r="BZ240" i="6" l="1"/>
  <c r="BY240" i="6"/>
  <c r="BZ237" i="6"/>
  <c r="BY237" i="6"/>
  <c r="BZ231" i="6"/>
  <c r="BY231" i="6"/>
  <c r="BZ228" i="6"/>
  <c r="BY228" i="6"/>
  <c r="J214" i="6"/>
  <c r="J213" i="6"/>
  <c r="J210" i="6"/>
  <c r="J209" i="6"/>
  <c r="J40" i="6"/>
  <c r="J39" i="6"/>
  <c r="I39" i="6"/>
  <c r="FV205" i="6"/>
  <c r="FU205" i="6"/>
  <c r="FT205" i="6"/>
  <c r="FS205" i="6"/>
  <c r="FQ205" i="6"/>
  <c r="H220" i="6" s="1"/>
  <c r="FP205" i="6"/>
  <c r="H219" i="6" s="1"/>
  <c r="FO205" i="6"/>
  <c r="H218" i="6" s="1"/>
  <c r="FL205" i="6"/>
  <c r="H214" i="6" s="1"/>
  <c r="FK205" i="6"/>
  <c r="H213" i="6" s="1"/>
  <c r="FJ205" i="6"/>
  <c r="FI205" i="6"/>
  <c r="FH205" i="6"/>
  <c r="FG205" i="6"/>
  <c r="FF205" i="6"/>
  <c r="FD205" i="6"/>
  <c r="FA205" i="6"/>
  <c r="EY205" i="6"/>
  <c r="EX205" i="6"/>
  <c r="H210" i="6" s="1"/>
  <c r="EW205" i="6"/>
  <c r="I40" i="6" s="1"/>
  <c r="EU205" i="6"/>
  <c r="ET205" i="6"/>
  <c r="DY205" i="6"/>
  <c r="DX205" i="6"/>
  <c r="DW205" i="6"/>
  <c r="DO205" i="6"/>
  <c r="DN205" i="6"/>
  <c r="DM205" i="6"/>
  <c r="DL205" i="6"/>
  <c r="DD205" i="6"/>
  <c r="DB205" i="6"/>
  <c r="DA205" i="6"/>
  <c r="CZ205" i="6"/>
  <c r="CX205" i="6"/>
  <c r="CW205" i="6"/>
  <c r="AC205" i="6"/>
  <c r="BC75" i="1"/>
  <c r="ES75" i="1"/>
  <c r="AL75" i="1"/>
  <c r="I75" i="1"/>
  <c r="GX202" i="6" s="1"/>
  <c r="I74" i="1"/>
  <c r="DW75" i="1"/>
  <c r="G75" i="1"/>
  <c r="F75" i="1"/>
  <c r="BC73" i="1"/>
  <c r="ES73" i="1"/>
  <c r="AL73" i="1"/>
  <c r="I73" i="1"/>
  <c r="GX199" i="6" s="1"/>
  <c r="I72" i="1"/>
  <c r="DW73" i="1"/>
  <c r="G73" i="1"/>
  <c r="F73" i="1"/>
  <c r="BC71" i="1"/>
  <c r="ES71" i="1"/>
  <c r="AL71" i="1"/>
  <c r="I71" i="1"/>
  <c r="GX196" i="6" s="1"/>
  <c r="I70" i="1"/>
  <c r="DW71" i="1"/>
  <c r="G71" i="1"/>
  <c r="F71" i="1"/>
  <c r="BC69" i="1"/>
  <c r="ES69" i="1"/>
  <c r="AL69" i="1"/>
  <c r="I69" i="1"/>
  <c r="GX193" i="6" s="1"/>
  <c r="I68" i="1"/>
  <c r="DW69" i="1"/>
  <c r="G69" i="1"/>
  <c r="F69" i="1"/>
  <c r="BC67" i="1"/>
  <c r="ES67" i="1"/>
  <c r="AL67" i="1"/>
  <c r="I67" i="1"/>
  <c r="GX190" i="6" s="1"/>
  <c r="I66" i="1"/>
  <c r="DW67" i="1"/>
  <c r="G67" i="1"/>
  <c r="F67" i="1"/>
  <c r="BC65" i="1"/>
  <c r="GW187" i="6"/>
  <c r="ES65" i="1"/>
  <c r="AL65" i="1"/>
  <c r="I65" i="1"/>
  <c r="GX187" i="6" s="1"/>
  <c r="I64" i="1"/>
  <c r="DW65" i="1"/>
  <c r="G65" i="1"/>
  <c r="F65" i="1"/>
  <c r="BC63" i="1"/>
  <c r="ES63" i="1"/>
  <c r="AL63" i="1"/>
  <c r="I63" i="1"/>
  <c r="GX184" i="6" s="1"/>
  <c r="I62" i="1"/>
  <c r="DW63" i="1"/>
  <c r="G63" i="1"/>
  <c r="F63" i="1"/>
  <c r="BC61" i="1"/>
  <c r="ES61" i="1"/>
  <c r="AL61" i="1"/>
  <c r="I61" i="1"/>
  <c r="GX181" i="6" s="1"/>
  <c r="I60" i="1"/>
  <c r="DW61" i="1"/>
  <c r="G61" i="1"/>
  <c r="F61" i="1"/>
  <c r="BC59" i="1"/>
  <c r="ES59" i="1"/>
  <c r="AL59" i="1"/>
  <c r="I59" i="1"/>
  <c r="GX178" i="6" s="1"/>
  <c r="I58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S55" i="1"/>
  <c r="EU55" i="1"/>
  <c r="AN55" i="1"/>
  <c r="BB55" i="1"/>
  <c r="ET55" i="1"/>
  <c r="AM55" i="1"/>
  <c r="BA55" i="1"/>
  <c r="EV55" i="1"/>
  <c r="AO55" i="1"/>
  <c r="I55" i="1"/>
  <c r="I54" i="1"/>
  <c r="DW55" i="1"/>
  <c r="EW53" i="1"/>
  <c r="AQ53" i="1"/>
  <c r="BC53" i="1"/>
  <c r="ES53" i="1"/>
  <c r="AL53" i="1"/>
  <c r="BS53" i="1"/>
  <c r="EU53" i="1"/>
  <c r="AN53" i="1"/>
  <c r="BB53" i="1"/>
  <c r="ET53" i="1"/>
  <c r="AM53" i="1"/>
  <c r="BA53" i="1"/>
  <c r="EV53" i="1"/>
  <c r="AO53" i="1"/>
  <c r="I53" i="1"/>
  <c r="GW157" i="6" s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EW47" i="1"/>
  <c r="AQ47" i="1"/>
  <c r="BS47" i="1"/>
  <c r="EU47" i="1"/>
  <c r="AN47" i="1"/>
  <c r="BB47" i="1"/>
  <c r="ET47" i="1"/>
  <c r="AM47" i="1"/>
  <c r="BA47" i="1"/>
  <c r="EV47" i="1"/>
  <c r="AO47" i="1"/>
  <c r="I47" i="1"/>
  <c r="I46" i="1"/>
  <c r="DW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W124" i="6" s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EW39" i="1"/>
  <c r="AQ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A31" i="1"/>
  <c r="EV31" i="1"/>
  <c r="ER31" i="1" s="1"/>
  <c r="AO31" i="1"/>
  <c r="AK31" i="1" s="1"/>
  <c r="F67" i="6" s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B27" i="1"/>
  <c r="ET27" i="1"/>
  <c r="AM27" i="1"/>
  <c r="BA27" i="1"/>
  <c r="EV27" i="1"/>
  <c r="AO27" i="1"/>
  <c r="I27" i="1"/>
  <c r="I26" i="1"/>
  <c r="DW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209" i="6" l="1"/>
  <c r="GW202" i="6"/>
  <c r="GW199" i="6"/>
  <c r="GW196" i="6"/>
  <c r="GW193" i="6"/>
  <c r="GW190" i="6"/>
  <c r="GW184" i="6"/>
  <c r="GW181" i="6"/>
  <c r="GW178" i="6"/>
  <c r="ER57" i="1"/>
  <c r="AK57" i="1"/>
  <c r="F170" i="6" s="1"/>
  <c r="ER49" i="1"/>
  <c r="ER55" i="1"/>
  <c r="AK55" i="1"/>
  <c r="F162" i="6" s="1"/>
  <c r="GX157" i="6"/>
  <c r="ER53" i="1"/>
  <c r="AK53" i="1"/>
  <c r="F153" i="6" s="1"/>
  <c r="ER51" i="1"/>
  <c r="AK51" i="1"/>
  <c r="F145" i="6" s="1"/>
  <c r="AK49" i="1"/>
  <c r="F137" i="6" s="1"/>
  <c r="AK47" i="1"/>
  <c r="F129" i="6" s="1"/>
  <c r="ER47" i="1"/>
  <c r="GX124" i="6"/>
  <c r="AK45" i="1"/>
  <c r="F120" i="6" s="1"/>
  <c r="ER45" i="1"/>
  <c r="AK43" i="1"/>
  <c r="F112" i="6" s="1"/>
  <c r="ER43" i="1"/>
  <c r="AK41" i="1"/>
  <c r="F104" i="6" s="1"/>
  <c r="ER41" i="1"/>
  <c r="AK39" i="1"/>
  <c r="F96" i="6" s="1"/>
  <c r="ER39" i="1"/>
  <c r="AK37" i="1"/>
  <c r="F88" i="6" s="1"/>
  <c r="ER37" i="1"/>
  <c r="ER35" i="1"/>
  <c r="AK35" i="1"/>
  <c r="F81" i="6" s="1"/>
  <c r="ER33" i="1"/>
  <c r="AK33" i="1"/>
  <c r="F73" i="6" s="1"/>
  <c r="ER29" i="1"/>
  <c r="AK29" i="1"/>
  <c r="F59" i="6" s="1"/>
  <c r="AK27" i="1"/>
  <c r="F52" i="6" s="1"/>
  <c r="ER27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CS24" i="1" s="1"/>
  <c r="R24" i="1" s="1"/>
  <c r="GK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V24" i="1"/>
  <c r="U24" i="1" s="1"/>
  <c r="FR24" i="1"/>
  <c r="GL24" i="1"/>
  <c r="GO24" i="1"/>
  <c r="GP24" i="1"/>
  <c r="GV24" i="1"/>
  <c r="GX24" i="1" s="1"/>
  <c r="C25" i="1"/>
  <c r="D25" i="1"/>
  <c r="W25" i="1"/>
  <c r="AC25" i="1"/>
  <c r="AD25" i="1"/>
  <c r="CR25" i="1" s="1"/>
  <c r="Q25" i="1" s="1"/>
  <c r="AE25" i="1"/>
  <c r="AF25" i="1"/>
  <c r="AG25" i="1"/>
  <c r="CU25" i="1" s="1"/>
  <c r="T25" i="1" s="1"/>
  <c r="AH25" i="1"/>
  <c r="AI25" i="1"/>
  <c r="AJ25" i="1"/>
  <c r="CS25" i="1"/>
  <c r="R25" i="1" s="1"/>
  <c r="GK25" i="1" s="1"/>
  <c r="CW25" i="1"/>
  <c r="V25" i="1" s="1"/>
  <c r="CX25" i="1"/>
  <c r="FR25" i="1"/>
  <c r="GL25" i="1"/>
  <c r="GO25" i="1"/>
  <c r="GP25" i="1"/>
  <c r="GV25" i="1"/>
  <c r="GX25" i="1"/>
  <c r="C26" i="1"/>
  <c r="D26" i="1"/>
  <c r="AC26" i="1"/>
  <c r="AE26" i="1"/>
  <c r="AF26" i="1"/>
  <c r="CT26" i="1" s="1"/>
  <c r="S26" i="1" s="1"/>
  <c r="AG26" i="1"/>
  <c r="AH26" i="1"/>
  <c r="AI26" i="1"/>
  <c r="CW26" i="1" s="1"/>
  <c r="V26" i="1" s="1"/>
  <c r="AJ26" i="1"/>
  <c r="CX26" i="1" s="1"/>
  <c r="W26" i="1" s="1"/>
  <c r="CQ26" i="1"/>
  <c r="P26" i="1" s="1"/>
  <c r="CU26" i="1"/>
  <c r="T26" i="1" s="1"/>
  <c r="CV26" i="1"/>
  <c r="U26" i="1" s="1"/>
  <c r="FR26" i="1"/>
  <c r="GL26" i="1"/>
  <c r="GO26" i="1"/>
  <c r="GP26" i="1"/>
  <c r="GV26" i="1"/>
  <c r="GX26" i="1" s="1"/>
  <c r="C27" i="1"/>
  <c r="D27" i="1"/>
  <c r="W27" i="1"/>
  <c r="AC27" i="1"/>
  <c r="AD27" i="1"/>
  <c r="AE27" i="1"/>
  <c r="AF27" i="1"/>
  <c r="AG27" i="1"/>
  <c r="CU27" i="1" s="1"/>
  <c r="T27" i="1" s="1"/>
  <c r="AH27" i="1"/>
  <c r="AI27" i="1"/>
  <c r="AJ27" i="1"/>
  <c r="CS27" i="1"/>
  <c r="R27" i="1" s="1"/>
  <c r="GK27" i="1" s="1"/>
  <c r="CW27" i="1"/>
  <c r="V27" i="1" s="1"/>
  <c r="CX27" i="1"/>
  <c r="FR27" i="1"/>
  <c r="GL27" i="1"/>
  <c r="GO27" i="1"/>
  <c r="GP27" i="1"/>
  <c r="GV27" i="1"/>
  <c r="GX27" i="1"/>
  <c r="C28" i="1"/>
  <c r="D28" i="1"/>
  <c r="AC28" i="1"/>
  <c r="AE28" i="1"/>
  <c r="AF28" i="1"/>
  <c r="CT28" i="1" s="1"/>
  <c r="S28" i="1" s="1"/>
  <c r="AG28" i="1"/>
  <c r="AH28" i="1"/>
  <c r="AI28" i="1"/>
  <c r="CW28" i="1" s="1"/>
  <c r="V28" i="1" s="1"/>
  <c r="AJ28" i="1"/>
  <c r="CX28" i="1" s="1"/>
  <c r="W28" i="1" s="1"/>
  <c r="CQ28" i="1"/>
  <c r="P28" i="1" s="1"/>
  <c r="CU28" i="1"/>
  <c r="T28" i="1" s="1"/>
  <c r="CV28" i="1"/>
  <c r="U28" i="1" s="1"/>
  <c r="FR28" i="1"/>
  <c r="GL28" i="1"/>
  <c r="GO28" i="1"/>
  <c r="GP28" i="1"/>
  <c r="GV28" i="1"/>
  <c r="GX28" i="1"/>
  <c r="C29" i="1"/>
  <c r="D29" i="1"/>
  <c r="V29" i="1"/>
  <c r="AC29" i="1"/>
  <c r="CQ29" i="1" s="1"/>
  <c r="P29" i="1" s="1"/>
  <c r="AE29" i="1"/>
  <c r="AF29" i="1"/>
  <c r="AG29" i="1"/>
  <c r="AH29" i="1"/>
  <c r="AI29" i="1"/>
  <c r="AJ29" i="1"/>
  <c r="CU29" i="1"/>
  <c r="T29" i="1" s="1"/>
  <c r="CW29" i="1"/>
  <c r="CX29" i="1"/>
  <c r="W29" i="1" s="1"/>
  <c r="FR29" i="1"/>
  <c r="GL29" i="1"/>
  <c r="GO29" i="1"/>
  <c r="GP29" i="1"/>
  <c r="GV29" i="1"/>
  <c r="GX29" i="1"/>
  <c r="C30" i="1"/>
  <c r="D30" i="1"/>
  <c r="AC30" i="1"/>
  <c r="AD30" i="1"/>
  <c r="AB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GK30" i="1" s="1"/>
  <c r="CU30" i="1"/>
  <c r="T30" i="1" s="1"/>
  <c r="CW30" i="1"/>
  <c r="V30" i="1" s="1"/>
  <c r="FR30" i="1"/>
  <c r="GL30" i="1"/>
  <c r="GO30" i="1"/>
  <c r="GP30" i="1"/>
  <c r="GV30" i="1"/>
  <c r="GX30" i="1"/>
  <c r="C31" i="1"/>
  <c r="D31" i="1"/>
  <c r="AC31" i="1"/>
  <c r="AD31" i="1"/>
  <c r="CR31" i="1" s="1"/>
  <c r="Q31" i="1" s="1"/>
  <c r="AE31" i="1"/>
  <c r="AF31" i="1"/>
  <c r="AG31" i="1"/>
  <c r="AH31" i="1"/>
  <c r="AI31" i="1"/>
  <c r="AJ31" i="1"/>
  <c r="CX31" i="1" s="1"/>
  <c r="W31" i="1" s="1"/>
  <c r="CQ31" i="1"/>
  <c r="P31" i="1" s="1"/>
  <c r="CS31" i="1"/>
  <c r="R31" i="1" s="1"/>
  <c r="GK31" i="1" s="1"/>
  <c r="CU31" i="1"/>
  <c r="T31" i="1" s="1"/>
  <c r="CW31" i="1"/>
  <c r="V31" i="1" s="1"/>
  <c r="FR31" i="1"/>
  <c r="GL31" i="1"/>
  <c r="GO31" i="1"/>
  <c r="GP31" i="1"/>
  <c r="GV31" i="1"/>
  <c r="GX31" i="1"/>
  <c r="C32" i="1"/>
  <c r="D32" i="1"/>
  <c r="AC32" i="1"/>
  <c r="CQ32" i="1" s="1"/>
  <c r="P32" i="1" s="1"/>
  <c r="AD32" i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S32" i="1"/>
  <c r="R32" i="1" s="1"/>
  <c r="GK32" i="1" s="1"/>
  <c r="CU32" i="1"/>
  <c r="T32" i="1" s="1"/>
  <c r="CW32" i="1"/>
  <c r="V32" i="1" s="1"/>
  <c r="FR32" i="1"/>
  <c r="GL32" i="1"/>
  <c r="GO32" i="1"/>
  <c r="GP32" i="1"/>
  <c r="GV32" i="1"/>
  <c r="GX32" i="1"/>
  <c r="C33" i="1"/>
  <c r="D33" i="1"/>
  <c r="AC33" i="1"/>
  <c r="CQ33" i="1" s="1"/>
  <c r="P33" i="1" s="1"/>
  <c r="AE33" i="1"/>
  <c r="AD33" i="1" s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O33" i="1"/>
  <c r="GP33" i="1"/>
  <c r="GV33" i="1"/>
  <c r="GX33" i="1"/>
  <c r="C34" i="1"/>
  <c r="D34" i="1"/>
  <c r="AC34" i="1"/>
  <c r="AD34" i="1"/>
  <c r="AB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R34" i="1" s="1"/>
  <c r="GK34" i="1" s="1"/>
  <c r="CU34" i="1"/>
  <c r="T34" i="1" s="1"/>
  <c r="CW34" i="1"/>
  <c r="V34" i="1" s="1"/>
  <c r="FR34" i="1"/>
  <c r="GL34" i="1"/>
  <c r="GO34" i="1"/>
  <c r="GP34" i="1"/>
  <c r="GV34" i="1"/>
  <c r="GX34" i="1"/>
  <c r="C35" i="1"/>
  <c r="D35" i="1"/>
  <c r="AC35" i="1"/>
  <c r="AD35" i="1"/>
  <c r="AE35" i="1"/>
  <c r="AF35" i="1"/>
  <c r="AG35" i="1"/>
  <c r="AH35" i="1"/>
  <c r="AI35" i="1"/>
  <c r="AJ35" i="1"/>
  <c r="CX35" i="1" s="1"/>
  <c r="W35" i="1" s="1"/>
  <c r="CQ35" i="1"/>
  <c r="P35" i="1" s="1"/>
  <c r="CS35" i="1"/>
  <c r="R35" i="1" s="1"/>
  <c r="GK35" i="1" s="1"/>
  <c r="CU35" i="1"/>
  <c r="T35" i="1" s="1"/>
  <c r="CW35" i="1"/>
  <c r="V35" i="1" s="1"/>
  <c r="FR35" i="1"/>
  <c r="GL35" i="1"/>
  <c r="GO35" i="1"/>
  <c r="GP35" i="1"/>
  <c r="GV35" i="1"/>
  <c r="GX35" i="1"/>
  <c r="C36" i="1"/>
  <c r="D36" i="1"/>
  <c r="AC36" i="1"/>
  <c r="CQ36" i="1" s="1"/>
  <c r="P36" i="1" s="1"/>
  <c r="AD36" i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S36" i="1"/>
  <c r="R36" i="1" s="1"/>
  <c r="GK36" i="1" s="1"/>
  <c r="CU36" i="1"/>
  <c r="T36" i="1" s="1"/>
  <c r="CW36" i="1"/>
  <c r="V36" i="1" s="1"/>
  <c r="FR36" i="1"/>
  <c r="GL36" i="1"/>
  <c r="GO36" i="1"/>
  <c r="GP36" i="1"/>
  <c r="GV36" i="1"/>
  <c r="GX36" i="1"/>
  <c r="C37" i="1"/>
  <c r="D37" i="1"/>
  <c r="V37" i="1"/>
  <c r="AC37" i="1"/>
  <c r="CQ37" i="1" s="1"/>
  <c r="P37" i="1" s="1"/>
  <c r="AE37" i="1"/>
  <c r="AF37" i="1"/>
  <c r="AG37" i="1"/>
  <c r="AH37" i="1"/>
  <c r="AI37" i="1"/>
  <c r="AJ37" i="1"/>
  <c r="CX37" i="1" s="1"/>
  <c r="W37" i="1" s="1"/>
  <c r="CU37" i="1"/>
  <c r="T37" i="1" s="1"/>
  <c r="CW37" i="1"/>
  <c r="FR37" i="1"/>
  <c r="GL37" i="1"/>
  <c r="GO37" i="1"/>
  <c r="GP37" i="1"/>
  <c r="GV37" i="1"/>
  <c r="GX37" i="1"/>
  <c r="C38" i="1"/>
  <c r="D38" i="1"/>
  <c r="T38" i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U38" i="1"/>
  <c r="CW38" i="1"/>
  <c r="V38" i="1" s="1"/>
  <c r="FR38" i="1"/>
  <c r="GL38" i="1"/>
  <c r="GO38" i="1"/>
  <c r="GP38" i="1"/>
  <c r="GV38" i="1"/>
  <c r="GX38" i="1"/>
  <c r="C39" i="1"/>
  <c r="D39" i="1"/>
  <c r="T39" i="1"/>
  <c r="AC39" i="1"/>
  <c r="AE39" i="1"/>
  <c r="AF39" i="1"/>
  <c r="AG39" i="1"/>
  <c r="AH39" i="1"/>
  <c r="AI39" i="1"/>
  <c r="AJ39" i="1"/>
  <c r="CX39" i="1" s="1"/>
  <c r="W39" i="1" s="1"/>
  <c r="CQ39" i="1"/>
  <c r="P39" i="1" s="1"/>
  <c r="CU39" i="1"/>
  <c r="CW39" i="1"/>
  <c r="V39" i="1" s="1"/>
  <c r="FR39" i="1"/>
  <c r="GL39" i="1"/>
  <c r="GO39" i="1"/>
  <c r="GP39" i="1"/>
  <c r="GV39" i="1"/>
  <c r="GX39" i="1"/>
  <c r="C40" i="1"/>
  <c r="D40" i="1"/>
  <c r="R40" i="1"/>
  <c r="GK40" i="1" s="1"/>
  <c r="AC40" i="1"/>
  <c r="AD40" i="1"/>
  <c r="CR40" i="1" s="1"/>
  <c r="Q40" i="1" s="1"/>
  <c r="AE40" i="1"/>
  <c r="AF40" i="1"/>
  <c r="CT40" i="1" s="1"/>
  <c r="S40" i="1" s="1"/>
  <c r="CY40" i="1" s="1"/>
  <c r="X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CU40" i="1"/>
  <c r="T40" i="1" s="1"/>
  <c r="CW40" i="1"/>
  <c r="V40" i="1" s="1"/>
  <c r="FR40" i="1"/>
  <c r="GL40" i="1"/>
  <c r="GO40" i="1"/>
  <c r="GP40" i="1"/>
  <c r="GV40" i="1"/>
  <c r="GX40" i="1"/>
  <c r="C41" i="1"/>
  <c r="D41" i="1"/>
  <c r="T41" i="1"/>
  <c r="AC41" i="1"/>
  <c r="AE41" i="1"/>
  <c r="AF41" i="1"/>
  <c r="AG41" i="1"/>
  <c r="AH41" i="1"/>
  <c r="AI41" i="1"/>
  <c r="AJ41" i="1"/>
  <c r="CX41" i="1" s="1"/>
  <c r="W41" i="1" s="1"/>
  <c r="CQ41" i="1"/>
  <c r="P41" i="1" s="1"/>
  <c r="CU41" i="1"/>
  <c r="CW41" i="1"/>
  <c r="V41" i="1" s="1"/>
  <c r="FR41" i="1"/>
  <c r="GL41" i="1"/>
  <c r="GO41" i="1"/>
  <c r="GP41" i="1"/>
  <c r="GV41" i="1"/>
  <c r="GX41" i="1"/>
  <c r="C42" i="1"/>
  <c r="D42" i="1"/>
  <c r="T42" i="1"/>
  <c r="AC42" i="1"/>
  <c r="AD42" i="1"/>
  <c r="CR42" i="1" s="1"/>
  <c r="Q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CU42" i="1"/>
  <c r="CW42" i="1"/>
  <c r="V42" i="1" s="1"/>
  <c r="FR42" i="1"/>
  <c r="GL42" i="1"/>
  <c r="GO42" i="1"/>
  <c r="GP42" i="1"/>
  <c r="GV42" i="1"/>
  <c r="GX42" i="1"/>
  <c r="C43" i="1"/>
  <c r="D43" i="1"/>
  <c r="T43" i="1"/>
  <c r="AC43" i="1"/>
  <c r="AE43" i="1"/>
  <c r="AF43" i="1"/>
  <c r="AG43" i="1"/>
  <c r="AH43" i="1"/>
  <c r="AI43" i="1"/>
  <c r="AJ43" i="1"/>
  <c r="CX43" i="1" s="1"/>
  <c r="W43" i="1" s="1"/>
  <c r="CQ43" i="1"/>
  <c r="P43" i="1" s="1"/>
  <c r="CU43" i="1"/>
  <c r="CW43" i="1"/>
  <c r="V43" i="1" s="1"/>
  <c r="FR43" i="1"/>
  <c r="GL43" i="1"/>
  <c r="GO43" i="1"/>
  <c r="GP43" i="1"/>
  <c r="GV43" i="1"/>
  <c r="GX43" i="1"/>
  <c r="C44" i="1"/>
  <c r="D44" i="1"/>
  <c r="T44" i="1"/>
  <c r="AC44" i="1"/>
  <c r="CQ44" i="1" s="1"/>
  <c r="P44" i="1" s="1"/>
  <c r="AD44" i="1"/>
  <c r="CR44" i="1" s="1"/>
  <c r="Q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S44" i="1"/>
  <c r="R44" i="1" s="1"/>
  <c r="CU44" i="1"/>
  <c r="CW44" i="1"/>
  <c r="V44" i="1" s="1"/>
  <c r="FR44" i="1"/>
  <c r="GL44" i="1"/>
  <c r="GO44" i="1"/>
  <c r="GP44" i="1"/>
  <c r="GV44" i="1"/>
  <c r="GX44" i="1"/>
  <c r="C45" i="1"/>
  <c r="D45" i="1"/>
  <c r="T45" i="1"/>
  <c r="AC45" i="1"/>
  <c r="AE45" i="1"/>
  <c r="AF45" i="1"/>
  <c r="AG45" i="1"/>
  <c r="AH45" i="1"/>
  <c r="AI45" i="1"/>
  <c r="AJ45" i="1"/>
  <c r="CX45" i="1" s="1"/>
  <c r="W45" i="1" s="1"/>
  <c r="CU45" i="1"/>
  <c r="CW45" i="1"/>
  <c r="V45" i="1" s="1"/>
  <c r="FR45" i="1"/>
  <c r="GL45" i="1"/>
  <c r="GO45" i="1"/>
  <c r="GP45" i="1"/>
  <c r="GV45" i="1"/>
  <c r="GX45" i="1"/>
  <c r="C46" i="1"/>
  <c r="D46" i="1"/>
  <c r="T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CW46" i="1"/>
  <c r="V46" i="1" s="1"/>
  <c r="FR46" i="1"/>
  <c r="GL46" i="1"/>
  <c r="GO46" i="1"/>
  <c r="GP46" i="1"/>
  <c r="GV46" i="1"/>
  <c r="GX46" i="1"/>
  <c r="C47" i="1"/>
  <c r="D47" i="1"/>
  <c r="T47" i="1"/>
  <c r="AC47" i="1"/>
  <c r="AE47" i="1"/>
  <c r="AF47" i="1"/>
  <c r="AG47" i="1"/>
  <c r="AH47" i="1"/>
  <c r="AI47" i="1"/>
  <c r="AJ47" i="1"/>
  <c r="CX47" i="1" s="1"/>
  <c r="W47" i="1" s="1"/>
  <c r="CQ47" i="1"/>
  <c r="P47" i="1" s="1"/>
  <c r="CU47" i="1"/>
  <c r="CW47" i="1"/>
  <c r="V47" i="1" s="1"/>
  <c r="FR47" i="1"/>
  <c r="GL47" i="1"/>
  <c r="GO47" i="1"/>
  <c r="GP47" i="1"/>
  <c r="GV47" i="1"/>
  <c r="GX47" i="1"/>
  <c r="C48" i="1"/>
  <c r="D48" i="1"/>
  <c r="T48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GK48" i="1" s="1"/>
  <c r="CU48" i="1"/>
  <c r="CW48" i="1"/>
  <c r="V48" i="1" s="1"/>
  <c r="FR48" i="1"/>
  <c r="GL48" i="1"/>
  <c r="GO48" i="1"/>
  <c r="GP48" i="1"/>
  <c r="GV48" i="1"/>
  <c r="GX48" i="1"/>
  <c r="C49" i="1"/>
  <c r="D49" i="1"/>
  <c r="T49" i="1"/>
  <c r="AC49" i="1"/>
  <c r="AE49" i="1"/>
  <c r="AF49" i="1"/>
  <c r="AG49" i="1"/>
  <c r="AH49" i="1"/>
  <c r="AI49" i="1"/>
  <c r="AJ49" i="1"/>
  <c r="CX49" i="1" s="1"/>
  <c r="W49" i="1" s="1"/>
  <c r="CQ49" i="1"/>
  <c r="P49" i="1" s="1"/>
  <c r="CU49" i="1"/>
  <c r="CW49" i="1"/>
  <c r="V49" i="1" s="1"/>
  <c r="FR49" i="1"/>
  <c r="GL49" i="1"/>
  <c r="GO49" i="1"/>
  <c r="GP49" i="1"/>
  <c r="GV49" i="1"/>
  <c r="GX49" i="1"/>
  <c r="C50" i="1"/>
  <c r="D50" i="1"/>
  <c r="R50" i="1"/>
  <c r="GK50" i="1" s="1"/>
  <c r="V50" i="1"/>
  <c r="AC50" i="1"/>
  <c r="AD50" i="1"/>
  <c r="AE50" i="1"/>
  <c r="AF50" i="1"/>
  <c r="AB50" i="1" s="1"/>
  <c r="AG50" i="1"/>
  <c r="AH50" i="1"/>
  <c r="AI50" i="1"/>
  <c r="AJ50" i="1"/>
  <c r="CQ50" i="1"/>
  <c r="P50" i="1" s="1"/>
  <c r="CR50" i="1"/>
  <c r="Q50" i="1" s="1"/>
  <c r="CS50" i="1"/>
  <c r="CT50" i="1"/>
  <c r="S50" i="1" s="1"/>
  <c r="CU50" i="1"/>
  <c r="T50" i="1" s="1"/>
  <c r="CV50" i="1"/>
  <c r="U50" i="1" s="1"/>
  <c r="CW50" i="1"/>
  <c r="CX50" i="1"/>
  <c r="W50" i="1" s="1"/>
  <c r="FR50" i="1"/>
  <c r="GL50" i="1"/>
  <c r="GO50" i="1"/>
  <c r="GP50" i="1"/>
  <c r="GV50" i="1"/>
  <c r="GX50" i="1" s="1"/>
  <c r="C51" i="1"/>
  <c r="D51" i="1"/>
  <c r="AC51" i="1"/>
  <c r="CQ51" i="1" s="1"/>
  <c r="P51" i="1" s="1"/>
  <c r="AE51" i="1"/>
  <c r="AF51" i="1"/>
  <c r="AG51" i="1"/>
  <c r="CU51" i="1" s="1"/>
  <c r="T51" i="1" s="1"/>
  <c r="AH51" i="1"/>
  <c r="H151" i="6" s="1"/>
  <c r="AI51" i="1"/>
  <c r="CW51" i="1" s="1"/>
  <c r="V51" i="1" s="1"/>
  <c r="AJ51" i="1"/>
  <c r="CX51" i="1"/>
  <c r="W51" i="1" s="1"/>
  <c r="FR51" i="1"/>
  <c r="GL51" i="1"/>
  <c r="GO51" i="1"/>
  <c r="GP51" i="1"/>
  <c r="GV51" i="1"/>
  <c r="GX51" i="1" s="1"/>
  <c r="C52" i="1"/>
  <c r="D52" i="1"/>
  <c r="AC52" i="1"/>
  <c r="AE52" i="1"/>
  <c r="CS52" i="1" s="1"/>
  <c r="R52" i="1" s="1"/>
  <c r="GK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C53" i="1"/>
  <c r="D53" i="1"/>
  <c r="AC53" i="1"/>
  <c r="AE53" i="1"/>
  <c r="AF53" i="1"/>
  <c r="AG53" i="1"/>
  <c r="CU53" i="1" s="1"/>
  <c r="T53" i="1" s="1"/>
  <c r="AH53" i="1"/>
  <c r="AI53" i="1"/>
  <c r="CW53" i="1" s="1"/>
  <c r="V53" i="1" s="1"/>
  <c r="AJ53" i="1"/>
  <c r="CX53" i="1"/>
  <c r="W53" i="1" s="1"/>
  <c r="FR53" i="1"/>
  <c r="GL53" i="1"/>
  <c r="GO53" i="1"/>
  <c r="GP53" i="1"/>
  <c r="GV53" i="1"/>
  <c r="GX53" i="1" s="1"/>
  <c r="C54" i="1"/>
  <c r="D54" i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C55" i="1"/>
  <c r="D55" i="1"/>
  <c r="AC55" i="1"/>
  <c r="AE55" i="1"/>
  <c r="AF55" i="1"/>
  <c r="CT55" i="1" s="1"/>
  <c r="S55" i="1" s="1"/>
  <c r="U163" i="6" s="1"/>
  <c r="AG55" i="1"/>
  <c r="CU55" i="1" s="1"/>
  <c r="T55" i="1" s="1"/>
  <c r="AH55" i="1"/>
  <c r="H168" i="6" s="1"/>
  <c r="AI55" i="1"/>
  <c r="CW55" i="1" s="1"/>
  <c r="V55" i="1" s="1"/>
  <c r="AJ55" i="1"/>
  <c r="CX55" i="1"/>
  <c r="W55" i="1" s="1"/>
  <c r="FR55" i="1"/>
  <c r="GL55" i="1"/>
  <c r="GO55" i="1"/>
  <c r="GP55" i="1"/>
  <c r="GV55" i="1"/>
  <c r="GX55" i="1" s="1"/>
  <c r="C56" i="1"/>
  <c r="D56" i="1"/>
  <c r="AC56" i="1"/>
  <c r="AE56" i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O56" i="1"/>
  <c r="GP56" i="1"/>
  <c r="GV56" i="1"/>
  <c r="GX56" i="1" s="1"/>
  <c r="C57" i="1"/>
  <c r="D57" i="1"/>
  <c r="AC57" i="1"/>
  <c r="AE57" i="1"/>
  <c r="AF57" i="1"/>
  <c r="AG57" i="1"/>
  <c r="CU57" i="1" s="1"/>
  <c r="T57" i="1" s="1"/>
  <c r="AH57" i="1"/>
  <c r="H176" i="6" s="1"/>
  <c r="AI57" i="1"/>
  <c r="CW57" i="1" s="1"/>
  <c r="V57" i="1" s="1"/>
  <c r="AJ57" i="1"/>
  <c r="CX57" i="1"/>
  <c r="W57" i="1" s="1"/>
  <c r="FR57" i="1"/>
  <c r="GL57" i="1"/>
  <c r="GO57" i="1"/>
  <c r="GP57" i="1"/>
  <c r="GV57" i="1"/>
  <c r="GX57" i="1" s="1"/>
  <c r="U58" i="1"/>
  <c r="AC58" i="1"/>
  <c r="AE58" i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CX58" i="1"/>
  <c r="W58" i="1" s="1"/>
  <c r="FR58" i="1"/>
  <c r="GL58" i="1"/>
  <c r="GO58" i="1"/>
  <c r="GP58" i="1"/>
  <c r="GV58" i="1"/>
  <c r="GX58" i="1" s="1"/>
  <c r="U59" i="1"/>
  <c r="W59" i="1"/>
  <c r="AC59" i="1"/>
  <c r="AE59" i="1"/>
  <c r="AD59" i="1" s="1"/>
  <c r="CR59" i="1" s="1"/>
  <c r="Q59" i="1" s="1"/>
  <c r="AF59" i="1"/>
  <c r="AG59" i="1"/>
  <c r="AH59" i="1"/>
  <c r="AI59" i="1"/>
  <c r="AJ59" i="1"/>
  <c r="CS59" i="1"/>
  <c r="R59" i="1" s="1"/>
  <c r="GK59" i="1" s="1"/>
  <c r="CT59" i="1"/>
  <c r="S59" i="1" s="1"/>
  <c r="CU59" i="1"/>
  <c r="T59" i="1" s="1"/>
  <c r="CV59" i="1"/>
  <c r="CW59" i="1"/>
  <c r="V59" i="1" s="1"/>
  <c r="CX59" i="1"/>
  <c r="FR59" i="1"/>
  <c r="GL59" i="1"/>
  <c r="GO59" i="1"/>
  <c r="GP59" i="1"/>
  <c r="GV59" i="1"/>
  <c r="GX59" i="1"/>
  <c r="AC60" i="1"/>
  <c r="AD60" i="1"/>
  <c r="CR60" i="1" s="1"/>
  <c r="Q60" i="1" s="1"/>
  <c r="AE60" i="1"/>
  <c r="AF60" i="1"/>
  <c r="AB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O60" i="1"/>
  <c r="GP60" i="1"/>
  <c r="GV60" i="1"/>
  <c r="GX60" i="1"/>
  <c r="AC61" i="1"/>
  <c r="AD61" i="1"/>
  <c r="CR61" i="1" s="1"/>
  <c r="Q61" i="1" s="1"/>
  <c r="AE61" i="1"/>
  <c r="AF61" i="1"/>
  <c r="AG61" i="1"/>
  <c r="AH61" i="1"/>
  <c r="CV61" i="1" s="1"/>
  <c r="U61" i="1" s="1"/>
  <c r="AI61" i="1"/>
  <c r="AJ61" i="1"/>
  <c r="CX61" i="1" s="1"/>
  <c r="W61" i="1" s="1"/>
  <c r="CS61" i="1"/>
  <c r="R61" i="1" s="1"/>
  <c r="GK61" i="1" s="1"/>
  <c r="CU61" i="1"/>
  <c r="T61" i="1" s="1"/>
  <c r="CW61" i="1"/>
  <c r="V61" i="1" s="1"/>
  <c r="FR61" i="1"/>
  <c r="GL61" i="1"/>
  <c r="GO61" i="1"/>
  <c r="GP61" i="1"/>
  <c r="GV61" i="1"/>
  <c r="GX61" i="1"/>
  <c r="AC62" i="1"/>
  <c r="AD62" i="1"/>
  <c r="CR62" i="1" s="1"/>
  <c r="Q62" i="1" s="1"/>
  <c r="AE62" i="1"/>
  <c r="AF62" i="1"/>
  <c r="AB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AD63" i="1"/>
  <c r="CR63" i="1" s="1"/>
  <c r="Q63" i="1" s="1"/>
  <c r="AE63" i="1"/>
  <c r="AF63" i="1"/>
  <c r="AG63" i="1"/>
  <c r="AH63" i="1"/>
  <c r="CV63" i="1" s="1"/>
  <c r="U63" i="1" s="1"/>
  <c r="AI63" i="1"/>
  <c r="AJ63" i="1"/>
  <c r="CX63" i="1" s="1"/>
  <c r="W63" i="1" s="1"/>
  <c r="CQ63" i="1"/>
  <c r="P63" i="1" s="1"/>
  <c r="U184" i="6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CR64" i="1" s="1"/>
  <c r="Q64" i="1" s="1"/>
  <c r="AE64" i="1"/>
  <c r="AF64" i="1"/>
  <c r="AB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AD65" i="1"/>
  <c r="CR65" i="1" s="1"/>
  <c r="Q65" i="1" s="1"/>
  <c r="AE65" i="1"/>
  <c r="AF65" i="1"/>
  <c r="AG65" i="1"/>
  <c r="AH65" i="1"/>
  <c r="CV65" i="1" s="1"/>
  <c r="U65" i="1" s="1"/>
  <c r="AI65" i="1"/>
  <c r="AJ65" i="1"/>
  <c r="CX65" i="1" s="1"/>
  <c r="W65" i="1" s="1"/>
  <c r="CQ65" i="1"/>
  <c r="P65" i="1" s="1"/>
  <c r="U187" i="6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AB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AG67" i="1"/>
  <c r="AH67" i="1"/>
  <c r="CV67" i="1" s="1"/>
  <c r="U67" i="1" s="1"/>
  <c r="AI67" i="1"/>
  <c r="AJ67" i="1"/>
  <c r="CX67" i="1" s="1"/>
  <c r="W67" i="1" s="1"/>
  <c r="CQ67" i="1"/>
  <c r="P67" i="1" s="1"/>
  <c r="U190" i="6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AB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AB69" i="1" s="1"/>
  <c r="AG69" i="1"/>
  <c r="AH69" i="1"/>
  <c r="CV69" i="1" s="1"/>
  <c r="U69" i="1" s="1"/>
  <c r="AI69" i="1"/>
  <c r="AJ69" i="1"/>
  <c r="CX69" i="1" s="1"/>
  <c r="W69" i="1" s="1"/>
  <c r="CQ69" i="1"/>
  <c r="P69" i="1" s="1"/>
  <c r="U193" i="6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AB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AD71" i="1"/>
  <c r="CR71" i="1" s="1"/>
  <c r="Q71" i="1" s="1"/>
  <c r="AE71" i="1"/>
  <c r="AF71" i="1"/>
  <c r="AG71" i="1"/>
  <c r="AH71" i="1"/>
  <c r="CV71" i="1" s="1"/>
  <c r="U71" i="1" s="1"/>
  <c r="AI71" i="1"/>
  <c r="AJ71" i="1"/>
  <c r="CX71" i="1" s="1"/>
  <c r="W71" i="1" s="1"/>
  <c r="CQ71" i="1"/>
  <c r="P71" i="1" s="1"/>
  <c r="U196" i="6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AB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AC73" i="1"/>
  <c r="AD73" i="1"/>
  <c r="CR73" i="1" s="1"/>
  <c r="Q73" i="1" s="1"/>
  <c r="AE73" i="1"/>
  <c r="AF73" i="1"/>
  <c r="AB73" i="1" s="1"/>
  <c r="AG73" i="1"/>
  <c r="AH73" i="1"/>
  <c r="CV73" i="1" s="1"/>
  <c r="U73" i="1" s="1"/>
  <c r="AI73" i="1"/>
  <c r="AJ73" i="1"/>
  <c r="CX73" i="1" s="1"/>
  <c r="W73" i="1" s="1"/>
  <c r="CQ73" i="1"/>
  <c r="P73" i="1" s="1"/>
  <c r="U199" i="6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AB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AD75" i="1"/>
  <c r="CR75" i="1" s="1"/>
  <c r="Q75" i="1" s="1"/>
  <c r="AE75" i="1"/>
  <c r="AF75" i="1"/>
  <c r="AG75" i="1"/>
  <c r="AH75" i="1"/>
  <c r="CV75" i="1" s="1"/>
  <c r="U75" i="1" s="1"/>
  <c r="AI75" i="1"/>
  <c r="AJ75" i="1"/>
  <c r="CX75" i="1" s="1"/>
  <c r="W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AB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AD77" i="1"/>
  <c r="CR77" i="1" s="1"/>
  <c r="Q77" i="1" s="1"/>
  <c r="AE77" i="1"/>
  <c r="AF77" i="1"/>
  <c r="AB77" i="1" s="1"/>
  <c r="AG77" i="1"/>
  <c r="AH77" i="1"/>
  <c r="CV77" i="1" s="1"/>
  <c r="U77" i="1" s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B79" i="1"/>
  <c r="B22" i="1" s="1"/>
  <c r="C79" i="1"/>
  <c r="C22" i="1" s="1"/>
  <c r="D79" i="1"/>
  <c r="D22" i="1" s="1"/>
  <c r="F79" i="1"/>
  <c r="F22" i="1" s="1"/>
  <c r="G79" i="1"/>
  <c r="G22" i="1" s="1"/>
  <c r="BX79" i="1"/>
  <c r="BX22" i="1" s="1"/>
  <c r="CK79" i="1"/>
  <c r="CK22" i="1" s="1"/>
  <c r="CL79" i="1"/>
  <c r="CL22" i="1" s="1"/>
  <c r="FP79" i="1"/>
  <c r="FP22" i="1" s="1"/>
  <c r="GC79" i="1"/>
  <c r="GC22" i="1" s="1"/>
  <c r="GD79" i="1"/>
  <c r="B108" i="1"/>
  <c r="B18" i="1" s="1"/>
  <c r="C108" i="1"/>
  <c r="C18" i="1" s="1"/>
  <c r="D108" i="1"/>
  <c r="D18" i="1" s="1"/>
  <c r="F108" i="1"/>
  <c r="F18" i="1" s="1"/>
  <c r="G108" i="1"/>
  <c r="G18" i="1" s="1"/>
  <c r="CQ75" i="1" l="1"/>
  <c r="P75" i="1" s="1"/>
  <c r="U202" i="6" s="1"/>
  <c r="T202" i="6"/>
  <c r="H202" i="6"/>
  <c r="AB75" i="1"/>
  <c r="S201" i="6"/>
  <c r="J201" i="6" s="1"/>
  <c r="K199" i="6"/>
  <c r="T199" i="6"/>
  <c r="H199" i="6"/>
  <c r="S198" i="6"/>
  <c r="J198" i="6" s="1"/>
  <c r="K196" i="6"/>
  <c r="T196" i="6"/>
  <c r="H196" i="6"/>
  <c r="AB71" i="1"/>
  <c r="S195" i="6"/>
  <c r="J195" i="6" s="1"/>
  <c r="K193" i="6"/>
  <c r="T193" i="6"/>
  <c r="H193" i="6"/>
  <c r="S192" i="6"/>
  <c r="J192" i="6" s="1"/>
  <c r="K190" i="6"/>
  <c r="T190" i="6"/>
  <c r="H190" i="6"/>
  <c r="AB67" i="1"/>
  <c r="S189" i="6"/>
  <c r="J189" i="6" s="1"/>
  <c r="K187" i="6"/>
  <c r="T187" i="6"/>
  <c r="H187" i="6"/>
  <c r="AB65" i="1"/>
  <c r="S186" i="6"/>
  <c r="J186" i="6" s="1"/>
  <c r="K184" i="6"/>
  <c r="T184" i="6"/>
  <c r="H184" i="6"/>
  <c r="AB63" i="1"/>
  <c r="T181" i="6"/>
  <c r="H181" i="6"/>
  <c r="CQ61" i="1"/>
  <c r="P61" i="1" s="1"/>
  <c r="U181" i="6" s="1"/>
  <c r="AB61" i="1"/>
  <c r="CQ59" i="1"/>
  <c r="P59" i="1" s="1"/>
  <c r="U178" i="6" s="1"/>
  <c r="T178" i="6"/>
  <c r="H178" i="6"/>
  <c r="CV57" i="1"/>
  <c r="U57" i="1" s="1"/>
  <c r="I176" i="6" s="1"/>
  <c r="CP59" i="1"/>
  <c r="O59" i="1" s="1"/>
  <c r="CV51" i="1"/>
  <c r="U51" i="1" s="1"/>
  <c r="I151" i="6" s="1"/>
  <c r="CT57" i="1"/>
  <c r="S57" i="1" s="1"/>
  <c r="U171" i="6" s="1"/>
  <c r="T171" i="6"/>
  <c r="T174" i="6"/>
  <c r="H171" i="6"/>
  <c r="T175" i="6"/>
  <c r="H174" i="6"/>
  <c r="H175" i="6"/>
  <c r="CV55" i="1"/>
  <c r="U55" i="1" s="1"/>
  <c r="I168" i="6" s="1"/>
  <c r="GM173" i="6"/>
  <c r="I173" i="6" s="1"/>
  <c r="H173" i="6"/>
  <c r="CY50" i="1"/>
  <c r="X50" i="1" s="1"/>
  <c r="GM165" i="6"/>
  <c r="I165" i="6" s="1"/>
  <c r="H165" i="6"/>
  <c r="K163" i="6"/>
  <c r="T163" i="6"/>
  <c r="T166" i="6"/>
  <c r="H163" i="6"/>
  <c r="T167" i="6"/>
  <c r="H166" i="6"/>
  <c r="H167" i="6"/>
  <c r="CV53" i="1"/>
  <c r="U53" i="1" s="1"/>
  <c r="I160" i="6" s="1"/>
  <c r="H160" i="6"/>
  <c r="CT53" i="1"/>
  <c r="S53" i="1" s="1"/>
  <c r="U154" i="6" s="1"/>
  <c r="T154" i="6"/>
  <c r="T158" i="6"/>
  <c r="H154" i="6"/>
  <c r="T159" i="6"/>
  <c r="H158" i="6"/>
  <c r="H159" i="6"/>
  <c r="AD53" i="1"/>
  <c r="CR53" i="1" s="1"/>
  <c r="Q53" i="1" s="1"/>
  <c r="GM156" i="6"/>
  <c r="I156" i="6" s="1"/>
  <c r="H156" i="6"/>
  <c r="CQ53" i="1"/>
  <c r="P53" i="1" s="1"/>
  <c r="U157" i="6" s="1"/>
  <c r="K157" i="6" s="1"/>
  <c r="H157" i="6"/>
  <c r="T157" i="6"/>
  <c r="CT51" i="1"/>
  <c r="S51" i="1" s="1"/>
  <c r="U146" i="6" s="1"/>
  <c r="T146" i="6"/>
  <c r="T149" i="6"/>
  <c r="H146" i="6"/>
  <c r="T150" i="6"/>
  <c r="H149" i="6"/>
  <c r="H150" i="6"/>
  <c r="AD51" i="1"/>
  <c r="CR51" i="1" s="1"/>
  <c r="Q51" i="1" s="1"/>
  <c r="GM148" i="6"/>
  <c r="I148" i="6" s="1"/>
  <c r="H148" i="6"/>
  <c r="CP50" i="1"/>
  <c r="O50" i="1" s="1"/>
  <c r="AD49" i="1"/>
  <c r="H139" i="6" s="1"/>
  <c r="GM140" i="6"/>
  <c r="I140" i="6" s="1"/>
  <c r="H140" i="6"/>
  <c r="CV49" i="1"/>
  <c r="U49" i="1" s="1"/>
  <c r="I143" i="6" s="1"/>
  <c r="H143" i="6"/>
  <c r="CT49" i="1"/>
  <c r="S49" i="1" s="1"/>
  <c r="U138" i="6" s="1"/>
  <c r="T138" i="6"/>
  <c r="T141" i="6"/>
  <c r="H138" i="6"/>
  <c r="T142" i="6"/>
  <c r="H141" i="6"/>
  <c r="H142" i="6"/>
  <c r="CR49" i="1"/>
  <c r="Q49" i="1" s="1"/>
  <c r="U139" i="6" s="1"/>
  <c r="K139" i="6" s="1"/>
  <c r="CS49" i="1"/>
  <c r="R49" i="1" s="1"/>
  <c r="CP48" i="1"/>
  <c r="O48" i="1" s="1"/>
  <c r="CT47" i="1"/>
  <c r="S47" i="1" s="1"/>
  <c r="U130" i="6" s="1"/>
  <c r="T130" i="6"/>
  <c r="T133" i="6"/>
  <c r="H130" i="6"/>
  <c r="T134" i="6"/>
  <c r="H133" i="6"/>
  <c r="H134" i="6"/>
  <c r="AD47" i="1"/>
  <c r="T131" i="6" s="1"/>
  <c r="GM132" i="6"/>
  <c r="I132" i="6" s="1"/>
  <c r="H132" i="6"/>
  <c r="CV47" i="1"/>
  <c r="U47" i="1" s="1"/>
  <c r="I135" i="6" s="1"/>
  <c r="H135" i="6"/>
  <c r="CS47" i="1"/>
  <c r="R47" i="1" s="1"/>
  <c r="CP46" i="1"/>
  <c r="O46" i="1" s="1"/>
  <c r="CY46" i="1"/>
  <c r="X46" i="1" s="1"/>
  <c r="CV45" i="1"/>
  <c r="U45" i="1" s="1"/>
  <c r="I127" i="6" s="1"/>
  <c r="H127" i="6"/>
  <c r="CT45" i="1"/>
  <c r="S45" i="1" s="1"/>
  <c r="U121" i="6" s="1"/>
  <c r="T121" i="6"/>
  <c r="T125" i="6"/>
  <c r="H121" i="6"/>
  <c r="T126" i="6"/>
  <c r="H125" i="6"/>
  <c r="H126" i="6"/>
  <c r="AD45" i="1"/>
  <c r="T122" i="6" s="1"/>
  <c r="GM123" i="6"/>
  <c r="I123" i="6" s="1"/>
  <c r="H123" i="6"/>
  <c r="CQ45" i="1"/>
  <c r="P45" i="1" s="1"/>
  <c r="U124" i="6" s="1"/>
  <c r="K124" i="6" s="1"/>
  <c r="H124" i="6"/>
  <c r="T124" i="6"/>
  <c r="CS45" i="1"/>
  <c r="R45" i="1" s="1"/>
  <c r="K123" i="6" s="1"/>
  <c r="CP44" i="1"/>
  <c r="O44" i="1" s="1"/>
  <c r="CT43" i="1"/>
  <c r="S43" i="1" s="1"/>
  <c r="U113" i="6" s="1"/>
  <c r="T113" i="6"/>
  <c r="T116" i="6"/>
  <c r="H113" i="6"/>
  <c r="T117" i="6"/>
  <c r="H116" i="6"/>
  <c r="H117" i="6"/>
  <c r="AD43" i="1"/>
  <c r="T114" i="6" s="1"/>
  <c r="GM115" i="6"/>
  <c r="I115" i="6" s="1"/>
  <c r="H115" i="6"/>
  <c r="CV43" i="1"/>
  <c r="U43" i="1" s="1"/>
  <c r="I118" i="6" s="1"/>
  <c r="H118" i="6"/>
  <c r="CS43" i="1"/>
  <c r="R43" i="1" s="1"/>
  <c r="K115" i="6" s="1"/>
  <c r="CP42" i="1"/>
  <c r="O42" i="1" s="1"/>
  <c r="AD41" i="1"/>
  <c r="H106" i="6" s="1"/>
  <c r="GM107" i="6"/>
  <c r="I107" i="6" s="1"/>
  <c r="H107" i="6"/>
  <c r="CV41" i="1"/>
  <c r="U41" i="1" s="1"/>
  <c r="I110" i="6" s="1"/>
  <c r="H110" i="6"/>
  <c r="CT41" i="1"/>
  <c r="S41" i="1" s="1"/>
  <c r="U105" i="6" s="1"/>
  <c r="T105" i="6"/>
  <c r="T108" i="6"/>
  <c r="H105" i="6"/>
  <c r="T109" i="6"/>
  <c r="H108" i="6"/>
  <c r="H109" i="6"/>
  <c r="CR41" i="1"/>
  <c r="Q41" i="1" s="1"/>
  <c r="U106" i="6" s="1"/>
  <c r="K106" i="6" s="1"/>
  <c r="CS41" i="1"/>
  <c r="R41" i="1" s="1"/>
  <c r="K107" i="6" s="1"/>
  <c r="CP40" i="1"/>
  <c r="O40" i="1" s="1"/>
  <c r="CT39" i="1"/>
  <c r="S39" i="1" s="1"/>
  <c r="U97" i="6" s="1"/>
  <c r="T97" i="6"/>
  <c r="T100" i="6"/>
  <c r="H97" i="6"/>
  <c r="T101" i="6"/>
  <c r="H100" i="6"/>
  <c r="H101" i="6"/>
  <c r="AD39" i="1"/>
  <c r="CR39" i="1" s="1"/>
  <c r="Q39" i="1" s="1"/>
  <c r="GM99" i="6"/>
  <c r="I99" i="6" s="1"/>
  <c r="H99" i="6"/>
  <c r="CV39" i="1"/>
  <c r="U39" i="1" s="1"/>
  <c r="I102" i="6" s="1"/>
  <c r="H102" i="6"/>
  <c r="CS39" i="1"/>
  <c r="R39" i="1" s="1"/>
  <c r="CP38" i="1"/>
  <c r="O38" i="1" s="1"/>
  <c r="CV37" i="1"/>
  <c r="U37" i="1" s="1"/>
  <c r="I94" i="6" s="1"/>
  <c r="H94" i="6"/>
  <c r="CT37" i="1"/>
  <c r="S37" i="1" s="1"/>
  <c r="U89" i="6" s="1"/>
  <c r="T89" i="6"/>
  <c r="T92" i="6"/>
  <c r="H89" i="6"/>
  <c r="T93" i="6"/>
  <c r="H92" i="6"/>
  <c r="H93" i="6"/>
  <c r="AD37" i="1"/>
  <c r="CR37" i="1" s="1"/>
  <c r="Q37" i="1" s="1"/>
  <c r="GM91" i="6"/>
  <c r="I91" i="6" s="1"/>
  <c r="H91" i="6"/>
  <c r="CS37" i="1"/>
  <c r="R37" i="1" s="1"/>
  <c r="EB79" i="1"/>
  <c r="DO79" i="1" s="1"/>
  <c r="CV35" i="1"/>
  <c r="U35" i="1" s="1"/>
  <c r="I86" i="6" s="1"/>
  <c r="H86" i="6"/>
  <c r="CR35" i="1"/>
  <c r="Q35" i="1" s="1"/>
  <c r="U83" i="6" s="1"/>
  <c r="K83" i="6" s="1"/>
  <c r="T83" i="6"/>
  <c r="H83" i="6"/>
  <c r="T84" i="6"/>
  <c r="T82" i="6"/>
  <c r="T85" i="6"/>
  <c r="H84" i="6"/>
  <c r="H82" i="6"/>
  <c r="H85" i="6"/>
  <c r="AB35" i="1"/>
  <c r="H81" i="6" s="1"/>
  <c r="CV33" i="1"/>
  <c r="U33" i="1" s="1"/>
  <c r="I79" i="6" s="1"/>
  <c r="H79" i="6"/>
  <c r="T74" i="6"/>
  <c r="T77" i="6"/>
  <c r="H74" i="6"/>
  <c r="T78" i="6"/>
  <c r="H77" i="6"/>
  <c r="H78" i="6"/>
  <c r="CS33" i="1"/>
  <c r="R33" i="1" s="1"/>
  <c r="GM76" i="6"/>
  <c r="I76" i="6" s="1"/>
  <c r="H76" i="6"/>
  <c r="CR33" i="1"/>
  <c r="Q33" i="1" s="1"/>
  <c r="U75" i="6" s="1"/>
  <c r="K75" i="6" s="1"/>
  <c r="T75" i="6"/>
  <c r="H75" i="6"/>
  <c r="CV31" i="1"/>
  <c r="U31" i="1" s="1"/>
  <c r="I71" i="6" s="1"/>
  <c r="H71" i="6"/>
  <c r="AB31" i="1"/>
  <c r="H67" i="6" s="1"/>
  <c r="T69" i="6"/>
  <c r="T70" i="6"/>
  <c r="H69" i="6"/>
  <c r="T68" i="6"/>
  <c r="H70" i="6"/>
  <c r="H68" i="6"/>
  <c r="CC79" i="1"/>
  <c r="CC22" i="1" s="1"/>
  <c r="FV79" i="1"/>
  <c r="EM79" i="1" s="1"/>
  <c r="DT205" i="6" s="1"/>
  <c r="J220" i="6" s="1"/>
  <c r="CT29" i="1"/>
  <c r="S29" i="1" s="1"/>
  <c r="U60" i="6" s="1"/>
  <c r="T60" i="6"/>
  <c r="T63" i="6"/>
  <c r="H60" i="6"/>
  <c r="T64" i="6"/>
  <c r="H63" i="6"/>
  <c r="H64" i="6"/>
  <c r="CS29" i="1"/>
  <c r="R29" i="1" s="1"/>
  <c r="GM62" i="6"/>
  <c r="I62" i="6" s="1"/>
  <c r="H62" i="6"/>
  <c r="GB79" i="1"/>
  <c r="GB22" i="1" s="1"/>
  <c r="EA79" i="1"/>
  <c r="EA22" i="1" s="1"/>
  <c r="CV29" i="1"/>
  <c r="U29" i="1" s="1"/>
  <c r="I65" i="6" s="1"/>
  <c r="H65" i="6"/>
  <c r="AD29" i="1"/>
  <c r="T61" i="6" s="1"/>
  <c r="CD79" i="1"/>
  <c r="CD22" i="1" s="1"/>
  <c r="BY79" i="1"/>
  <c r="BY22" i="1" s="1"/>
  <c r="CJ79" i="1"/>
  <c r="BA79" i="1" s="1"/>
  <c r="FR79" i="1"/>
  <c r="FY79" i="1" s="1"/>
  <c r="BZ79" i="1"/>
  <c r="FU79" i="1"/>
  <c r="FU22" i="1" s="1"/>
  <c r="CY24" i="1"/>
  <c r="X24" i="1" s="1"/>
  <c r="CT27" i="1"/>
  <c r="S27" i="1" s="1"/>
  <c r="U53" i="6" s="1"/>
  <c r="T55" i="6"/>
  <c r="T53" i="6"/>
  <c r="H56" i="6"/>
  <c r="T56" i="6"/>
  <c r="H55" i="6"/>
  <c r="H53" i="6"/>
  <c r="CV27" i="1"/>
  <c r="U27" i="1" s="1"/>
  <c r="I57" i="6" s="1"/>
  <c r="H57" i="6"/>
  <c r="CR27" i="1"/>
  <c r="Q27" i="1" s="1"/>
  <c r="U54" i="6" s="1"/>
  <c r="K54" i="6" s="1"/>
  <c r="T54" i="6"/>
  <c r="H54" i="6"/>
  <c r="FQ79" i="1"/>
  <c r="FQ22" i="1" s="1"/>
  <c r="CT25" i="1"/>
  <c r="S25" i="1" s="1"/>
  <c r="U47" i="6" s="1"/>
  <c r="T48" i="6"/>
  <c r="T49" i="6"/>
  <c r="H48" i="6"/>
  <c r="T47" i="6"/>
  <c r="H49" i="6"/>
  <c r="H47" i="6"/>
  <c r="CV25" i="1"/>
  <c r="U25" i="1" s="1"/>
  <c r="I50" i="6" s="1"/>
  <c r="H50" i="6"/>
  <c r="AB33" i="1"/>
  <c r="H73" i="6" s="1"/>
  <c r="AB36" i="1"/>
  <c r="AB32" i="1"/>
  <c r="DY79" i="1"/>
  <c r="EG79" i="1"/>
  <c r="AI79" i="1"/>
  <c r="AJ79" i="1"/>
  <c r="GD22" i="1"/>
  <c r="EU79" i="1"/>
  <c r="ET79" i="1"/>
  <c r="EB22" i="1"/>
  <c r="AG79" i="1"/>
  <c r="CJ22" i="1"/>
  <c r="AH79" i="1"/>
  <c r="CZ59" i="1"/>
  <c r="Y59" i="1" s="1"/>
  <c r="CY59" i="1"/>
  <c r="X59" i="1" s="1"/>
  <c r="BC79" i="1"/>
  <c r="AB59" i="1"/>
  <c r="AD58" i="1"/>
  <c r="CR58" i="1" s="1"/>
  <c r="Q58" i="1" s="1"/>
  <c r="CS58" i="1"/>
  <c r="R58" i="1" s="1"/>
  <c r="GK58" i="1" s="1"/>
  <c r="CY52" i="1"/>
  <c r="X52" i="1" s="1"/>
  <c r="CZ52" i="1"/>
  <c r="Y52" i="1" s="1"/>
  <c r="CY48" i="1"/>
  <c r="X48" i="1" s="1"/>
  <c r="GK42" i="1"/>
  <c r="CY42" i="1"/>
  <c r="X42" i="1" s="1"/>
  <c r="BB79" i="1"/>
  <c r="CT77" i="1"/>
  <c r="S77" i="1" s="1"/>
  <c r="CP77" i="1" s="1"/>
  <c r="O77" i="1" s="1"/>
  <c r="CT76" i="1"/>
  <c r="S76" i="1" s="1"/>
  <c r="CT75" i="1"/>
  <c r="S75" i="1" s="1"/>
  <c r="CT74" i="1"/>
  <c r="S74" i="1" s="1"/>
  <c r="CP74" i="1" s="1"/>
  <c r="O74" i="1" s="1"/>
  <c r="CT73" i="1"/>
  <c r="S73" i="1" s="1"/>
  <c r="CT72" i="1"/>
  <c r="S72" i="1" s="1"/>
  <c r="CT71" i="1"/>
  <c r="S71" i="1" s="1"/>
  <c r="CP71" i="1" s="1"/>
  <c r="O71" i="1" s="1"/>
  <c r="CT70" i="1"/>
  <c r="S70" i="1" s="1"/>
  <c r="CP70" i="1" s="1"/>
  <c r="O70" i="1" s="1"/>
  <c r="CT69" i="1"/>
  <c r="S69" i="1" s="1"/>
  <c r="CP69" i="1" s="1"/>
  <c r="O69" i="1" s="1"/>
  <c r="CT68" i="1"/>
  <c r="S68" i="1" s="1"/>
  <c r="CT67" i="1"/>
  <c r="S67" i="1" s="1"/>
  <c r="CT66" i="1"/>
  <c r="S66" i="1" s="1"/>
  <c r="CP66" i="1" s="1"/>
  <c r="O66" i="1" s="1"/>
  <c r="CT65" i="1"/>
  <c r="S65" i="1" s="1"/>
  <c r="CT64" i="1"/>
  <c r="S64" i="1" s="1"/>
  <c r="CT63" i="1"/>
  <c r="S63" i="1" s="1"/>
  <c r="CP63" i="1" s="1"/>
  <c r="O63" i="1" s="1"/>
  <c r="CT62" i="1"/>
  <c r="S62" i="1" s="1"/>
  <c r="CP62" i="1" s="1"/>
  <c r="O62" i="1" s="1"/>
  <c r="CT61" i="1"/>
  <c r="S61" i="1" s="1"/>
  <c r="CT60" i="1"/>
  <c r="S60" i="1" s="1"/>
  <c r="CP60" i="1" s="1"/>
  <c r="O60" i="1" s="1"/>
  <c r="CQ58" i="1"/>
  <c r="P58" i="1" s="1"/>
  <c r="AB58" i="1"/>
  <c r="CY54" i="1"/>
  <c r="X54" i="1" s="1"/>
  <c r="CZ54" i="1"/>
  <c r="Y54" i="1" s="1"/>
  <c r="GK41" i="1"/>
  <c r="AO79" i="1"/>
  <c r="AD57" i="1"/>
  <c r="CS57" i="1"/>
  <c r="R57" i="1" s="1"/>
  <c r="CS56" i="1"/>
  <c r="R56" i="1" s="1"/>
  <c r="GK56" i="1" s="1"/>
  <c r="AD56" i="1"/>
  <c r="CR56" i="1" s="1"/>
  <c r="Q56" i="1" s="1"/>
  <c r="AD55" i="1"/>
  <c r="AB55" i="1" s="1"/>
  <c r="H162" i="6" s="1"/>
  <c r="CS55" i="1"/>
  <c r="R55" i="1" s="1"/>
  <c r="GK44" i="1"/>
  <c r="CY44" i="1"/>
  <c r="X44" i="1" s="1"/>
  <c r="CQ57" i="1"/>
  <c r="P57" i="1" s="1"/>
  <c r="AB56" i="1"/>
  <c r="CQ56" i="1"/>
  <c r="P56" i="1" s="1"/>
  <c r="CQ55" i="1"/>
  <c r="P55" i="1" s="1"/>
  <c r="CZ50" i="1"/>
  <c r="Y50" i="1" s="1"/>
  <c r="CQ54" i="1"/>
  <c r="P54" i="1" s="1"/>
  <c r="AD54" i="1"/>
  <c r="CR54" i="1" s="1"/>
  <c r="Q54" i="1" s="1"/>
  <c r="CS53" i="1"/>
  <c r="R53" i="1" s="1"/>
  <c r="CQ52" i="1"/>
  <c r="P52" i="1" s="1"/>
  <c r="AD52" i="1"/>
  <c r="CR52" i="1" s="1"/>
  <c r="Q52" i="1" s="1"/>
  <c r="CS51" i="1"/>
  <c r="R51" i="1" s="1"/>
  <c r="CZ48" i="1"/>
  <c r="Y48" i="1" s="1"/>
  <c r="AB48" i="1"/>
  <c r="CZ46" i="1"/>
  <c r="Y46" i="1" s="1"/>
  <c r="AB46" i="1"/>
  <c r="CZ44" i="1"/>
  <c r="Y44" i="1" s="1"/>
  <c r="AB44" i="1"/>
  <c r="AB43" i="1"/>
  <c r="H112" i="6" s="1"/>
  <c r="CZ42" i="1"/>
  <c r="Y42" i="1" s="1"/>
  <c r="AB42" i="1"/>
  <c r="AB41" i="1"/>
  <c r="H104" i="6" s="1"/>
  <c r="CZ40" i="1"/>
  <c r="Y40" i="1" s="1"/>
  <c r="AB40" i="1"/>
  <c r="CY38" i="1"/>
  <c r="X38" i="1" s="1"/>
  <c r="CY36" i="1"/>
  <c r="X36" i="1" s="1"/>
  <c r="CZ36" i="1"/>
  <c r="Y36" i="1" s="1"/>
  <c r="CY34" i="1"/>
  <c r="X34" i="1" s="1"/>
  <c r="CZ34" i="1"/>
  <c r="Y34" i="1" s="1"/>
  <c r="CY32" i="1"/>
  <c r="X32" i="1" s="1"/>
  <c r="CZ32" i="1"/>
  <c r="Y32" i="1" s="1"/>
  <c r="CY30" i="1"/>
  <c r="X30" i="1" s="1"/>
  <c r="CZ30" i="1"/>
  <c r="Y30" i="1" s="1"/>
  <c r="CZ38" i="1"/>
  <c r="Y38" i="1" s="1"/>
  <c r="AB38" i="1"/>
  <c r="CR36" i="1"/>
  <c r="Q36" i="1" s="1"/>
  <c r="CP36" i="1" s="1"/>
  <c r="O36" i="1" s="1"/>
  <c r="CT35" i="1"/>
  <c r="S35" i="1" s="1"/>
  <c r="U82" i="6" s="1"/>
  <c r="CR34" i="1"/>
  <c r="Q34" i="1" s="1"/>
  <c r="CP34" i="1" s="1"/>
  <c r="O34" i="1" s="1"/>
  <c r="CT33" i="1"/>
  <c r="S33" i="1" s="1"/>
  <c r="CR32" i="1"/>
  <c r="Q32" i="1" s="1"/>
  <c r="CP32" i="1" s="1"/>
  <c r="O32" i="1" s="1"/>
  <c r="CT31" i="1"/>
  <c r="S31" i="1" s="1"/>
  <c r="U68" i="6" s="1"/>
  <c r="CR30" i="1"/>
  <c r="Q30" i="1" s="1"/>
  <c r="CP30" i="1" s="1"/>
  <c r="O30" i="1" s="1"/>
  <c r="CS28" i="1"/>
  <c r="R28" i="1" s="1"/>
  <c r="GK28" i="1" s="1"/>
  <c r="AD28" i="1"/>
  <c r="CS26" i="1"/>
  <c r="R26" i="1" s="1"/>
  <c r="CY26" i="1" s="1"/>
  <c r="X26" i="1" s="1"/>
  <c r="AD26" i="1"/>
  <c r="CQ27" i="1"/>
  <c r="P27" i="1" s="1"/>
  <c r="AB27" i="1"/>
  <c r="H52" i="6" s="1"/>
  <c r="CQ25" i="1"/>
  <c r="P25" i="1" s="1"/>
  <c r="AB25" i="1"/>
  <c r="H46" i="6" s="1"/>
  <c r="CZ24" i="1"/>
  <c r="Y24" i="1" s="1"/>
  <c r="CQ24" i="1"/>
  <c r="P24" i="1" s="1"/>
  <c r="AD24" i="1"/>
  <c r="CR24" i="1" s="1"/>
  <c r="Q24" i="1" s="1"/>
  <c r="R204" i="6" l="1"/>
  <c r="HB202" i="6"/>
  <c r="GQ202" i="6"/>
  <c r="I202" i="6"/>
  <c r="GP202" i="6"/>
  <c r="GN202" i="6"/>
  <c r="GS202" i="6"/>
  <c r="GJ202" i="6"/>
  <c r="S204" i="6"/>
  <c r="J204" i="6" s="1"/>
  <c r="K202" i="6"/>
  <c r="R201" i="6"/>
  <c r="HB199" i="6"/>
  <c r="GQ199" i="6"/>
  <c r="I199" i="6"/>
  <c r="GP199" i="6"/>
  <c r="GN199" i="6"/>
  <c r="GS199" i="6"/>
  <c r="GJ199" i="6"/>
  <c r="AB37" i="1"/>
  <c r="H88" i="6" s="1"/>
  <c r="CZ43" i="1"/>
  <c r="Y43" i="1" s="1"/>
  <c r="U117" i="6" s="1"/>
  <c r="K117" i="6" s="1"/>
  <c r="R198" i="6"/>
  <c r="HB196" i="6"/>
  <c r="GQ196" i="6"/>
  <c r="I196" i="6"/>
  <c r="GP196" i="6"/>
  <c r="GN196" i="6"/>
  <c r="GS196" i="6"/>
  <c r="GJ196" i="6"/>
  <c r="R195" i="6"/>
  <c r="HB193" i="6"/>
  <c r="GQ193" i="6"/>
  <c r="I193" i="6"/>
  <c r="GP193" i="6"/>
  <c r="GN193" i="6"/>
  <c r="GS193" i="6"/>
  <c r="GJ193" i="6"/>
  <c r="R192" i="6"/>
  <c r="HB190" i="6"/>
  <c r="GQ190" i="6"/>
  <c r="I190" i="6"/>
  <c r="GP190" i="6"/>
  <c r="GN190" i="6"/>
  <c r="GS190" i="6"/>
  <c r="GJ190" i="6"/>
  <c r="CZ49" i="1"/>
  <c r="Y49" i="1" s="1"/>
  <c r="U142" i="6" s="1"/>
  <c r="K142" i="6" s="1"/>
  <c r="CY49" i="1"/>
  <c r="X49" i="1" s="1"/>
  <c r="U141" i="6" s="1"/>
  <c r="K141" i="6" s="1"/>
  <c r="GK45" i="1"/>
  <c r="R189" i="6"/>
  <c r="HB187" i="6"/>
  <c r="GQ187" i="6"/>
  <c r="I187" i="6"/>
  <c r="GP187" i="6"/>
  <c r="GN187" i="6"/>
  <c r="GS187" i="6"/>
  <c r="GJ187" i="6"/>
  <c r="AB47" i="1"/>
  <c r="H129" i="6" s="1"/>
  <c r="CP61" i="1"/>
  <c r="O61" i="1" s="1"/>
  <c r="CP58" i="1"/>
  <c r="O58" i="1" s="1"/>
  <c r="GM59" i="1"/>
  <c r="R186" i="6"/>
  <c r="HB184" i="6"/>
  <c r="GQ184" i="6"/>
  <c r="I184" i="6"/>
  <c r="GP184" i="6"/>
  <c r="GN184" i="6"/>
  <c r="GS184" i="6"/>
  <c r="GJ184" i="6"/>
  <c r="GN50" i="1"/>
  <c r="CY43" i="1"/>
  <c r="X43" i="1" s="1"/>
  <c r="U116" i="6" s="1"/>
  <c r="K116" i="6" s="1"/>
  <c r="AB39" i="1"/>
  <c r="H96" i="6" s="1"/>
  <c r="GM40" i="1"/>
  <c r="AB45" i="1"/>
  <c r="H120" i="6" s="1"/>
  <c r="CZ47" i="1"/>
  <c r="Y47" i="1" s="1"/>
  <c r="U134" i="6" s="1"/>
  <c r="K134" i="6" s="1"/>
  <c r="GK43" i="1"/>
  <c r="S183" i="6"/>
  <c r="J183" i="6" s="1"/>
  <c r="K181" i="6"/>
  <c r="R183" i="6"/>
  <c r="HB181" i="6"/>
  <c r="GQ181" i="6"/>
  <c r="I181" i="6"/>
  <c r="GP181" i="6"/>
  <c r="GN181" i="6"/>
  <c r="GS181" i="6"/>
  <c r="GJ181" i="6"/>
  <c r="R180" i="6"/>
  <c r="HB178" i="6"/>
  <c r="GQ178" i="6"/>
  <c r="I178" i="6"/>
  <c r="GP178" i="6"/>
  <c r="GN178" i="6"/>
  <c r="GS178" i="6"/>
  <c r="GJ178" i="6"/>
  <c r="S180" i="6"/>
  <c r="J180" i="6" s="1"/>
  <c r="K178" i="6"/>
  <c r="GN59" i="1"/>
  <c r="AB51" i="1"/>
  <c r="H145" i="6" s="1"/>
  <c r="AB49" i="1"/>
  <c r="H137" i="6" s="1"/>
  <c r="I174" i="6"/>
  <c r="HB174" i="6"/>
  <c r="GY174" i="6"/>
  <c r="CP56" i="1"/>
  <c r="O56" i="1" s="1"/>
  <c r="T147" i="6"/>
  <c r="R152" i="6" s="1"/>
  <c r="HB171" i="6"/>
  <c r="GK171" i="6"/>
  <c r="GJ171" i="6"/>
  <c r="I171" i="6"/>
  <c r="GK57" i="1"/>
  <c r="K173" i="6"/>
  <c r="GZ175" i="6"/>
  <c r="I175" i="6"/>
  <c r="HB175" i="6"/>
  <c r="K171" i="6"/>
  <c r="CR57" i="1"/>
  <c r="Q57" i="1" s="1"/>
  <c r="U172" i="6" s="1"/>
  <c r="K172" i="6" s="1"/>
  <c r="T172" i="6"/>
  <c r="R177" i="6" s="1"/>
  <c r="H172" i="6"/>
  <c r="AB57" i="1"/>
  <c r="H170" i="6" s="1"/>
  <c r="CP57" i="1"/>
  <c r="O57" i="1" s="1"/>
  <c r="CZ45" i="1"/>
  <c r="Y45" i="1" s="1"/>
  <c r="H155" i="6"/>
  <c r="CY37" i="1"/>
  <c r="X37" i="1" s="1"/>
  <c r="U92" i="6" s="1"/>
  <c r="K92" i="6" s="1"/>
  <c r="AB53" i="1"/>
  <c r="H153" i="6" s="1"/>
  <c r="CY45" i="1"/>
  <c r="X45" i="1" s="1"/>
  <c r="U125" i="6" s="1"/>
  <c r="K125" i="6" s="1"/>
  <c r="T155" i="6"/>
  <c r="I155" i="6" s="1"/>
  <c r="CP54" i="1"/>
  <c r="O54" i="1" s="1"/>
  <c r="GN54" i="1" s="1"/>
  <c r="CZ39" i="1"/>
  <c r="Y39" i="1" s="1"/>
  <c r="U101" i="6" s="1"/>
  <c r="K101" i="6" s="1"/>
  <c r="GM46" i="1"/>
  <c r="U147" i="6"/>
  <c r="K147" i="6" s="1"/>
  <c r="CP51" i="1"/>
  <c r="O51" i="1" s="1"/>
  <c r="H147" i="6"/>
  <c r="GZ167" i="6"/>
  <c r="I167" i="6"/>
  <c r="HB167" i="6"/>
  <c r="GK55" i="1"/>
  <c r="K165" i="6"/>
  <c r="I166" i="6"/>
  <c r="HB166" i="6"/>
  <c r="GY166" i="6"/>
  <c r="HB163" i="6"/>
  <c r="GK163" i="6"/>
  <c r="GJ163" i="6"/>
  <c r="I163" i="6"/>
  <c r="CR55" i="1"/>
  <c r="Q55" i="1" s="1"/>
  <c r="U164" i="6" s="1"/>
  <c r="T164" i="6"/>
  <c r="R169" i="6" s="1"/>
  <c r="H164" i="6"/>
  <c r="U155" i="6"/>
  <c r="K155" i="6" s="1"/>
  <c r="CP53" i="1"/>
  <c r="O53" i="1" s="1"/>
  <c r="H131" i="6"/>
  <c r="GK53" i="1"/>
  <c r="K156" i="6"/>
  <c r="HB154" i="6"/>
  <c r="GK154" i="6"/>
  <c r="GJ154" i="6"/>
  <c r="I154" i="6"/>
  <c r="GN157" i="6"/>
  <c r="GS157" i="6"/>
  <c r="GJ157" i="6"/>
  <c r="HB157" i="6"/>
  <c r="GQ157" i="6"/>
  <c r="I157" i="6"/>
  <c r="GP157" i="6"/>
  <c r="GZ159" i="6"/>
  <c r="I159" i="6"/>
  <c r="HB159" i="6"/>
  <c r="K154" i="6"/>
  <c r="I158" i="6"/>
  <c r="HB158" i="6"/>
  <c r="GY158" i="6"/>
  <c r="GJ155" i="6"/>
  <c r="CY53" i="1"/>
  <c r="X53" i="1" s="1"/>
  <c r="CP52" i="1"/>
  <c r="O52" i="1" s="1"/>
  <c r="GN52" i="1" s="1"/>
  <c r="CR47" i="1"/>
  <c r="Q47" i="1" s="1"/>
  <c r="T139" i="6"/>
  <c r="R144" i="6" s="1"/>
  <c r="I149" i="6"/>
  <c r="HB149" i="6"/>
  <c r="GY149" i="6"/>
  <c r="HB146" i="6"/>
  <c r="GK146" i="6"/>
  <c r="GJ146" i="6"/>
  <c r="I146" i="6"/>
  <c r="CZ51" i="1"/>
  <c r="Y51" i="1" s="1"/>
  <c r="U150" i="6" s="1"/>
  <c r="K150" i="6" s="1"/>
  <c r="K148" i="6"/>
  <c r="GN48" i="1"/>
  <c r="GZ150" i="6"/>
  <c r="I150" i="6"/>
  <c r="HB150" i="6"/>
  <c r="K146" i="6"/>
  <c r="H90" i="6"/>
  <c r="H114" i="6"/>
  <c r="H122" i="6"/>
  <c r="GK49" i="1"/>
  <c r="K140" i="6"/>
  <c r="I141" i="6"/>
  <c r="HB141" i="6"/>
  <c r="GY141" i="6"/>
  <c r="CR43" i="1"/>
  <c r="Q43" i="1" s="1"/>
  <c r="U114" i="6" s="1"/>
  <c r="K114" i="6" s="1"/>
  <c r="HB138" i="6"/>
  <c r="GK138" i="6"/>
  <c r="GJ138" i="6"/>
  <c r="I138" i="6"/>
  <c r="GZ142" i="6"/>
  <c r="I142" i="6"/>
  <c r="HB142" i="6"/>
  <c r="K138" i="6"/>
  <c r="CP49" i="1"/>
  <c r="O49" i="1" s="1"/>
  <c r="GM48" i="1"/>
  <c r="GK47" i="1"/>
  <c r="K132" i="6"/>
  <c r="I133" i="6"/>
  <c r="HB133" i="6"/>
  <c r="GY133" i="6"/>
  <c r="R136" i="6"/>
  <c r="HB130" i="6"/>
  <c r="GK130" i="6"/>
  <c r="GJ130" i="6"/>
  <c r="I130" i="6"/>
  <c r="GZ134" i="6"/>
  <c r="I134" i="6"/>
  <c r="HB134" i="6"/>
  <c r="K130" i="6"/>
  <c r="HB131" i="6"/>
  <c r="GL131" i="6"/>
  <c r="GJ131" i="6"/>
  <c r="I131" i="6"/>
  <c r="CY47" i="1"/>
  <c r="X47" i="1" s="1"/>
  <c r="CZ41" i="1"/>
  <c r="Y41" i="1" s="1"/>
  <c r="U109" i="6" s="1"/>
  <c r="K109" i="6" s="1"/>
  <c r="CI79" i="1"/>
  <c r="AZ79" i="1" s="1"/>
  <c r="CY29" i="1"/>
  <c r="X29" i="1" s="1"/>
  <c r="U63" i="6" s="1"/>
  <c r="K63" i="6" s="1"/>
  <c r="GM42" i="1"/>
  <c r="CY41" i="1"/>
  <c r="X41" i="1" s="1"/>
  <c r="U108" i="6" s="1"/>
  <c r="K108" i="6" s="1"/>
  <c r="CR45" i="1"/>
  <c r="Q45" i="1" s="1"/>
  <c r="U122" i="6" s="1"/>
  <c r="K122" i="6" s="1"/>
  <c r="R128" i="6"/>
  <c r="HB121" i="6"/>
  <c r="GK121" i="6"/>
  <c r="GJ121" i="6"/>
  <c r="I121" i="6"/>
  <c r="U126" i="6"/>
  <c r="K126" i="6" s="1"/>
  <c r="GN124" i="6"/>
  <c r="EZ205" i="6" s="1"/>
  <c r="H211" i="6" s="1"/>
  <c r="GS124" i="6"/>
  <c r="FE205" i="6" s="1"/>
  <c r="GJ124" i="6"/>
  <c r="HB124" i="6"/>
  <c r="FN205" i="6" s="1"/>
  <c r="GQ124" i="6"/>
  <c r="FC205" i="6" s="1"/>
  <c r="I124" i="6"/>
  <c r="GP124" i="6"/>
  <c r="GZ126" i="6"/>
  <c r="I126" i="6"/>
  <c r="HB126" i="6"/>
  <c r="K121" i="6"/>
  <c r="I125" i="6"/>
  <c r="HB125" i="6"/>
  <c r="GY125" i="6"/>
  <c r="I122" i="6"/>
  <c r="HB122" i="6"/>
  <c r="GL122" i="6"/>
  <c r="GJ122" i="6"/>
  <c r="GM44" i="1"/>
  <c r="CP41" i="1"/>
  <c r="O41" i="1" s="1"/>
  <c r="H98" i="6"/>
  <c r="T106" i="6"/>
  <c r="GL106" i="6" s="1"/>
  <c r="I116" i="6"/>
  <c r="GY116" i="6"/>
  <c r="HB116" i="6"/>
  <c r="R119" i="6"/>
  <c r="HB113" i="6"/>
  <c r="GK113" i="6"/>
  <c r="GJ113" i="6"/>
  <c r="I113" i="6"/>
  <c r="GZ117" i="6"/>
  <c r="I117" i="6"/>
  <c r="HB117" i="6"/>
  <c r="K113" i="6"/>
  <c r="HB114" i="6"/>
  <c r="GL114" i="6"/>
  <c r="GJ114" i="6"/>
  <c r="I114" i="6"/>
  <c r="GN42" i="1"/>
  <c r="T90" i="6"/>
  <c r="R95" i="6" s="1"/>
  <c r="U98" i="6"/>
  <c r="K98" i="6" s="1"/>
  <c r="CP39" i="1"/>
  <c r="O39" i="1" s="1"/>
  <c r="T98" i="6"/>
  <c r="R103" i="6" s="1"/>
  <c r="I108" i="6"/>
  <c r="HB108" i="6"/>
  <c r="GY108" i="6"/>
  <c r="HB105" i="6"/>
  <c r="GK105" i="6"/>
  <c r="GJ105" i="6"/>
  <c r="I105" i="6"/>
  <c r="GZ109" i="6"/>
  <c r="I109" i="6"/>
  <c r="HB109" i="6"/>
  <c r="K105" i="6"/>
  <c r="GN40" i="1"/>
  <c r="GK39" i="1"/>
  <c r="K99" i="6"/>
  <c r="I100" i="6"/>
  <c r="HB100" i="6"/>
  <c r="GY100" i="6"/>
  <c r="HB97" i="6"/>
  <c r="GK97" i="6"/>
  <c r="GJ97" i="6"/>
  <c r="I97" i="6"/>
  <c r="GZ101" i="6"/>
  <c r="I101" i="6"/>
  <c r="HB101" i="6"/>
  <c r="K97" i="6"/>
  <c r="CY39" i="1"/>
  <c r="X39" i="1" s="1"/>
  <c r="GM38" i="1"/>
  <c r="GN38" i="1"/>
  <c r="U90" i="6"/>
  <c r="K90" i="6" s="1"/>
  <c r="CP37" i="1"/>
  <c r="O37" i="1" s="1"/>
  <c r="GK37" i="1"/>
  <c r="K91" i="6"/>
  <c r="HB89" i="6"/>
  <c r="GK89" i="6"/>
  <c r="GJ89" i="6"/>
  <c r="I89" i="6"/>
  <c r="GZ93" i="6"/>
  <c r="I93" i="6"/>
  <c r="HB93" i="6"/>
  <c r="K89" i="6"/>
  <c r="I92" i="6"/>
  <c r="HB92" i="6"/>
  <c r="GY92" i="6"/>
  <c r="CZ37" i="1"/>
  <c r="Y37" i="1" s="1"/>
  <c r="U93" i="6" s="1"/>
  <c r="K93" i="6" s="1"/>
  <c r="GL90" i="6"/>
  <c r="GZ85" i="6"/>
  <c r="I85" i="6"/>
  <c r="HB85" i="6"/>
  <c r="GJ83" i="6"/>
  <c r="I83" i="6"/>
  <c r="HB83" i="6"/>
  <c r="GL83" i="6"/>
  <c r="K82" i="6"/>
  <c r="R87" i="6"/>
  <c r="I82" i="6"/>
  <c r="HB82" i="6"/>
  <c r="GK82" i="6"/>
  <c r="GJ82" i="6"/>
  <c r="I84" i="6"/>
  <c r="HB84" i="6"/>
  <c r="GY84" i="6"/>
  <c r="I77" i="6"/>
  <c r="HB77" i="6"/>
  <c r="GY77" i="6"/>
  <c r="R80" i="6"/>
  <c r="HB74" i="6"/>
  <c r="GK74" i="6"/>
  <c r="GJ74" i="6"/>
  <c r="I74" i="6"/>
  <c r="CP33" i="1"/>
  <c r="O33" i="1" s="1"/>
  <c r="U74" i="6"/>
  <c r="GZ78" i="6"/>
  <c r="I78" i="6"/>
  <c r="HB78" i="6"/>
  <c r="GK33" i="1"/>
  <c r="K76" i="6"/>
  <c r="HB75" i="6"/>
  <c r="GL75" i="6"/>
  <c r="GJ75" i="6"/>
  <c r="I75" i="6"/>
  <c r="FV22" i="1"/>
  <c r="CY27" i="1"/>
  <c r="X27" i="1" s="1"/>
  <c r="U55" i="6" s="1"/>
  <c r="K55" i="6" s="1"/>
  <c r="DN79" i="1"/>
  <c r="DN22" i="1" s="1"/>
  <c r="CZ29" i="1"/>
  <c r="Y29" i="1" s="1"/>
  <c r="U64" i="6" s="1"/>
  <c r="K64" i="6" s="1"/>
  <c r="K68" i="6"/>
  <c r="I69" i="6"/>
  <c r="HB69" i="6"/>
  <c r="GY69" i="6"/>
  <c r="R72" i="6"/>
  <c r="GJ68" i="6"/>
  <c r="I68" i="6"/>
  <c r="HB68" i="6"/>
  <c r="GK68" i="6"/>
  <c r="GZ70" i="6"/>
  <c r="I70" i="6"/>
  <c r="HB70" i="6"/>
  <c r="AT79" i="1"/>
  <c r="F97" i="1" s="1"/>
  <c r="F16" i="2" s="1"/>
  <c r="F18" i="2" s="1"/>
  <c r="AB29" i="1"/>
  <c r="H59" i="6" s="1"/>
  <c r="EI79" i="1"/>
  <c r="CZ27" i="1"/>
  <c r="Y27" i="1" s="1"/>
  <c r="U56" i="6" s="1"/>
  <c r="K56" i="6" s="1"/>
  <c r="DZ79" i="1"/>
  <c r="DZ22" i="1" s="1"/>
  <c r="FR22" i="1"/>
  <c r="ES79" i="1"/>
  <c r="ES108" i="1" s="1"/>
  <c r="CR29" i="1"/>
  <c r="Q29" i="1" s="1"/>
  <c r="U61" i="6" s="1"/>
  <c r="K61" i="6" s="1"/>
  <c r="GK29" i="1"/>
  <c r="K62" i="6"/>
  <c r="I63" i="6"/>
  <c r="GY63" i="6"/>
  <c r="HB63" i="6"/>
  <c r="CY28" i="1"/>
  <c r="X28" i="1" s="1"/>
  <c r="H61" i="6"/>
  <c r="R66" i="6"/>
  <c r="HB60" i="6"/>
  <c r="GK60" i="6"/>
  <c r="GJ60" i="6"/>
  <c r="I60" i="6"/>
  <c r="AP79" i="1"/>
  <c r="AP22" i="1" s="1"/>
  <c r="AQ79" i="1"/>
  <c r="F89" i="1" s="1"/>
  <c r="GZ64" i="6"/>
  <c r="I64" i="6"/>
  <c r="HB64" i="6"/>
  <c r="K60" i="6"/>
  <c r="HB61" i="6"/>
  <c r="GL61" i="6"/>
  <c r="GJ61" i="6"/>
  <c r="I61" i="6"/>
  <c r="AU79" i="1"/>
  <c r="F98" i="1" s="1"/>
  <c r="EL79" i="1"/>
  <c r="CG79" i="1"/>
  <c r="BZ22" i="1"/>
  <c r="CP27" i="1"/>
  <c r="O27" i="1" s="1"/>
  <c r="CZ25" i="1"/>
  <c r="Y25" i="1" s="1"/>
  <c r="U49" i="6" s="1"/>
  <c r="K49" i="6" s="1"/>
  <c r="CY25" i="1"/>
  <c r="X25" i="1" s="1"/>
  <c r="U48" i="6" s="1"/>
  <c r="K48" i="6" s="1"/>
  <c r="GJ54" i="6"/>
  <c r="I54" i="6"/>
  <c r="GL54" i="6"/>
  <c r="HB54" i="6"/>
  <c r="R58" i="6"/>
  <c r="I53" i="6"/>
  <c r="HB53" i="6"/>
  <c r="GK53" i="6"/>
  <c r="GJ53" i="6"/>
  <c r="I55" i="6"/>
  <c r="HB55" i="6"/>
  <c r="GY55" i="6"/>
  <c r="GZ56" i="6"/>
  <c r="I56" i="6"/>
  <c r="HB56" i="6"/>
  <c r="K53" i="6"/>
  <c r="EH79" i="1"/>
  <c r="GA79" i="1"/>
  <c r="ER79" i="1" s="1"/>
  <c r="DK205" i="6" s="1"/>
  <c r="CZ26" i="1"/>
  <c r="Y26" i="1" s="1"/>
  <c r="GZ49" i="6"/>
  <c r="I49" i="6"/>
  <c r="HB49" i="6"/>
  <c r="I48" i="6"/>
  <c r="HB48" i="6"/>
  <c r="GY48" i="6"/>
  <c r="R51" i="6"/>
  <c r="GJ47" i="6"/>
  <c r="I47" i="6"/>
  <c r="HB47" i="6"/>
  <c r="GK47" i="6"/>
  <c r="K47" i="6"/>
  <c r="GN32" i="1"/>
  <c r="GM32" i="1"/>
  <c r="GN36" i="1"/>
  <c r="GM36" i="1"/>
  <c r="CP25" i="1"/>
  <c r="O25" i="1" s="1"/>
  <c r="DU79" i="1"/>
  <c r="CP24" i="1"/>
  <c r="O24" i="1" s="1"/>
  <c r="AC79" i="1"/>
  <c r="AB24" i="1"/>
  <c r="GK26" i="1"/>
  <c r="AE79" i="1"/>
  <c r="GK51" i="1"/>
  <c r="DW79" i="1"/>
  <c r="CZ53" i="1"/>
  <c r="Y53" i="1" s="1"/>
  <c r="U159" i="6" s="1"/>
  <c r="K159" i="6" s="1"/>
  <c r="CZ55" i="1"/>
  <c r="Y55" i="1" s="1"/>
  <c r="U167" i="6" s="1"/>
  <c r="K167" i="6" s="1"/>
  <c r="CY55" i="1"/>
  <c r="X55" i="1" s="1"/>
  <c r="U166" i="6" s="1"/>
  <c r="K166" i="6" s="1"/>
  <c r="GN46" i="1"/>
  <c r="AB54" i="1"/>
  <c r="CZ63" i="1"/>
  <c r="Y63" i="1" s="1"/>
  <c r="CY63" i="1"/>
  <c r="X63" i="1" s="1"/>
  <c r="CZ67" i="1"/>
  <c r="Y67" i="1" s="1"/>
  <c r="CY67" i="1"/>
  <c r="X67" i="1" s="1"/>
  <c r="CZ71" i="1"/>
  <c r="Y71" i="1" s="1"/>
  <c r="CY71" i="1"/>
  <c r="X71" i="1" s="1"/>
  <c r="CZ75" i="1"/>
  <c r="Y75" i="1" s="1"/>
  <c r="CY75" i="1"/>
  <c r="X75" i="1" s="1"/>
  <c r="BC22" i="1"/>
  <c r="F95" i="1"/>
  <c r="BC108" i="1"/>
  <c r="CZ56" i="1"/>
  <c r="Y56" i="1" s="1"/>
  <c r="P89" i="1"/>
  <c r="CZ58" i="1"/>
  <c r="Y58" i="1" s="1"/>
  <c r="CY31" i="1"/>
  <c r="X31" i="1" s="1"/>
  <c r="U69" i="6" s="1"/>
  <c r="K69" i="6" s="1"/>
  <c r="CZ31" i="1"/>
  <c r="Y31" i="1" s="1"/>
  <c r="U70" i="6" s="1"/>
  <c r="K70" i="6" s="1"/>
  <c r="DX79" i="1"/>
  <c r="CY35" i="1"/>
  <c r="X35" i="1" s="1"/>
  <c r="U84" i="6" s="1"/>
  <c r="K84" i="6" s="1"/>
  <c r="CZ35" i="1"/>
  <c r="Y35" i="1" s="1"/>
  <c r="U85" i="6" s="1"/>
  <c r="K85" i="6" s="1"/>
  <c r="GN30" i="1"/>
  <c r="GM30" i="1"/>
  <c r="GN34" i="1"/>
  <c r="GM34" i="1"/>
  <c r="AO22" i="1"/>
  <c r="F83" i="1"/>
  <c r="AO108" i="1"/>
  <c r="CZ60" i="1"/>
  <c r="Y60" i="1" s="1"/>
  <c r="CY60" i="1"/>
  <c r="X60" i="1" s="1"/>
  <c r="CZ64" i="1"/>
  <c r="Y64" i="1" s="1"/>
  <c r="CY64" i="1"/>
  <c r="X64" i="1" s="1"/>
  <c r="CZ68" i="1"/>
  <c r="Y68" i="1" s="1"/>
  <c r="CY68" i="1"/>
  <c r="X68" i="1" s="1"/>
  <c r="CZ72" i="1"/>
  <c r="Y72" i="1" s="1"/>
  <c r="CY72" i="1"/>
  <c r="X72" i="1" s="1"/>
  <c r="CZ76" i="1"/>
  <c r="Y76" i="1" s="1"/>
  <c r="CY76" i="1"/>
  <c r="X76" i="1" s="1"/>
  <c r="CI22" i="1"/>
  <c r="CY56" i="1"/>
  <c r="X56" i="1" s="1"/>
  <c r="GN56" i="1" s="1"/>
  <c r="P102" i="1"/>
  <c r="ET22" i="1"/>
  <c r="ET108" i="1"/>
  <c r="P92" i="1"/>
  <c r="AJ22" i="1"/>
  <c r="W79" i="1"/>
  <c r="CY58" i="1"/>
  <c r="X58" i="1" s="1"/>
  <c r="DY22" i="1"/>
  <c r="DL79" i="1"/>
  <c r="CP68" i="1"/>
  <c r="O68" i="1" s="1"/>
  <c r="CP76" i="1"/>
  <c r="O76" i="1" s="1"/>
  <c r="EM22" i="1"/>
  <c r="EM108" i="1"/>
  <c r="P98" i="1"/>
  <c r="CP31" i="1"/>
  <c r="O31" i="1" s="1"/>
  <c r="CP35" i="1"/>
  <c r="O35" i="1" s="1"/>
  <c r="GM52" i="1"/>
  <c r="GN44" i="1"/>
  <c r="CZ61" i="1"/>
  <c r="Y61" i="1" s="1"/>
  <c r="CY61" i="1"/>
  <c r="X61" i="1" s="1"/>
  <c r="CZ65" i="1"/>
  <c r="Y65" i="1" s="1"/>
  <c r="CY65" i="1"/>
  <c r="X65" i="1" s="1"/>
  <c r="CZ69" i="1"/>
  <c r="Y69" i="1" s="1"/>
  <c r="CY69" i="1"/>
  <c r="X69" i="1" s="1"/>
  <c r="CZ73" i="1"/>
  <c r="Y73" i="1" s="1"/>
  <c r="CY73" i="1"/>
  <c r="X73" i="1" s="1"/>
  <c r="CZ77" i="1"/>
  <c r="Y77" i="1" s="1"/>
  <c r="CY77" i="1"/>
  <c r="X77" i="1" s="1"/>
  <c r="GM77" i="1" s="1"/>
  <c r="BB22" i="1"/>
  <c r="BB108" i="1"/>
  <c r="F92" i="1"/>
  <c r="GM50" i="1"/>
  <c r="AQ22" i="1"/>
  <c r="AH22" i="1"/>
  <c r="U79" i="1"/>
  <c r="CP65" i="1"/>
  <c r="O65" i="1" s="1"/>
  <c r="CP73" i="1"/>
  <c r="O73" i="1" s="1"/>
  <c r="DO22" i="1"/>
  <c r="DO108" i="1"/>
  <c r="P103" i="1"/>
  <c r="FY22" i="1"/>
  <c r="EP79" i="1"/>
  <c r="DG205" i="6" s="1"/>
  <c r="CZ57" i="1"/>
  <c r="Y57" i="1" s="1"/>
  <c r="U175" i="6" s="1"/>
  <c r="K175" i="6" s="1"/>
  <c r="AI22" i="1"/>
  <c r="V79" i="1"/>
  <c r="AB28" i="1"/>
  <c r="CR28" i="1"/>
  <c r="Q28" i="1" s="1"/>
  <c r="CP28" i="1" s="1"/>
  <c r="O28" i="1" s="1"/>
  <c r="AB26" i="1"/>
  <c r="CR26" i="1"/>
  <c r="Q26" i="1" s="1"/>
  <c r="CP26" i="1" s="1"/>
  <c r="O26" i="1" s="1"/>
  <c r="CY33" i="1"/>
  <c r="X33" i="1" s="1"/>
  <c r="U77" i="6" s="1"/>
  <c r="K77" i="6" s="1"/>
  <c r="CZ33" i="1"/>
  <c r="Y33" i="1" s="1"/>
  <c r="U78" i="6" s="1"/>
  <c r="K78" i="6" s="1"/>
  <c r="CZ28" i="1"/>
  <c r="Y28" i="1" s="1"/>
  <c r="AB52" i="1"/>
  <c r="CY51" i="1"/>
  <c r="X51" i="1" s="1"/>
  <c r="CZ62" i="1"/>
  <c r="Y62" i="1" s="1"/>
  <c r="CY62" i="1"/>
  <c r="X62" i="1" s="1"/>
  <c r="CZ66" i="1"/>
  <c r="Y66" i="1" s="1"/>
  <c r="CY66" i="1"/>
  <c r="X66" i="1" s="1"/>
  <c r="CZ70" i="1"/>
  <c r="Y70" i="1" s="1"/>
  <c r="CY70" i="1"/>
  <c r="X70" i="1" s="1"/>
  <c r="CZ74" i="1"/>
  <c r="Y74" i="1" s="1"/>
  <c r="CY74" i="1"/>
  <c r="X74" i="1" s="1"/>
  <c r="GM74" i="1" s="1"/>
  <c r="AF79" i="1"/>
  <c r="BA22" i="1"/>
  <c r="F99" i="1"/>
  <c r="BA108" i="1"/>
  <c r="AG22" i="1"/>
  <c r="T79" i="1"/>
  <c r="CP67" i="1"/>
  <c r="O67" i="1" s="1"/>
  <c r="CP75" i="1"/>
  <c r="O75" i="1" s="1"/>
  <c r="EU22" i="1"/>
  <c r="EU108" i="1"/>
  <c r="P95" i="1"/>
  <c r="CY57" i="1"/>
  <c r="X57" i="1" s="1"/>
  <c r="U174" i="6" s="1"/>
  <c r="K174" i="6" s="1"/>
  <c r="EG22" i="1"/>
  <c r="P83" i="1"/>
  <c r="EG108" i="1"/>
  <c r="CP64" i="1"/>
  <c r="O64" i="1" s="1"/>
  <c r="CP72" i="1"/>
  <c r="O72" i="1" s="1"/>
  <c r="ES18" i="1"/>
  <c r="P128" i="1"/>
  <c r="GA22" i="1" l="1"/>
  <c r="EL108" i="1"/>
  <c r="DR205" i="6"/>
  <c r="J218" i="6" s="1"/>
  <c r="FB205" i="6"/>
  <c r="EV205" i="6"/>
  <c r="H207" i="6" s="1"/>
  <c r="H217" i="6"/>
  <c r="FR205" i="6"/>
  <c r="GM54" i="1"/>
  <c r="EI22" i="1"/>
  <c r="DJ205" i="6"/>
  <c r="P88" i="1"/>
  <c r="V16" i="2" s="1"/>
  <c r="V18" i="2" s="1"/>
  <c r="DS205" i="6"/>
  <c r="J219" i="6" s="1"/>
  <c r="DI205" i="6"/>
  <c r="HA204" i="6"/>
  <c r="H204" i="6"/>
  <c r="HA201" i="6"/>
  <c r="H201" i="6"/>
  <c r="S144" i="6"/>
  <c r="J144" i="6" s="1"/>
  <c r="GJ147" i="6"/>
  <c r="GN71" i="1"/>
  <c r="HA198" i="6"/>
  <c r="H198" i="6"/>
  <c r="GM71" i="1"/>
  <c r="GM70" i="1"/>
  <c r="HA195" i="6"/>
  <c r="H195" i="6"/>
  <c r="GM69" i="1"/>
  <c r="HA192" i="6"/>
  <c r="H192" i="6"/>
  <c r="GM66" i="1"/>
  <c r="HA189" i="6"/>
  <c r="H189" i="6"/>
  <c r="GN58" i="1"/>
  <c r="GJ90" i="6"/>
  <c r="I147" i="6"/>
  <c r="GL147" i="6"/>
  <c r="GM63" i="1"/>
  <c r="HB147" i="6"/>
  <c r="GM61" i="1"/>
  <c r="GN63" i="1"/>
  <c r="GM60" i="1"/>
  <c r="HA186" i="6"/>
  <c r="H186" i="6"/>
  <c r="GM49" i="1"/>
  <c r="GM62" i="1"/>
  <c r="GL155" i="6"/>
  <c r="R161" i="6"/>
  <c r="HA161" i="6" s="1"/>
  <c r="GN41" i="1"/>
  <c r="HB155" i="6"/>
  <c r="HA183" i="6"/>
  <c r="H183" i="6"/>
  <c r="HB139" i="6"/>
  <c r="HA180" i="6"/>
  <c r="H180" i="6"/>
  <c r="HA177" i="6"/>
  <c r="H177" i="6"/>
  <c r="S177" i="6"/>
  <c r="J177" i="6" s="1"/>
  <c r="I172" i="6"/>
  <c r="HB172" i="6"/>
  <c r="GL172" i="6"/>
  <c r="GJ172" i="6"/>
  <c r="GN57" i="1"/>
  <c r="GM41" i="1"/>
  <c r="HA169" i="6"/>
  <c r="H169" i="6"/>
  <c r="I90" i="6"/>
  <c r="GN49" i="1"/>
  <c r="K164" i="6"/>
  <c r="S169" i="6"/>
  <c r="J169" i="6" s="1"/>
  <c r="HB164" i="6"/>
  <c r="GL164" i="6"/>
  <c r="GJ164" i="6"/>
  <c r="I164" i="6"/>
  <c r="CP55" i="1"/>
  <c r="O55" i="1" s="1"/>
  <c r="GN55" i="1" s="1"/>
  <c r="CP43" i="1"/>
  <c r="O43" i="1" s="1"/>
  <c r="I139" i="6"/>
  <c r="S119" i="6"/>
  <c r="J119" i="6" s="1"/>
  <c r="GJ139" i="6"/>
  <c r="GL139" i="6"/>
  <c r="GN53" i="1"/>
  <c r="U158" i="6"/>
  <c r="GM53" i="1"/>
  <c r="I106" i="6"/>
  <c r="R111" i="6"/>
  <c r="HA111" i="6" s="1"/>
  <c r="U131" i="6"/>
  <c r="K131" i="6" s="1"/>
  <c r="CP47" i="1"/>
  <c r="O47" i="1" s="1"/>
  <c r="GM47" i="1" s="1"/>
  <c r="HA152" i="6"/>
  <c r="H152" i="6"/>
  <c r="GM51" i="1"/>
  <c r="U149" i="6"/>
  <c r="HB98" i="6"/>
  <c r="HA144" i="6"/>
  <c r="H144" i="6"/>
  <c r="DN108" i="1"/>
  <c r="EI108" i="1"/>
  <c r="P118" i="1" s="1"/>
  <c r="HB90" i="6"/>
  <c r="GJ106" i="6"/>
  <c r="S111" i="6"/>
  <c r="J111" i="6" s="1"/>
  <c r="U133" i="6"/>
  <c r="HA136" i="6"/>
  <c r="H136" i="6"/>
  <c r="S128" i="6"/>
  <c r="HA128" i="6"/>
  <c r="FM205" i="6" s="1"/>
  <c r="H128" i="6"/>
  <c r="I98" i="6"/>
  <c r="CP45" i="1"/>
  <c r="O45" i="1" s="1"/>
  <c r="AQ108" i="1"/>
  <c r="AQ18" i="1" s="1"/>
  <c r="EH108" i="1"/>
  <c r="P117" i="1" s="1"/>
  <c r="HB106" i="6"/>
  <c r="GL98" i="6"/>
  <c r="H119" i="6"/>
  <c r="HA119" i="6"/>
  <c r="GJ98" i="6"/>
  <c r="GM39" i="1"/>
  <c r="U100" i="6"/>
  <c r="HA103" i="6"/>
  <c r="H103" i="6"/>
  <c r="GN39" i="1"/>
  <c r="GM37" i="1"/>
  <c r="GN37" i="1"/>
  <c r="S95" i="6"/>
  <c r="J95" i="6" s="1"/>
  <c r="HA95" i="6"/>
  <c r="H95" i="6"/>
  <c r="AU22" i="1"/>
  <c r="S87" i="6"/>
  <c r="J87" i="6" s="1"/>
  <c r="GM27" i="1"/>
  <c r="HA87" i="6"/>
  <c r="H87" i="6"/>
  <c r="S58" i="6"/>
  <c r="J58" i="6" s="1"/>
  <c r="ES22" i="1"/>
  <c r="AL79" i="1"/>
  <c r="Y79" i="1" s="1"/>
  <c r="AT108" i="1"/>
  <c r="AT18" i="1" s="1"/>
  <c r="HA80" i="6"/>
  <c r="H80" i="6"/>
  <c r="S80" i="6"/>
  <c r="J80" i="6" s="1"/>
  <c r="K74" i="6"/>
  <c r="S51" i="6"/>
  <c r="J51" i="6" s="1"/>
  <c r="DV79" i="1"/>
  <c r="DV22" i="1" s="1"/>
  <c r="GM33" i="1"/>
  <c r="EH22" i="1"/>
  <c r="AT22" i="1"/>
  <c r="CP29" i="1"/>
  <c r="O29" i="1" s="1"/>
  <c r="GM29" i="1" s="1"/>
  <c r="GN27" i="1"/>
  <c r="HA72" i="6"/>
  <c r="H72" i="6"/>
  <c r="S72" i="6"/>
  <c r="J72" i="6" s="1"/>
  <c r="ED79" i="1"/>
  <c r="ED22" i="1" s="1"/>
  <c r="EL22" i="1"/>
  <c r="P99" i="1"/>
  <c r="W16" i="2" s="1"/>
  <c r="W18" i="2" s="1"/>
  <c r="AP108" i="1"/>
  <c r="AP18" i="1" s="1"/>
  <c r="F88" i="1"/>
  <c r="G16" i="2" s="1"/>
  <c r="G18" i="2" s="1"/>
  <c r="DM79" i="1"/>
  <c r="DM22" i="1" s="1"/>
  <c r="S66" i="6"/>
  <c r="J66" i="6" s="1"/>
  <c r="H66" i="6"/>
  <c r="HA66" i="6"/>
  <c r="P97" i="1"/>
  <c r="U16" i="2" s="1"/>
  <c r="U18" i="2" s="1"/>
  <c r="AU108" i="1"/>
  <c r="AU18" i="1" s="1"/>
  <c r="EC79" i="1"/>
  <c r="EC22" i="1" s="1"/>
  <c r="CG22" i="1"/>
  <c r="AX79" i="1"/>
  <c r="HA58" i="6"/>
  <c r="H58" i="6"/>
  <c r="HA51" i="6"/>
  <c r="H51" i="6"/>
  <c r="BA18" i="1"/>
  <c r="F128" i="1"/>
  <c r="ER22" i="1"/>
  <c r="P90" i="1"/>
  <c r="ER108" i="1"/>
  <c r="EG18" i="1"/>
  <c r="P112" i="1"/>
  <c r="GM67" i="1"/>
  <c r="GN67" i="1"/>
  <c r="H16" i="2"/>
  <c r="H18" i="2" s="1"/>
  <c r="DO18" i="1"/>
  <c r="P132" i="1"/>
  <c r="U22" i="1"/>
  <c r="F101" i="1"/>
  <c r="U108" i="1"/>
  <c r="AD79" i="1"/>
  <c r="GM76" i="1"/>
  <c r="GN76" i="1"/>
  <c r="ET18" i="1"/>
  <c r="P121" i="1"/>
  <c r="AK79" i="1"/>
  <c r="GN51" i="1"/>
  <c r="GM57" i="1"/>
  <c r="DW22" i="1"/>
  <c r="DJ79" i="1"/>
  <c r="DU22" i="1"/>
  <c r="DH79" i="1"/>
  <c r="DC205" i="6" s="1"/>
  <c r="J211" i="6" s="1"/>
  <c r="FW79" i="1"/>
  <c r="FZ79" i="1"/>
  <c r="FX79" i="1"/>
  <c r="GN66" i="1"/>
  <c r="GN70" i="1"/>
  <c r="GN33" i="1"/>
  <c r="GN69" i="1"/>
  <c r="EU18" i="1"/>
  <c r="P124" i="1"/>
  <c r="EP22" i="1"/>
  <c r="EP108" i="1"/>
  <c r="P86" i="1"/>
  <c r="BB18" i="1"/>
  <c r="F121" i="1"/>
  <c r="W22" i="1"/>
  <c r="F103" i="1"/>
  <c r="W108" i="1"/>
  <c r="DX22" i="1"/>
  <c r="DK79" i="1"/>
  <c r="BC18" i="1"/>
  <c r="F124" i="1"/>
  <c r="AC22" i="1"/>
  <c r="P79" i="1"/>
  <c r="CF79" i="1"/>
  <c r="CH79" i="1"/>
  <c r="CE79" i="1"/>
  <c r="GM25" i="1"/>
  <c r="GN25" i="1"/>
  <c r="GM64" i="1"/>
  <c r="GN64" i="1"/>
  <c r="T22" i="1"/>
  <c r="F100" i="1"/>
  <c r="T108" i="1"/>
  <c r="GN28" i="1"/>
  <c r="GM28" i="1"/>
  <c r="GM68" i="1"/>
  <c r="GN68" i="1"/>
  <c r="GM56" i="1"/>
  <c r="GM72" i="1"/>
  <c r="GN72" i="1"/>
  <c r="AF22" i="1"/>
  <c r="S79" i="1"/>
  <c r="GN26" i="1"/>
  <c r="GM26" i="1"/>
  <c r="V22" i="1"/>
  <c r="V108" i="1"/>
  <c r="F102" i="1"/>
  <c r="GM73" i="1"/>
  <c r="GN73" i="1"/>
  <c r="GM35" i="1"/>
  <c r="GN35" i="1"/>
  <c r="EM18" i="1"/>
  <c r="P127" i="1"/>
  <c r="DL22" i="1"/>
  <c r="DL108" i="1"/>
  <c r="P100" i="1"/>
  <c r="DN18" i="1"/>
  <c r="P131" i="1"/>
  <c r="AZ22" i="1"/>
  <c r="F90" i="1"/>
  <c r="AZ108" i="1"/>
  <c r="AO18" i="1"/>
  <c r="F112" i="1"/>
  <c r="EL18" i="1"/>
  <c r="P126" i="1"/>
  <c r="GM58" i="1"/>
  <c r="GN24" i="1"/>
  <c r="GM24" i="1"/>
  <c r="AB79" i="1"/>
  <c r="GN60" i="1"/>
  <c r="GN74" i="1"/>
  <c r="GN62" i="1"/>
  <c r="GN77" i="1"/>
  <c r="GN61" i="1"/>
  <c r="GM75" i="1"/>
  <c r="GN75" i="1"/>
  <c r="GM65" i="1"/>
  <c r="GN65" i="1"/>
  <c r="GM31" i="1"/>
  <c r="GN31" i="1"/>
  <c r="AE22" i="1"/>
  <c r="R79" i="1"/>
  <c r="EH18" i="1" l="1"/>
  <c r="EI18" i="1"/>
  <c r="H215" i="6"/>
  <c r="H222" i="6" s="1"/>
  <c r="I38" i="6" s="1"/>
  <c r="H205" i="6"/>
  <c r="J128" i="6"/>
  <c r="Q205" i="6"/>
  <c r="P205" i="6"/>
  <c r="F118" i="1"/>
  <c r="H161" i="6"/>
  <c r="H111" i="6"/>
  <c r="GM55" i="1"/>
  <c r="GM43" i="1"/>
  <c r="GN43" i="1"/>
  <c r="K158" i="6"/>
  <c r="S161" i="6"/>
  <c r="J161" i="6" s="1"/>
  <c r="GN47" i="1"/>
  <c r="K149" i="6"/>
  <c r="S152" i="6"/>
  <c r="J152" i="6" s="1"/>
  <c r="GN29" i="1"/>
  <c r="DT79" i="1"/>
  <c r="DT22" i="1" s="1"/>
  <c r="K133" i="6"/>
  <c r="S136" i="6"/>
  <c r="J136" i="6" s="1"/>
  <c r="AL22" i="1"/>
  <c r="GN45" i="1"/>
  <c r="GM45" i="1"/>
  <c r="P101" i="1"/>
  <c r="K100" i="6"/>
  <c r="S103" i="6"/>
  <c r="J103" i="6" s="1"/>
  <c r="CA79" i="1"/>
  <c r="CA22" i="1" s="1"/>
  <c r="F117" i="1"/>
  <c r="F126" i="1"/>
  <c r="DI79" i="1"/>
  <c r="DI108" i="1" s="1"/>
  <c r="P120" i="1" s="1"/>
  <c r="DM108" i="1"/>
  <c r="DM18" i="1" s="1"/>
  <c r="CB79" i="1"/>
  <c r="AS79" i="1" s="1"/>
  <c r="DQ79" i="1"/>
  <c r="P105" i="1" s="1"/>
  <c r="F127" i="1"/>
  <c r="DP79" i="1"/>
  <c r="DP22" i="1" s="1"/>
  <c r="F86" i="1"/>
  <c r="AX22" i="1"/>
  <c r="AX108" i="1"/>
  <c r="AZ18" i="1"/>
  <c r="F119" i="1"/>
  <c r="R22" i="1"/>
  <c r="F93" i="1"/>
  <c r="R108" i="1"/>
  <c r="P22" i="1"/>
  <c r="F82" i="1"/>
  <c r="P108" i="1"/>
  <c r="DK22" i="1"/>
  <c r="DK108" i="1"/>
  <c r="P94" i="1"/>
  <c r="Y16" i="2" s="1"/>
  <c r="Y18" i="2" s="1"/>
  <c r="EP18" i="1"/>
  <c r="P115" i="1"/>
  <c r="FX22" i="1"/>
  <c r="EO79" i="1"/>
  <c r="DF205" i="6" s="1"/>
  <c r="AB22" i="1"/>
  <c r="O79" i="1"/>
  <c r="DL18" i="1"/>
  <c r="P129" i="1"/>
  <c r="V18" i="1"/>
  <c r="F131" i="1"/>
  <c r="T18" i="1"/>
  <c r="F129" i="1"/>
  <c r="CE22" i="1"/>
  <c r="AV79" i="1"/>
  <c r="FZ22" i="1"/>
  <c r="EQ79" i="1"/>
  <c r="DH205" i="6" s="1"/>
  <c r="DJ22" i="1"/>
  <c r="P93" i="1"/>
  <c r="DJ108" i="1"/>
  <c r="AK22" i="1"/>
  <c r="X79" i="1"/>
  <c r="U18" i="1"/>
  <c r="F130" i="1"/>
  <c r="S22" i="1"/>
  <c r="F94" i="1"/>
  <c r="J16" i="2" s="1"/>
  <c r="J18" i="2" s="1"/>
  <c r="S108" i="1"/>
  <c r="CH22" i="1"/>
  <c r="AY79" i="1"/>
  <c r="W18" i="1"/>
  <c r="F132" i="1"/>
  <c r="FW22" i="1"/>
  <c r="EN79" i="1"/>
  <c r="DE205" i="6" s="1"/>
  <c r="AD22" i="1"/>
  <c r="Q79" i="1"/>
  <c r="Y22" i="1"/>
  <c r="F105" i="1"/>
  <c r="Y108" i="1"/>
  <c r="CF22" i="1"/>
  <c r="AW79" i="1"/>
  <c r="DH22" i="1"/>
  <c r="DH108" i="1"/>
  <c r="P82" i="1"/>
  <c r="ER18" i="1"/>
  <c r="P119" i="1"/>
  <c r="FS79" i="1" l="1"/>
  <c r="FS22" i="1" s="1"/>
  <c r="FT79" i="1"/>
  <c r="FT22" i="1" s="1"/>
  <c r="DG79" i="1"/>
  <c r="AR79" i="1"/>
  <c r="P130" i="1"/>
  <c r="P91" i="1"/>
  <c r="DI22" i="1"/>
  <c r="CB22" i="1"/>
  <c r="P104" i="1"/>
  <c r="DI18" i="1"/>
  <c r="DQ108" i="1"/>
  <c r="DQ18" i="1" s="1"/>
  <c r="DQ22" i="1"/>
  <c r="DP108" i="1"/>
  <c r="DP18" i="1" s="1"/>
  <c r="AX18" i="1"/>
  <c r="F115" i="1"/>
  <c r="AW22" i="1"/>
  <c r="F85" i="1"/>
  <c r="AW108" i="1"/>
  <c r="DJ18" i="1"/>
  <c r="P122" i="1"/>
  <c r="EO22" i="1"/>
  <c r="P85" i="1"/>
  <c r="EO108" i="1"/>
  <c r="Q22" i="1"/>
  <c r="F91" i="1"/>
  <c r="Q108" i="1"/>
  <c r="DG22" i="1"/>
  <c r="AV22" i="1"/>
  <c r="AV108" i="1"/>
  <c r="F84" i="1"/>
  <c r="DK18" i="1"/>
  <c r="P123" i="1"/>
  <c r="DH18" i="1"/>
  <c r="P111" i="1"/>
  <c r="AS22" i="1"/>
  <c r="AS108" i="1"/>
  <c r="F96" i="1"/>
  <c r="E16" i="2" s="1"/>
  <c r="X22" i="1"/>
  <c r="X108" i="1"/>
  <c r="F104" i="1"/>
  <c r="Y18" i="1"/>
  <c r="F134" i="1"/>
  <c r="EN22" i="1"/>
  <c r="P84" i="1"/>
  <c r="EN108" i="1"/>
  <c r="AY22" i="1"/>
  <c r="F87" i="1"/>
  <c r="AY108" i="1"/>
  <c r="S18" i="1"/>
  <c r="F123" i="1"/>
  <c r="EQ22" i="1"/>
  <c r="EQ108" i="1"/>
  <c r="P87" i="1"/>
  <c r="O22" i="1"/>
  <c r="F81" i="1"/>
  <c r="O108" i="1"/>
  <c r="P18" i="1"/>
  <c r="F111" i="1"/>
  <c r="R18" i="1"/>
  <c r="F122" i="1"/>
  <c r="AR22" i="1" l="1"/>
  <c r="G8" i="1"/>
  <c r="P81" i="1"/>
  <c r="CY205" i="6"/>
  <c r="J207" i="6" s="1"/>
  <c r="EJ79" i="1"/>
  <c r="EK79" i="1"/>
  <c r="DG108" i="1"/>
  <c r="DG18" i="1" s="1"/>
  <c r="AR108" i="1"/>
  <c r="AR18" i="1" s="1"/>
  <c r="F106" i="1"/>
  <c r="P134" i="1"/>
  <c r="P133" i="1"/>
  <c r="AS18" i="1"/>
  <c r="F125" i="1"/>
  <c r="AV18" i="1"/>
  <c r="F113" i="1"/>
  <c r="EO18" i="1"/>
  <c r="P114" i="1"/>
  <c r="EN18" i="1"/>
  <c r="P113" i="1"/>
  <c r="Q18" i="1"/>
  <c r="F120" i="1"/>
  <c r="AW18" i="1"/>
  <c r="F114" i="1"/>
  <c r="O18" i="1"/>
  <c r="F110" i="1"/>
  <c r="AY18" i="1"/>
  <c r="F116" i="1"/>
  <c r="P106" i="1"/>
  <c r="EJ108" i="1"/>
  <c r="EQ18" i="1"/>
  <c r="P116" i="1"/>
  <c r="X18" i="1"/>
  <c r="F133" i="1"/>
  <c r="E18" i="2"/>
  <c r="I16" i="2"/>
  <c r="I18" i="2" s="1"/>
  <c r="EK22" i="1" l="1"/>
  <c r="DU205" i="6"/>
  <c r="DQ205" i="6"/>
  <c r="J217" i="6" s="1"/>
  <c r="EJ22" i="1"/>
  <c r="DP205" i="6"/>
  <c r="EK108" i="1"/>
  <c r="P125" i="1" s="1"/>
  <c r="P96" i="1"/>
  <c r="T16" i="2" s="1"/>
  <c r="T18" i="2" s="1"/>
  <c r="P110" i="1"/>
  <c r="F135" i="1"/>
  <c r="EJ18" i="1"/>
  <c r="P135" i="1"/>
  <c r="J215" i="6" l="1"/>
  <c r="J222" i="6" s="1"/>
  <c r="J205" i="6"/>
  <c r="EK18" i="1"/>
  <c r="X16" i="2"/>
  <c r="X18" i="2" s="1"/>
  <c r="J223" i="6" l="1"/>
  <c r="J224" i="6" s="1"/>
  <c r="E26" i="6"/>
  <c r="J38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22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22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2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2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23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23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4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24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<sst xmlns="http://schemas.openxmlformats.org/spreadsheetml/2006/main" count="4511" uniqueCount="443">
  <si>
    <t>Smeta.RU  (495) 974-1589</t>
  </si>
  <si>
    <t>_PS_</t>
  </si>
  <si>
    <t>Smeta.RU</t>
  </si>
  <si>
    <t/>
  </si>
  <si>
    <t>РЕКОНСТРУКЦИЯ кровли здания Литер. Д., г.Орёл, пл.Поликарпова 8_Вариант 2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</si>
  <si>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</si>
  <si>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</si>
  <si>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</si>
  <si>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</si>
  <si>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</si>
  <si>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</si>
  <si>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</si>
  <si>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</si>
  <si>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58-3-3</t>
  </si>
  <si>
    <t>Разборка мелких покрытий и обделок из листовой стали водосточных труб с люлек</t>
  </si>
  <si>
    <t>100 м</t>
  </si>
  <si>
    <t>ФЕРр-2001, 58-3-3, приказ Минстроя России №1039/пр от 30.12.2016г.</t>
  </si>
  <si>
    <t>Ремонтно-строительные работы</t>
  </si>
  <si>
    <t>Крыши, кровля</t>
  </si>
  <si>
    <t>ФЕРр-58</t>
  </si>
  <si>
    <t>*0,85</t>
  </si>
  <si>
    <t>*0,8</t>
  </si>
  <si>
    <t>2</t>
  </si>
  <si>
    <t>46-04-008-01</t>
  </si>
  <si>
    <t>Разборка покрытий кровель из рулонных материалов</t>
  </si>
  <si>
    <t>100 м2</t>
  </si>
  <si>
    <t>ФЕР-2001, 46-04-008-01, приказ Минстроя России №1039/пр от 30.12.2016г.</t>
  </si>
  <si>
    <t>Реконструкция зданий и сооружений</t>
  </si>
  <si>
    <t>ФЕР-46</t>
  </si>
  <si>
    <t>3</t>
  </si>
  <si>
    <t>58-1-1</t>
  </si>
  <si>
    <t>Разборка деревянных элементов конструкций крыш обрешетки из брусков с прозорами</t>
  </si>
  <si>
    <t>ФЕРр-2001, 58-1-1, приказ Минстроя России №1039/пр от 30.12.2016г.</t>
  </si>
  <si>
    <t>4</t>
  </si>
  <si>
    <t>69-9-1</t>
  </si>
  <si>
    <t>Очистка помещений от строительного мусора</t>
  </si>
  <si>
    <t>100 т</t>
  </si>
  <si>
    <t>ФЕРр-2001, 69-9-1, приказ Минстроя России №1039/пр от 30.12.2016г.</t>
  </si>
  <si>
    <t>Прочие ремонтно-строительные работы</t>
  </si>
  <si>
    <t>ФЕРр-69</t>
  </si>
  <si>
    <t>5</t>
  </si>
  <si>
    <t>12-01-034-02</t>
  </si>
  <si>
    <t>Устройство обрешетки с прозорами из досок и брусков</t>
  </si>
  <si>
    <t>ФЕР-2001, 12-01-034-02, приказ Минстроя России №886/пр от 15.06.2017</t>
  </si>
  <si>
    <t>Общестроительные и специальные строительные работы</t>
  </si>
  <si>
    <t>Кровли</t>
  </si>
  <si>
    <t>ФЕР-12</t>
  </si>
  <si>
    <t>6</t>
  </si>
  <si>
    <t>69-13-1</t>
  </si>
  <si>
    <t>Разогрев битумных материалов</t>
  </si>
  <si>
    <t>т</t>
  </si>
  <si>
    <t>ФЕРр-2001, 69-13-1, приказ Минстроя России №1039/пр от 30.12.2016г.</t>
  </si>
  <si>
    <t>7</t>
  </si>
  <si>
    <t>12-01-002-09</t>
  </si>
  <si>
    <t>Устройство кровель плоских из наплавляемых материалов в два слоя</t>
  </si>
  <si>
    <t>ФЕР-2001, 12-01-002-09, приказ Минстроя России №1039/пр от 30.12.2016г.</t>
  </si>
  <si>
    <t>8</t>
  </si>
  <si>
    <t>58-10-2</t>
  </si>
  <si>
    <t>Смена прямых звеньев водосточных труб с люлек</t>
  </si>
  <si>
    <t>ФЕРр-2001, 58-10-2, приказ Минстроя России №1039/пр от 30.12.2016г.</t>
  </si>
  <si>
    <t>9</t>
  </si>
  <si>
    <t>58-10-1</t>
  </si>
  <si>
    <t>Смена прямых звеньев водосточных труб с земли, лестниц или подмостей</t>
  </si>
  <si>
    <t>ФЕРр-2001, 58-10-1, приказ Минстроя России №1039/пр от 30.12.2016г.</t>
  </si>
  <si>
    <t>10</t>
  </si>
  <si>
    <t>58-10-5</t>
  </si>
  <si>
    <t>Смена отливов (отметов) водосточных труб</t>
  </si>
  <si>
    <t>100 ШТ</t>
  </si>
  <si>
    <t>ФЕРр-2001, 58-10-5, приказ Минстроя России №1039/пр от 30.12.2016г.</t>
  </si>
  <si>
    <t>11</t>
  </si>
  <si>
    <t>58-19-6</t>
  </si>
  <si>
    <t>Смена мелких покрытий из листовой стали в кровлях металлических карнизных свесов с настенными желобами</t>
  </si>
  <si>
    <t>ФЕРр-2001, 58-19-6, приказ Минстроя России №1039/пр от 30.12.2016г.</t>
  </si>
  <si>
    <t>12</t>
  </si>
  <si>
    <t>13</t>
  </si>
  <si>
    <t>58-10-4</t>
  </si>
  <si>
    <t>Смена колен водосточных труб с люлек</t>
  </si>
  <si>
    <t>ФЕРр-2001, 58-10-4, приказ Минстроя России №1039/пр от 30.12.2016г.</t>
  </si>
  <si>
    <t>14</t>
  </si>
  <si>
    <t>58-10-3</t>
  </si>
  <si>
    <t>Смена колен водосточных труб с земли, лестниц и подмостей</t>
  </si>
  <si>
    <t>ФЕРр-2001, 58-10-3, приказ Минстроя России №1039/пр от 30.12.2016г.</t>
  </si>
  <si>
    <t>15</t>
  </si>
  <si>
    <t>65-6-23</t>
  </si>
  <si>
    <t>Смена водосточных воронок</t>
  </si>
  <si>
    <t>ФЕРр-2001, 65-6-23, приказ Минстроя России №1039/пр от 30.12.2016г.</t>
  </si>
  <si>
    <t>Внтуренниие с/техработы: смена труб</t>
  </si>
  <si>
    <t>ФЕРр-65</t>
  </si>
  <si>
    <t>16</t>
  </si>
  <si>
    <t>58-22-1</t>
  </si>
  <si>
    <t>Смена ухватов для водосточных труб в каменных стенах</t>
  </si>
  <si>
    <t>ФЕРр-2001, 58-22-1, приказ Минстроя России №1039/пр от 30.12.2016г.</t>
  </si>
  <si>
    <t>17</t>
  </si>
  <si>
    <t>58-20-1</t>
  </si>
  <si>
    <t>Смена обделок из листовой стали (поясков, сандриков, отливов, карнизов) шириной до 0,4 м</t>
  </si>
  <si>
    <t>ФЕРр-2001, 58-20-1, приказ Минстроя России №1039/пр от 30.12.2016г.</t>
  </si>
  <si>
    <t>18</t>
  </si>
  <si>
    <t>Прайс-лист</t>
  </si>
  <si>
    <t>Стекломаст ТКП-4.0 (10 м2)</t>
  </si>
  <si>
    <t>10 м2</t>
  </si>
  <si>
    <t>Материалы ( строительные )</t>
  </si>
  <si>
    <t>Материалы, изделия и конструкции</t>
  </si>
  <si>
    <t>ресурс_Материалы (03)</t>
  </si>
  <si>
    <t>[661,01 /  7,5]</t>
  </si>
  <si>
    <t>19</t>
  </si>
  <si>
    <t>Цемент М500</t>
  </si>
  <si>
    <t>кг</t>
  </si>
  <si>
    <t>[6,17 /  7,5]</t>
  </si>
  <si>
    <t>20</t>
  </si>
  <si>
    <t>Песок</t>
  </si>
  <si>
    <t>м3</t>
  </si>
  <si>
    <t>[177,97 /  7,5]</t>
  </si>
  <si>
    <t>21</t>
  </si>
  <si>
    <t>Саморез кровельный</t>
  </si>
  <si>
    <t>ШТ</t>
  </si>
  <si>
    <t>[1,57 /  7,5]</t>
  </si>
  <si>
    <t>22</t>
  </si>
  <si>
    <t>Пена пистолетная 750 мм</t>
  </si>
  <si>
    <t>[322,57 /  7,5]</t>
  </si>
  <si>
    <t>23</t>
  </si>
  <si>
    <t>Газ пропан 50 л</t>
  </si>
  <si>
    <t>[36,02 /  7,5]</t>
  </si>
  <si>
    <t>24</t>
  </si>
  <si>
    <t>Брус 40х80 3м</t>
  </si>
  <si>
    <t>[240 /  7,5]</t>
  </si>
  <si>
    <t>25</t>
  </si>
  <si>
    <t>Лист оц. 0,55х1250х2500</t>
  </si>
  <si>
    <t>[71,04 /  7,5]</t>
  </si>
  <si>
    <t>26</t>
  </si>
  <si>
    <t>Мастика битумная 16 кг</t>
  </si>
  <si>
    <t>[1 255,05 /  7,5]</t>
  </si>
  <si>
    <t>27</t>
  </si>
  <si>
    <t>Строка добавленная вручную</t>
  </si>
  <si>
    <t>По умолчанию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</si>
  <si>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</si>
  <si>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</si>
  <si>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</si>
  <si>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</si>
  <si>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</si>
  <si>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</si>
  <si>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</si>
  <si>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</si>
  <si>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</si>
  <si>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</si>
  <si>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</si>
  <si>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</si>
  <si>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</si>
  <si>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</si>
  <si>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</si>
  <si>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</si>
  <si>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</si>
  <si>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</si>
  <si>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</si>
  <si>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</si>
  <si>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</si>
  <si>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</si>
  <si>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</si>
  <si>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</si>
  <si>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</si>
  <si>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</si>
  <si>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</si>
  <si>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</si>
  <si>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</si>
  <si>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</si>
  <si>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</si>
  <si>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</si>
  <si>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</si>
  <si>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</si>
  <si>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</si>
  <si>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</si>
  <si>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</si>
  <si>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</si>
  <si>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</si>
  <si>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</si>
  <si>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</si>
  <si>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</si>
  <si>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</si>
  <si>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</si>
  <si>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</si>
  <si>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</si>
  <si>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</si>
  <si>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</si>
  <si>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</si>
  <si>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</si>
  <si>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</si>
  <si>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</si>
  <si>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</si>
  <si>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</si>
  <si>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</si>
  <si>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</si>
  <si>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</si>
  <si>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</si>
  <si>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</si>
  <si>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</si>
  <si>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</si>
  <si>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</si>
  <si>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</si>
  <si>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</si>
  <si>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</si>
  <si>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</si>
  <si>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</si>
  <si>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</si>
  <si>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</si>
  <si>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</si>
  <si>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</si>
  <si>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</si>
  <si>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</si>
  <si>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</si>
  <si>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</si>
  <si>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</si>
  <si>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</si>
  <si>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</si>
  <si>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</si>
  <si>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</si>
  <si>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</si>
  <si>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</si>
  <si>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</si>
  <si>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</si>
  <si>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</si>
  <si>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</si>
  <si>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</si>
  <si>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</si>
  <si>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</si>
  <si>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</si>
  <si>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</si>
  <si>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</si>
  <si>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</si>
  <si>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</si>
  <si>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</si>
  <si>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</si>
  <si>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</si>
  <si>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</si>
  <si>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</si>
  <si>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</si>
  <si>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</si>
  <si>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</si>
  <si>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</si>
  <si>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</si>
  <si>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</si>
  <si>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</si>
  <si>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</si>
  <si>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</si>
  <si>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</si>
  <si>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</si>
  <si>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</si>
  <si>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</si>
  <si>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</si>
  <si>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</si>
  <si>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</si>
  <si>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1-100-23</t>
  </si>
  <si>
    <t>Рабочий среднего разряда 2.3</t>
  </si>
  <si>
    <t>чел.-ч.</t>
  </si>
  <si>
    <t>1-100-20</t>
  </si>
  <si>
    <t>Рабочий среднего разряда 2</t>
  </si>
  <si>
    <t>91.06.03-055</t>
  </si>
  <si>
    <t>ФСЭМ-2001, 91.06.03-055, приказ Минстроя России №1039/пр от 30.12.2016г.</t>
  </si>
  <si>
    <t>Лебедки электрические тяговым усилием 19,62 кН (2 т)</t>
  </si>
  <si>
    <t>маш.-ч</t>
  </si>
  <si>
    <t>1-100-22</t>
  </si>
  <si>
    <t>Рабочий среднего разряда 2.2</t>
  </si>
  <si>
    <t>4-100-00</t>
  </si>
  <si>
    <t>Затраты труда машинистов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</si>
  <si>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</si>
  <si>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</si>
  <si>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</si>
  <si>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1-100-11</t>
  </si>
  <si>
    <t>Рабочий среднего разряда 1.1</t>
  </si>
  <si>
    <t>1-100-25</t>
  </si>
  <si>
    <t>Рабочий среднего разряда 2.5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</si>
  <si>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</si>
  <si>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</si>
  <si>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</si>
  <si>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</si>
  <si>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</si>
  <si>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</si>
  <si>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91.08.04-021</t>
  </si>
  <si>
    <t>ФСЭМ-2001, 91.08.04-021, приказ Минстроя России №1039/пр от 30.12.2016г.</t>
  </si>
  <si>
    <t>Котлы битумные передвижные 400 л</t>
  </si>
  <si>
    <t>1-100-38</t>
  </si>
  <si>
    <t>Рабочий среднего разряда 3.8</t>
  </si>
  <si>
    <t>1-100-30</t>
  </si>
  <si>
    <t>Рабочий среднего разряда 3</t>
  </si>
  <si>
    <t>91.06.06-048</t>
  </si>
  <si>
    <t>ФСЭМ-2001, 91.06.06-048, приказ Минстроя России №1039/пр от 30.12.2016г.</t>
  </si>
  <si>
    <t>Подъемники одномачтовые, грузоподъемность до 500 кг, высота подъема 45 м</t>
  </si>
  <si>
    <t>1-100-35</t>
  </si>
  <si>
    <t>Рабочий среднего разряда 3.5</t>
  </si>
  <si>
    <t>01.7.07.07</t>
  </si>
  <si>
    <t>Строительный мусор</t>
  </si>
  <si>
    <t>01.7.15.06-0111</t>
  </si>
  <si>
    <t>ФССЦ-2001, 01.7.15.06-0111, приказ Минстроя России №1039/пр от 30.12.2016г.</t>
  </si>
  <si>
    <t>Гвозди строительные</t>
  </si>
  <si>
    <t>11.1.03.06-0087</t>
  </si>
  <si>
    <t>ФССЦ-2001, 11.1.03.06-0087, приказ Минстроя России №1039/пр от 30.12.2016г.</t>
  </si>
  <si>
    <t>Доски обрезные хвойных пород длиной 4-6,5 м, шириной 75-150 мм, толщиной 25 мм, III сорта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</si>
  <si>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</si>
  <si>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</si>
  <si>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</si>
  <si>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12.1.02.15</t>
  </si>
  <si>
    <t>Материалы рулонные кровельные для верхнего слоя</t>
  </si>
  <si>
    <t>м2</t>
  </si>
  <si>
    <t>Материалы рулонные кровельные для нижних слоев</t>
  </si>
  <si>
    <t>08.3.03.06</t>
  </si>
  <si>
    <t>Проволока катанная</t>
  </si>
  <si>
    <t>23.3.10.02</t>
  </si>
  <si>
    <t>Трубы</t>
  </si>
  <si>
    <t>м</t>
  </si>
  <si>
    <t>08.1.02.22</t>
  </si>
  <si>
    <t>Изделия для водосточных труб</t>
  </si>
  <si>
    <t>шт.</t>
  </si>
  <si>
    <t>08.1.02.11-0001</t>
  </si>
  <si>
    <t>ФССЦ-2001, 08.1.02.11-0001, приказ Минстроя России №1039/пр от 30.12.2016г.</t>
  </si>
  <si>
    <t>Поковки из квадратных заготовок, масса 1,8 кг</t>
  </si>
  <si>
    <t>08.3.03.05-0001</t>
  </si>
  <si>
    <t>ФССЦ-2001, 08.3.03.05-0001, приказ Минстроя России №1039/пр от 30.12.2016г.</t>
  </si>
  <si>
    <t>Проволока канатная оцинкованная, диаметром 2,6 мм</t>
  </si>
  <si>
    <t>08.3.05.05</t>
  </si>
  <si>
    <t>Сталь листовая оцинкованная</t>
  </si>
  <si>
    <t>01.7.07.29-0031</t>
  </si>
  <si>
    <t>ФССЦ-2001, 01.7.07.29-0031, приказ Минстроя России №1039/пр от 30.12.2016г.</t>
  </si>
  <si>
    <t>Каболка</t>
  </si>
  <si>
    <t>03.2.02.08-0002</t>
  </si>
  <si>
    <t>ФССЦ-2001, 03.2.02.08-0002, приказ Минстроя России №1039/пр от 30.12.2016г.</t>
  </si>
  <si>
    <t>Цемент расширяющийся</t>
  </si>
  <si>
    <t>18.2.06.12</t>
  </si>
  <si>
    <t>Приборы санитарно-технические</t>
  </si>
  <si>
    <t>компл.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</si>
  <si>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</si>
  <si>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</si>
  <si>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</si>
  <si>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</si>
  <si>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</si>
  <si>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</si>
  <si>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</si>
  <si>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</si>
  <si>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</si>
  <si>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</si>
  <si>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</si>
  <si>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</si>
  <si>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</si>
  <si>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</si>
  <si>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</si>
  <si>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</si>
  <si>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</si>
  <si>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</si>
  <si>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</si>
  <si>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</si>
  <si>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</si>
  <si>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</si>
  <si>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</si>
  <si>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</si>
  <si>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</si>
  <si>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</si>
  <si>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</si>
  <si>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</si>
  <si>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</si>
  <si>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</si>
  <si>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</si>
  <si>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</si>
  <si>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</si>
  <si>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</si>
  <si>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</si>
  <si>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</si>
  <si>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</si>
  <si>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</si>
  <si>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</si>
  <si>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</si>
  <si>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</si>
  <si>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</si>
  <si>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</si>
  <si>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</si>
  <si>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</si>
  <si>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</si>
  <si>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</si>
  <si>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</si>
  <si>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</si>
  <si>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</si>
  <si>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</si>
  <si>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</si>
  <si>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</si>
  <si>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</si>
  <si>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</si>
  <si>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</si>
  <si>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</si>
  <si>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</si>
  <si>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</si>
  <si>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</si>
  <si>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</si>
  <si>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</si>
  <si>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НР от ФОТ</t>
  </si>
  <si>
    <t>%</t>
  </si>
  <si>
    <t>83%*0,85=71%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</si>
  <si>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</si>
  <si>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</si>
  <si>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</si>
  <si>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</si>
  <si>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ЭММ</t>
  </si>
  <si>
    <t>110%*0,85=94%</t>
  </si>
  <si>
    <t>70%*0,8=56%</t>
  </si>
  <si>
    <t xml:space="preserve">   в т.ч. ЗПМ</t>
  </si>
  <si>
    <t>78%*0,85=66%</t>
  </si>
  <si>
    <t>50%*0,8=40%</t>
  </si>
  <si>
    <t>120%*0,85=102%</t>
  </si>
  <si>
    <t xml:space="preserve">   Материальные ресурсы</t>
  </si>
  <si>
    <t>103%*0,85=88%</t>
  </si>
  <si>
    <t>60%*0,8=48%</t>
  </si>
  <si>
    <t xml:space="preserve"> Расчет цены </t>
  </si>
  <si>
    <t xml:space="preserve">   [661,01 /  7,5] = 88.13</t>
  </si>
  <si>
    <t xml:space="preserve">   [6,17 /  7,5] = .82</t>
  </si>
  <si>
    <t xml:space="preserve">   [177,97 /  7,5] = 23.73</t>
  </si>
  <si>
    <t xml:space="preserve">   [1,57 /  7,5] = .21</t>
  </si>
  <si>
    <t xml:space="preserve">   [322,57 /  7,5] = 43.01</t>
  </si>
  <si>
    <t xml:space="preserve">   [36,02 /  7,5] = 4.8</t>
  </si>
  <si>
    <t xml:space="preserve">   [240 /  7,5] = 32</t>
  </si>
  <si>
    <t xml:space="preserve">   [71,04 /  7,5] = 9.47</t>
  </si>
  <si>
    <t xml:space="preserve">   [1 255,05 /  7,5] = 167.34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</si>
  <si>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</si>
  <si>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</si>
  <si>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</si>
  <si>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</si>
  <si>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</si>
  <si>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</si>
  <si>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</si>
  <si>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</si>
  <si>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</si>
  <si>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</si>
  <si>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</si>
  <si>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</si>
  <si>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</si>
  <si>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</si>
  <si>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</si>
  <si>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</si>
  <si>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</si>
  <si>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</si>
  <si>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</si>
  <si>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</si>
  <si>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</si>
  <si>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</si>
  <si>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</si>
  <si>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</si>
  <si>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</si>
  <si>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</si>
  <si>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Реконструкция кровли производственного здания г.Орёл, пл.Поликарпова 8, литер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</si>
</sst>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8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8000"/>
      <name val="Arial"/>
      <family val="2"/>
      <charset val="204"/>
    </font>
    <font>
      <sz val="9"/>
      <color rgb="FF008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0" fontId="26" fillId="0" borderId="23" xfId="0" applyFont="1" applyBorder="1" applyAlignment="1">
      <alignment horizontal="left" vertical="top" wrapText="1" shrinkToFit="1"/>
    </xf>
    <xf numFmtId="49" fontId="12" fillId="0" borderId="23" xfId="0" applyNumberFormat="1" applyFont="1" applyBorder="1" applyAlignment="1">
      <alignment horizontal="left" vertical="top" wrapText="1"/>
    </xf>
    <xf numFmtId="49" fontId="25" fillId="0" borderId="23" xfId="0" applyNumberFormat="1" applyFont="1" applyBorder="1" applyAlignment="1">
      <alignment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25" fillId="0" borderId="10" xfId="0" applyFont="1" applyBorder="1" applyAlignment="1">
      <alignment vertical="top" shrinkToFit="1"/>
    </xf>
    <xf numFmtId="0" fontId="26" fillId="0" borderId="10" xfId="0" applyFont="1" applyBorder="1" applyAlignment="1">
      <alignment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27" fillId="0" borderId="28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right" vertical="top" wrapText="1"/>
    </xf>
    <xf numFmtId="0" fontId="27" fillId="0" borderId="28" xfId="0" applyFont="1" applyBorder="1" applyAlignment="1">
      <alignment horizontal="right" vertical="top" shrinkToFit="1"/>
    </xf>
    <xf numFmtId="0" fontId="27" fillId="0" borderId="28" xfId="0" applyFont="1" applyBorder="1" applyAlignment="1">
      <alignment vertical="top" shrinkToFit="1"/>
    </xf>
    <xf numFmtId="0" fontId="27" fillId="0" borderId="15" xfId="0" applyFont="1" applyBorder="1" applyAlignment="1">
      <alignment horizontal="left" vertical="top" wrapText="1"/>
    </xf>
    <xf numFmtId="3" fontId="27" fillId="0" borderId="28" xfId="0" applyNumberFormat="1" applyFont="1" applyBorder="1" applyAlignment="1">
      <alignment vertical="top" shrinkToFit="1"/>
    </xf>
    <xf numFmtId="4" fontId="27" fillId="0" borderId="28" xfId="0" applyNumberFormat="1" applyFont="1" applyBorder="1" applyAlignment="1">
      <alignment vertical="top" shrinkToFit="1"/>
    </xf>
    <xf numFmtId="4" fontId="27" fillId="0" borderId="29" xfId="0" applyNumberFormat="1" applyFont="1" applyBorder="1" applyAlignment="1">
      <alignment vertical="top" shrinkToFit="1"/>
    </xf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25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0" fontId="25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0" fontId="25" fillId="0" borderId="6" xfId="0" applyFont="1" applyBorder="1" applyAlignment="1">
      <alignment vertical="top" shrinkToFit="1"/>
    </xf>
    <xf numFmtId="0" fontId="26" fillId="0" borderId="6" xfId="0" applyFont="1" applyBorder="1" applyAlignment="1">
      <alignment horizontal="left" vertical="top" wrapText="1" shrinkToFit="1"/>
    </xf>
    <xf numFmtId="49" fontId="12" fillId="0" borderId="6" xfId="0" applyNumberFormat="1" applyFont="1" applyBorder="1" applyAlignment="1">
      <alignment horizontal="left" vertical="top" wrapText="1"/>
    </xf>
    <xf numFmtId="49" fontId="25" fillId="0" borderId="6" xfId="0" applyNumberFormat="1" applyFont="1" applyBorder="1" applyAlignment="1">
      <alignment vertical="top" wrapText="1" shrinkToFit="1"/>
    </xf>
    <xf numFmtId="0" fontId="26" fillId="0" borderId="28" xfId="0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28" fillId="0" borderId="32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right" wrapText="1"/>
    </xf>
    <xf numFmtId="0" fontId="29" fillId="0" borderId="6" xfId="0" applyFont="1" applyBorder="1" applyAlignment="1">
      <alignment horizontal="right" shrinkToFit="1"/>
    </xf>
    <xf numFmtId="4" fontId="28" fillId="0" borderId="6" xfId="0" applyNumberFormat="1" applyFont="1" applyBorder="1" applyAlignment="1">
      <alignment vertical="top" shrinkToFit="1"/>
    </xf>
    <xf numFmtId="4" fontId="28" fillId="0" borderId="33" xfId="0" applyNumberFormat="1" applyFont="1" applyBorder="1" applyAlignment="1">
      <alignment vertical="top" shrinkToFit="1"/>
    </xf>
    <xf numFmtId="0" fontId="26" fillId="0" borderId="6" xfId="0" applyFont="1" applyBorder="1" applyAlignment="1">
      <alignment vertical="top" shrinkToFit="1"/>
    </xf>
    <xf numFmtId="49" fontId="28" fillId="0" borderId="6" xfId="0" applyNumberFormat="1" applyFont="1" applyBorder="1" applyAlignment="1">
      <alignment horizontal="left" vertical="top" wrapText="1"/>
    </xf>
    <xf numFmtId="0" fontId="0" fillId="0" borderId="34" xfId="0" applyBorder="1"/>
    <xf numFmtId="0" fontId="25" fillId="0" borderId="35" xfId="0" applyFont="1" applyBorder="1" applyAlignment="1">
      <alignment horizontal="left" vertical="top"/>
    </xf>
    <xf numFmtId="0" fontId="0" fillId="0" borderId="35" xfId="0" applyBorder="1"/>
    <xf numFmtId="0" fontId="0" fillId="0" borderId="36" xfId="0" applyBorder="1"/>
    <xf numFmtId="0" fontId="0" fillId="0" borderId="19" xfId="0" applyBorder="1" applyAlignment="1">
      <alignment shrinkToFit="1"/>
    </xf>
    <xf numFmtId="0" fontId="18" fillId="0" borderId="19" xfId="0" applyFont="1" applyBorder="1" applyAlignment="1">
      <alignment shrinkToFit="1"/>
    </xf>
    <xf numFmtId="0" fontId="30" fillId="0" borderId="0" xfId="0" applyFont="1"/>
    <xf numFmtId="0" fontId="31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/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32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0" fillId="0" borderId="0" xfId="0" applyAlignment="1"/>
    <xf numFmtId="4" fontId="18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31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3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44"/>
  <sheetViews>
    <sheetView tabSelected="1" zoomScale="115" zoomScaleNormal="115" workbookViewId="0">
      <selection activeCell="A124" sqref="A124:XFD124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332</v>
      </c>
    </row>
    <row r="2" spans="1:255" hidden="1" outlineLevel="1" x14ac:dyDescent="0.2">
      <c r="H2" s="122" t="s">
        <v>333</v>
      </c>
      <c r="I2" s="122"/>
      <c r="J2" s="122"/>
      <c r="K2" s="122"/>
    </row>
    <row r="3" spans="1:255" hidden="1" outlineLevel="1" x14ac:dyDescent="0.2">
      <c r="H3" s="122" t="s">
        <v>334</v>
      </c>
      <c r="I3" s="122"/>
      <c r="J3" s="122"/>
      <c r="K3" s="122"/>
    </row>
    <row r="4" spans="1:255" hidden="1" outlineLevel="1" x14ac:dyDescent="0.2">
      <c r="H4" s="122" t="s">
        <v>335</v>
      </c>
      <c r="I4" s="122"/>
      <c r="J4" s="122"/>
      <c r="K4" s="122"/>
    </row>
    <row r="5" spans="1:255" s="13" customFormat="1" ht="11.25" hidden="1" outlineLevel="1" x14ac:dyDescent="0.2">
      <c r="J5" s="123" t="s">
        <v>336</v>
      </c>
      <c r="K5" s="124"/>
    </row>
    <row r="6" spans="1:255" s="15" customFormat="1" ht="9.75" hidden="1" outlineLevel="1" x14ac:dyDescent="0.2">
      <c r="I6" s="16" t="s">
        <v>337</v>
      </c>
      <c r="J6" s="136" t="s">
        <v>338</v>
      </c>
      <c r="K6" s="137"/>
    </row>
    <row r="7" spans="1:255" hidden="1" outlineLevel="1" x14ac:dyDescent="0.2">
      <c r="A7" s="19" t="s">
        <v>339</v>
      </c>
      <c r="B7" s="18"/>
      <c r="C7" s="138"/>
      <c r="D7" s="119"/>
      <c r="E7" s="119"/>
      <c r="F7" s="119"/>
      <c r="G7" s="119"/>
      <c r="I7" s="16" t="s">
        <v>340</v>
      </c>
      <c r="J7" s="120"/>
      <c r="K7" s="121"/>
      <c r="BR7" s="20">
        <f>C7</f>
        <v>0</v>
      </c>
      <c r="IU7" s="21"/>
    </row>
    <row r="8" spans="1:255" hidden="1" outlineLevel="1" x14ac:dyDescent="0.2">
      <c r="A8" s="19" t="s">
        <v>341</v>
      </c>
      <c r="B8" s="18"/>
      <c r="C8" s="141"/>
      <c r="D8" s="125"/>
      <c r="E8" s="125"/>
      <c r="F8" s="125"/>
      <c r="G8" s="125"/>
      <c r="I8" s="16" t="s">
        <v>340</v>
      </c>
      <c r="J8" s="120"/>
      <c r="K8" s="121"/>
      <c r="BR8" s="20">
        <f>C8</f>
        <v>0</v>
      </c>
      <c r="IU8" s="21"/>
    </row>
    <row r="9" spans="1:255" hidden="1" outlineLevel="1" x14ac:dyDescent="0.2">
      <c r="A9" s="19" t="s">
        <v>342</v>
      </c>
      <c r="B9" s="18"/>
      <c r="C9" s="141"/>
      <c r="D9" s="125"/>
      <c r="E9" s="125"/>
      <c r="F9" s="125"/>
      <c r="G9" s="125"/>
      <c r="I9" s="16" t="s">
        <v>340</v>
      </c>
      <c r="J9" s="120"/>
      <c r="K9" s="121"/>
      <c r="BR9" s="20">
        <f>C9</f>
        <v>0</v>
      </c>
      <c r="IU9" s="21"/>
    </row>
    <row r="10" spans="1:255" hidden="1" outlineLevel="1" x14ac:dyDescent="0.2">
      <c r="A10" s="19" t="s">
        <v>343</v>
      </c>
      <c r="B10" s="18"/>
      <c r="C10" s="141"/>
      <c r="D10" s="125"/>
      <c r="E10" s="125"/>
      <c r="F10" s="125"/>
      <c r="G10" s="125"/>
      <c r="I10" s="16" t="s">
        <v>340</v>
      </c>
      <c r="J10" s="120"/>
      <c r="K10" s="121"/>
      <c r="BR10" s="20">
        <f>C10</f>
        <v>0</v>
      </c>
      <c r="IU10" s="21"/>
    </row>
    <row r="11" spans="1:255" hidden="1" outlineLevel="1" x14ac:dyDescent="0.2">
      <c r="A11" s="19" t="s">
        <v>344</v>
      </c>
      <c r="C11" s="139"/>
      <c r="D11" s="125"/>
      <c r="E11" s="125"/>
      <c r="F11" s="125"/>
      <c r="G11" s="125"/>
      <c r="H11" s="13"/>
      <c r="I11" s="13"/>
      <c r="J11" s="120"/>
      <c r="K11" s="124"/>
      <c r="BS11" s="23">
        <f>C11</f>
        <v>0</v>
      </c>
      <c r="IU11" s="21"/>
    </row>
    <row r="12" spans="1:255" ht="25.5" hidden="1" outlineLevel="1" x14ac:dyDescent="0.2">
      <c r="A12" s="19" t="s">
        <v>345</v>
      </c>
      <c r="C12" s="139" t="s">
        <v>4</v>
      </c>
      <c r="D12" s="125"/>
      <c r="E12" s="125"/>
      <c r="F12" s="125"/>
      <c r="G12" s="125"/>
      <c r="H12" s="13"/>
      <c r="I12" s="13"/>
      <c r="J12" s="120"/>
      <c r="K12" s="124"/>
      <c r="BS12" s="23" t="str">
        <f>C12</f>
        <v>РЕКОНСТРУКЦИЯ кровли здания Литер. Д., г.Орёл, пл.Поликарпова 8_Вариант 2</v>
      </c>
      <c r="IU12" s="21"/>
    </row>
    <row r="13" spans="1:255" hidden="1" outlineLevel="1" x14ac:dyDescent="0.2">
      <c r="A13" s="19" t="s">
        <v>346</v>
      </c>
      <c r="C13" s="140"/>
      <c r="D13" s="126"/>
      <c r="E13" s="126"/>
      <c r="F13" s="126"/>
      <c r="G13" s="126"/>
      <c r="I13" s="16" t="s">
        <v>347</v>
      </c>
      <c r="J13" s="120"/>
      <c r="K13" s="124"/>
      <c r="BS13" s="23">
        <f>C13</f>
        <v>0</v>
      </c>
      <c r="IU13" s="21"/>
    </row>
    <row r="14" spans="1:255" hidden="1" outlineLevel="1" x14ac:dyDescent="0.2">
      <c r="G14" s="148" t="s">
        <v>348</v>
      </c>
      <c r="H14" s="148"/>
      <c r="I14" s="24" t="s">
        <v>349</v>
      </c>
      <c r="J14" s="149"/>
      <c r="K14" s="150"/>
      <c r="BW14" s="26">
        <f>J14</f>
        <v>0</v>
      </c>
      <c r="IU14" s="21"/>
    </row>
    <row r="15" spans="1:255" hidden="1" outlineLevel="1" x14ac:dyDescent="0.2">
      <c r="I15" s="25" t="s">
        <v>350</v>
      </c>
      <c r="J15" s="151"/>
      <c r="K15" s="152"/>
    </row>
    <row r="16" spans="1:255" s="15" customFormat="1" hidden="1" outlineLevel="1" x14ac:dyDescent="0.2">
      <c r="I16" s="16" t="s">
        <v>351</v>
      </c>
      <c r="J16" s="153"/>
      <c r="K16" s="154"/>
    </row>
    <row r="17" spans="1:255" hidden="1" outlineLevel="1" x14ac:dyDescent="0.2"/>
    <row r="18" spans="1:255" hidden="1" outlineLevel="1" x14ac:dyDescent="0.2">
      <c r="G18" s="127" t="s">
        <v>352</v>
      </c>
      <c r="H18" s="127" t="s">
        <v>353</v>
      </c>
      <c r="I18" s="127" t="s">
        <v>354</v>
      </c>
      <c r="J18" s="129"/>
    </row>
    <row r="19" spans="1:255" ht="13.5" hidden="1" outlineLevel="1" thickBot="1" x14ac:dyDescent="0.25">
      <c r="G19" s="128"/>
      <c r="H19" s="128"/>
      <c r="I19" s="27" t="s">
        <v>355</v>
      </c>
      <c r="J19" s="28" t="s">
        <v>356</v>
      </c>
    </row>
    <row r="20" spans="1:255" ht="14.25" hidden="1" outlineLevel="1" thickBot="1" x14ac:dyDescent="0.3">
      <c r="C20" s="134" t="s">
        <v>357</v>
      </c>
      <c r="D20" s="133"/>
      <c r="E20" s="133"/>
      <c r="F20" s="142"/>
      <c r="G20" s="29"/>
      <c r="H20" s="30"/>
      <c r="I20" s="31"/>
      <c r="J20" s="32"/>
      <c r="K20" s="33"/>
    </row>
    <row r="21" spans="1:255" ht="13.5" hidden="1" outlineLevel="1" x14ac:dyDescent="0.25">
      <c r="C21" s="134" t="s">
        <v>358</v>
      </c>
      <c r="D21" s="133"/>
      <c r="E21" s="133"/>
      <c r="F21" s="133"/>
    </row>
    <row r="22" spans="1:255" hidden="1" outlineLevel="1" x14ac:dyDescent="0.2">
      <c r="A22" s="135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4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359</v>
      </c>
    </row>
    <row r="25" spans="1:255" hidden="1" outlineLevel="1" x14ac:dyDescent="0.2">
      <c r="A25" s="15" t="s">
        <v>360</v>
      </c>
    </row>
    <row r="26" spans="1:255" hidden="1" outlineLevel="1" x14ac:dyDescent="0.2">
      <c r="A26" s="15" t="s">
        <v>361</v>
      </c>
      <c r="B26" s="15"/>
      <c r="C26" s="15"/>
      <c r="D26" s="15"/>
      <c r="E26" s="145">
        <f>J222/1000</f>
        <v>916.83004000000005</v>
      </c>
      <c r="F26" s="146"/>
      <c r="G26" s="15" t="s">
        <v>362</v>
      </c>
      <c r="H26" s="15"/>
      <c r="I26" s="15"/>
      <c r="J26" s="15"/>
      <c r="K26" s="15"/>
    </row>
    <row r="27" spans="1:255" collapsed="1" x14ac:dyDescent="0.2"/>
    <row r="28" spans="1:255" outlineLevel="1" x14ac:dyDescent="0.2">
      <c r="K28" s="35" t="s">
        <v>363</v>
      </c>
    </row>
    <row r="29" spans="1:255" outlineLevel="1" x14ac:dyDescent="0.2"/>
    <row r="30" spans="1:255" outlineLevel="1" x14ac:dyDescent="0.2">
      <c r="A30" s="19" t="s">
        <v>344</v>
      </c>
      <c r="C30" s="147"/>
      <c r="D30" s="147"/>
      <c r="E30" s="147"/>
      <c r="F30" s="147"/>
      <c r="G30" s="147"/>
      <c r="H30" s="147"/>
      <c r="I30" s="147"/>
      <c r="J30" s="147"/>
      <c r="K30" s="147"/>
      <c r="BT30" s="36">
        <f>C30</f>
        <v>0</v>
      </c>
      <c r="IU30" s="21"/>
    </row>
    <row r="31" spans="1:255" outlineLevel="1" x14ac:dyDescent="0.2">
      <c r="A31" s="19" t="s">
        <v>345</v>
      </c>
      <c r="C31" s="173" t="s">
        <v>442</v>
      </c>
      <c r="D31" s="173"/>
      <c r="E31" s="173"/>
      <c r="F31" s="173"/>
      <c r="G31" s="173"/>
      <c r="H31" s="173"/>
      <c r="I31" s="173"/>
      <c r="J31" s="173"/>
      <c r="K31" s="173"/>
      <c r="BT31" s="36" t="str">
        <f>C31</f>
        <v>Реконструкция кровли производственного здания г.Орёл, пл.Поликарпова 8, литер Д</v>
      </c>
      <c r="IU31" s="21"/>
    </row>
    <row r="32" spans="1:255" outlineLevel="1" x14ac:dyDescent="0.2">
      <c r="A32" s="19" t="s">
        <v>364</v>
      </c>
      <c r="C32" s="159" t="s">
        <v>365</v>
      </c>
      <c r="D32" s="147"/>
      <c r="E32" s="147"/>
      <c r="F32" s="147"/>
      <c r="G32" s="147"/>
      <c r="H32" s="147"/>
      <c r="I32" s="147"/>
      <c r="J32" s="147"/>
      <c r="K32" s="147"/>
      <c r="BT32" s="37" t="str">
        <f>C32</f>
        <v xml:space="preserve"> </v>
      </c>
      <c r="IU32" s="21"/>
    </row>
    <row r="33" spans="1:255" outlineLevel="1" x14ac:dyDescent="0.2"/>
    <row r="34" spans="1:255" ht="18.75" outlineLevel="1" x14ac:dyDescent="0.3">
      <c r="A34" s="132" t="s">
        <v>366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  <row r="35" spans="1:255" outlineLevel="1" x14ac:dyDescent="0.2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Y35" s="21">
        <v>3</v>
      </c>
      <c r="Z35" s="21" t="s">
        <v>367</v>
      </c>
      <c r="AA35" s="21"/>
      <c r="AB35" s="21" t="s">
        <v>368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4">
        <f>A35</f>
        <v>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369</v>
      </c>
      <c r="C36" s="147"/>
      <c r="D36" s="147"/>
      <c r="E36" s="147"/>
      <c r="F36" s="147"/>
      <c r="G36" s="147"/>
      <c r="H36" s="147"/>
      <c r="I36" s="147"/>
      <c r="J36" s="147"/>
      <c r="K36" s="147"/>
      <c r="BT36" s="36">
        <f>C36</f>
        <v>0</v>
      </c>
      <c r="IU36" s="21"/>
    </row>
    <row r="37" spans="1:255" outlineLevel="1" x14ac:dyDescent="0.2">
      <c r="I37" s="38" t="s">
        <v>419</v>
      </c>
      <c r="J37" s="38" t="s">
        <v>371</v>
      </c>
    </row>
    <row r="38" spans="1:255" outlineLevel="1" x14ac:dyDescent="0.2">
      <c r="A38" s="15" t="s">
        <v>370</v>
      </c>
      <c r="G38" s="39" t="s">
        <v>372</v>
      </c>
      <c r="I38" s="40">
        <f>H222/1000</f>
        <v>98.248890000000003</v>
      </c>
      <c r="J38" s="40">
        <f>J222/1000</f>
        <v>916.83004000000005</v>
      </c>
      <c r="K38" s="15" t="s">
        <v>373</v>
      </c>
    </row>
    <row r="39" spans="1:255" outlineLevel="1" x14ac:dyDescent="0.2">
      <c r="A39" s="15" t="s">
        <v>360</v>
      </c>
      <c r="G39" s="39" t="s">
        <v>374</v>
      </c>
      <c r="I39" s="40">
        <f>ET205</f>
        <v>850.1230692800001</v>
      </c>
      <c r="J39" s="40">
        <f>CW205</f>
        <v>850.1230692800001</v>
      </c>
      <c r="K39" s="15" t="s">
        <v>375</v>
      </c>
    </row>
    <row r="40" spans="1:255" ht="13.5" outlineLevel="1" thickBot="1" x14ac:dyDescent="0.25">
      <c r="G40" s="39" t="s">
        <v>376</v>
      </c>
      <c r="I40" s="40">
        <f>(EW205+EY205)/1000</f>
        <v>7.3443499999999995</v>
      </c>
      <c r="J40" s="40">
        <f>(CZ205+DB205)/1000</f>
        <v>134.40135000000001</v>
      </c>
      <c r="K40" s="15" t="s">
        <v>373</v>
      </c>
    </row>
    <row r="41" spans="1:255" x14ac:dyDescent="0.2">
      <c r="A41" s="161" t="s">
        <v>377</v>
      </c>
      <c r="B41" s="155" t="s">
        <v>378</v>
      </c>
      <c r="C41" s="155" t="s">
        <v>379</v>
      </c>
      <c r="D41" s="155" t="s">
        <v>380</v>
      </c>
      <c r="E41" s="155" t="s">
        <v>381</v>
      </c>
      <c r="F41" s="155" t="s">
        <v>382</v>
      </c>
      <c r="G41" s="155" t="s">
        <v>383</v>
      </c>
      <c r="H41" s="155" t="s">
        <v>384</v>
      </c>
      <c r="I41" s="155" t="s">
        <v>385</v>
      </c>
      <c r="J41" s="155" t="s">
        <v>386</v>
      </c>
      <c r="K41" s="157" t="s">
        <v>387</v>
      </c>
    </row>
    <row r="42" spans="1:255" x14ac:dyDescent="0.2">
      <c r="A42" s="162"/>
      <c r="B42" s="156"/>
      <c r="C42" s="156"/>
      <c r="D42" s="156"/>
      <c r="E42" s="156"/>
      <c r="F42" s="156"/>
      <c r="G42" s="156"/>
      <c r="H42" s="156"/>
      <c r="I42" s="156"/>
      <c r="J42" s="156"/>
      <c r="K42" s="158"/>
    </row>
    <row r="43" spans="1:255" x14ac:dyDescent="0.2">
      <c r="A43" s="162"/>
      <c r="B43" s="156"/>
      <c r="C43" s="156"/>
      <c r="D43" s="156"/>
      <c r="E43" s="156"/>
      <c r="F43" s="156"/>
      <c r="G43" s="156"/>
      <c r="H43" s="156"/>
      <c r="I43" s="156"/>
      <c r="J43" s="156"/>
      <c r="K43" s="158"/>
    </row>
    <row r="44" spans="1:255" ht="13.5" thickBot="1" x14ac:dyDescent="0.25">
      <c r="A44" s="162"/>
      <c r="B44" s="156"/>
      <c r="C44" s="156"/>
      <c r="D44" s="156"/>
      <c r="E44" s="156"/>
      <c r="F44" s="156"/>
      <c r="G44" s="156"/>
      <c r="H44" s="156"/>
      <c r="I44" s="156"/>
      <c r="J44" s="156"/>
      <c r="K44" s="158"/>
    </row>
    <row r="45" spans="1:255" ht="13.5" thickBot="1" x14ac:dyDescent="0.25">
      <c r="A45" s="41">
        <v>1</v>
      </c>
      <c r="B45" s="41">
        <v>2</v>
      </c>
      <c r="C45" s="41">
        <v>3</v>
      </c>
      <c r="D45" s="41">
        <v>4</v>
      </c>
      <c r="E45" s="41">
        <v>5</v>
      </c>
      <c r="F45" s="41">
        <v>6</v>
      </c>
      <c r="G45" s="41">
        <v>7</v>
      </c>
      <c r="H45" s="41">
        <v>8</v>
      </c>
      <c r="I45" s="41">
        <v>9</v>
      </c>
      <c r="J45" s="41">
        <v>10</v>
      </c>
      <c r="K45" s="41">
        <v>11</v>
      </c>
    </row>
    <row r="46" spans="1:255" ht="24" x14ac:dyDescent="0.2">
      <c r="A46" s="42">
        <v>1</v>
      </c>
      <c r="B46" s="49" t="s">
        <v>13</v>
      </c>
      <c r="C46" s="43" t="s">
        <v>14</v>
      </c>
      <c r="D46" s="44" t="s">
        <v>15</v>
      </c>
      <c r="E46" s="45">
        <v>0.8</v>
      </c>
      <c r="F46" s="46">
        <f>Source!AK25</f>
        <v>235.31</v>
      </c>
      <c r="G46" s="50" t="s">
        <v>3</v>
      </c>
      <c r="H46" s="46">
        <f>Source!AB25</f>
        <v>235.31</v>
      </c>
      <c r="I46" s="46"/>
      <c r="J46" s="48"/>
      <c r="K46" s="47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6"/>
      <c r="B47" s="51"/>
      <c r="C47" s="51" t="s">
        <v>388</v>
      </c>
      <c r="D47" s="52"/>
      <c r="E47" s="53"/>
      <c r="F47" s="57">
        <v>235.31</v>
      </c>
      <c r="G47" s="54"/>
      <c r="H47" s="57">
        <f>Source!AF25</f>
        <v>235.31</v>
      </c>
      <c r="I47" s="57">
        <f>T47</f>
        <v>188.25</v>
      </c>
      <c r="J47" s="55">
        <v>18.3</v>
      </c>
      <c r="K47" s="58">
        <f>U47</f>
        <v>3444.94</v>
      </c>
      <c r="O47" s="21"/>
      <c r="P47" s="21"/>
      <c r="Q47" s="21"/>
      <c r="R47" s="21"/>
      <c r="S47" s="21"/>
      <c r="T47" s="21">
        <f>ROUND(Source!AF25*Source!AV25*Source!I25,2)</f>
        <v>188.25</v>
      </c>
      <c r="U47" s="21">
        <f>Source!S25</f>
        <v>3444.94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188.25</v>
      </c>
      <c r="GK47" s="21">
        <f>T47</f>
        <v>188.25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>
        <f>T47</f>
        <v>188.25</v>
      </c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4"/>
      <c r="B48" s="60"/>
      <c r="C48" s="60" t="s">
        <v>389</v>
      </c>
      <c r="D48" s="61"/>
      <c r="E48" s="62">
        <v>83</v>
      </c>
      <c r="F48" s="65" t="s">
        <v>390</v>
      </c>
      <c r="G48" s="63"/>
      <c r="H48" s="66">
        <f>ROUND((Source!AF25*Source!AV25+Source!AE25*Source!AV25)*(Source!FX25)/100,2)</f>
        <v>195.31</v>
      </c>
      <c r="I48" s="66">
        <f>T48</f>
        <v>156.25</v>
      </c>
      <c r="J48" s="63" t="s">
        <v>391</v>
      </c>
      <c r="K48" s="67">
        <f>U48</f>
        <v>2445.91</v>
      </c>
      <c r="O48" s="21"/>
      <c r="P48" s="21"/>
      <c r="Q48" s="21"/>
      <c r="R48" s="21"/>
      <c r="S48" s="21"/>
      <c r="T48" s="21">
        <f>ROUND((ROUND(Source!AF25*Source!AV25*Source!I25,2)+ROUND(Source!AE25*Source!AV25*Source!I25,2))*(Source!FX25)/100,2)</f>
        <v>156.25</v>
      </c>
      <c r="U48" s="21">
        <f>Source!X25</f>
        <v>2445.91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>
        <f>T48</f>
        <v>156.25</v>
      </c>
      <c r="GZ48" s="21"/>
      <c r="HA48" s="21"/>
      <c r="HB48" s="21">
        <f>T48</f>
        <v>156.25</v>
      </c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4"/>
      <c r="B49" s="60"/>
      <c r="C49" s="60" t="s">
        <v>392</v>
      </c>
      <c r="D49" s="61"/>
      <c r="E49" s="62">
        <v>65</v>
      </c>
      <c r="F49" s="65" t="s">
        <v>390</v>
      </c>
      <c r="G49" s="63"/>
      <c r="H49" s="66">
        <f>ROUND((Source!AF25*Source!AV25+Source!AE25*Source!AV25)*(Source!FY25)/100,2)</f>
        <v>152.94999999999999</v>
      </c>
      <c r="I49" s="66">
        <f>T49</f>
        <v>122.36</v>
      </c>
      <c r="J49" s="63" t="s">
        <v>393</v>
      </c>
      <c r="K49" s="67">
        <f>U49</f>
        <v>1791.37</v>
      </c>
      <c r="O49" s="21"/>
      <c r="P49" s="21"/>
      <c r="Q49" s="21"/>
      <c r="R49" s="21"/>
      <c r="S49" s="21"/>
      <c r="T49" s="21">
        <f>ROUND((ROUND(Source!AF25*Source!AV25*Source!I25,2)+ROUND(Source!AE25*Source!AV25*Source!I25,2))*(Source!FY25)/100,2)</f>
        <v>122.36</v>
      </c>
      <c r="U49" s="21">
        <f>Source!Y25</f>
        <v>1791.37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>
        <f>T49</f>
        <v>122.36</v>
      </c>
      <c r="HA49" s="21"/>
      <c r="HB49" s="21">
        <f>T49</f>
        <v>122.36</v>
      </c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3.5" thickBot="1" x14ac:dyDescent="0.25">
      <c r="A50" s="76"/>
      <c r="B50" s="77"/>
      <c r="C50" s="77" t="s">
        <v>394</v>
      </c>
      <c r="D50" s="78" t="s">
        <v>395</v>
      </c>
      <c r="E50" s="79">
        <v>29.34</v>
      </c>
      <c r="F50" s="80"/>
      <c r="G50" s="81"/>
      <c r="H50" s="80">
        <f>ROUND(Source!AH25,2)</f>
        <v>29.34</v>
      </c>
      <c r="I50" s="82">
        <f>Source!U25</f>
        <v>23.472000000000001</v>
      </c>
      <c r="J50" s="80"/>
      <c r="K50" s="83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75"/>
      <c r="B51" s="74"/>
      <c r="C51" s="74"/>
      <c r="D51" s="74"/>
      <c r="E51" s="74"/>
      <c r="F51" s="74"/>
      <c r="G51" s="74"/>
      <c r="H51" s="163">
        <f>R51</f>
        <v>466.86</v>
      </c>
      <c r="I51" s="164"/>
      <c r="J51" s="163">
        <f>S51</f>
        <v>7682.22</v>
      </c>
      <c r="K51" s="165"/>
      <c r="O51" s="21"/>
      <c r="P51" s="21"/>
      <c r="Q51" s="21"/>
      <c r="R51" s="21">
        <f>SUM(T46:T50)</f>
        <v>466.86</v>
      </c>
      <c r="S51" s="21">
        <f>SUM(U46:U50)</f>
        <v>7682.22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>
        <f>R51</f>
        <v>466.86</v>
      </c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24" x14ac:dyDescent="0.2">
      <c r="A52" s="84">
        <v>2</v>
      </c>
      <c r="B52" s="92" t="s">
        <v>23</v>
      </c>
      <c r="C52" s="85" t="s">
        <v>24</v>
      </c>
      <c r="D52" s="86" t="s">
        <v>25</v>
      </c>
      <c r="E52" s="87">
        <v>10.785</v>
      </c>
      <c r="F52" s="88">
        <f>Source!AK27</f>
        <v>153.59</v>
      </c>
      <c r="G52" s="93" t="s">
        <v>3</v>
      </c>
      <c r="H52" s="88">
        <f>Source!AB27</f>
        <v>153.59</v>
      </c>
      <c r="I52" s="88"/>
      <c r="J52" s="91"/>
      <c r="K52" s="89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56"/>
      <c r="B53" s="51"/>
      <c r="C53" s="51" t="s">
        <v>388</v>
      </c>
      <c r="D53" s="52"/>
      <c r="E53" s="53"/>
      <c r="F53" s="57">
        <v>112.16</v>
      </c>
      <c r="G53" s="54"/>
      <c r="H53" s="57">
        <f>Source!AF27</f>
        <v>112.16</v>
      </c>
      <c r="I53" s="57">
        <f>T53</f>
        <v>1209.6500000000001</v>
      </c>
      <c r="J53" s="55">
        <v>18.3</v>
      </c>
      <c r="K53" s="58">
        <f>U53</f>
        <v>22136.51</v>
      </c>
      <c r="O53" s="21"/>
      <c r="P53" s="21"/>
      <c r="Q53" s="21"/>
      <c r="R53" s="21"/>
      <c r="S53" s="21"/>
      <c r="T53" s="21">
        <f>ROUND(Source!AF27*Source!AV27*Source!I27,2)</f>
        <v>1209.6500000000001</v>
      </c>
      <c r="U53" s="21">
        <f>Source!S27</f>
        <v>22136.51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>
        <f>T53</f>
        <v>1209.6500000000001</v>
      </c>
      <c r="GK53" s="21">
        <f>T53</f>
        <v>1209.6500000000001</v>
      </c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>
        <f>T53</f>
        <v>1209.6500000000001</v>
      </c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x14ac:dyDescent="0.2">
      <c r="A54" s="72"/>
      <c r="B54" s="68"/>
      <c r="C54" s="68" t="s">
        <v>396</v>
      </c>
      <c r="D54" s="69"/>
      <c r="E54" s="70"/>
      <c r="F54" s="73">
        <v>41.43</v>
      </c>
      <c r="G54" s="71"/>
      <c r="H54" s="73">
        <f>Source!AD27</f>
        <v>41.43</v>
      </c>
      <c r="I54" s="73">
        <f>T54</f>
        <v>446.82</v>
      </c>
      <c r="J54" s="94">
        <v>12.5</v>
      </c>
      <c r="K54" s="95">
        <f>U54</f>
        <v>5585.28</v>
      </c>
      <c r="O54" s="21"/>
      <c r="P54" s="21"/>
      <c r="Q54" s="21"/>
      <c r="R54" s="21"/>
      <c r="S54" s="21"/>
      <c r="T54" s="21">
        <f>ROUND(Source!AD27*Source!AV27*Source!I27,2)</f>
        <v>446.82</v>
      </c>
      <c r="U54" s="21">
        <f>Source!Q27</f>
        <v>5585.28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>
        <f>T54</f>
        <v>446.82</v>
      </c>
      <c r="GK54" s="21"/>
      <c r="GL54" s="21">
        <f>T54</f>
        <v>446.82</v>
      </c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>
        <f>T54</f>
        <v>446.82</v>
      </c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64"/>
      <c r="B55" s="60"/>
      <c r="C55" s="60" t="s">
        <v>389</v>
      </c>
      <c r="D55" s="61"/>
      <c r="E55" s="62">
        <v>110</v>
      </c>
      <c r="F55" s="65" t="s">
        <v>390</v>
      </c>
      <c r="G55" s="63"/>
      <c r="H55" s="66">
        <f>ROUND((Source!AF27*Source!AV27+Source!AE27*Source!AV27)*(Source!FX27)/100,2)</f>
        <v>123.38</v>
      </c>
      <c r="I55" s="66">
        <f>T55</f>
        <v>1330.62</v>
      </c>
      <c r="J55" s="63" t="s">
        <v>397</v>
      </c>
      <c r="K55" s="67">
        <f>U55</f>
        <v>20808.32</v>
      </c>
      <c r="O55" s="21"/>
      <c r="P55" s="21"/>
      <c r="Q55" s="21"/>
      <c r="R55" s="21"/>
      <c r="S55" s="21"/>
      <c r="T55" s="21">
        <f>ROUND((ROUND(Source!AF27*Source!AV27*Source!I27,2)+ROUND(Source!AE27*Source!AV27*Source!I27,2))*(Source!FX27)/100,2)</f>
        <v>1330.62</v>
      </c>
      <c r="U55" s="21">
        <f>Source!X27</f>
        <v>20808.32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>
        <f>T55</f>
        <v>1330.62</v>
      </c>
      <c r="GZ55" s="21"/>
      <c r="HA55" s="21"/>
      <c r="HB55" s="21">
        <f>T55</f>
        <v>1330.62</v>
      </c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x14ac:dyDescent="0.2">
      <c r="A56" s="64"/>
      <c r="B56" s="60"/>
      <c r="C56" s="60" t="s">
        <v>392</v>
      </c>
      <c r="D56" s="61"/>
      <c r="E56" s="62">
        <v>70</v>
      </c>
      <c r="F56" s="65" t="s">
        <v>390</v>
      </c>
      <c r="G56" s="63"/>
      <c r="H56" s="66">
        <f>ROUND((Source!AF27*Source!AV27+Source!AE27*Source!AV27)*(Source!FY27)/100,2)</f>
        <v>78.510000000000005</v>
      </c>
      <c r="I56" s="66">
        <f>T56</f>
        <v>846.76</v>
      </c>
      <c r="J56" s="63" t="s">
        <v>398</v>
      </c>
      <c r="K56" s="67">
        <f>U56</f>
        <v>12396.45</v>
      </c>
      <c r="O56" s="21"/>
      <c r="P56" s="21"/>
      <c r="Q56" s="21"/>
      <c r="R56" s="21"/>
      <c r="S56" s="21"/>
      <c r="T56" s="21">
        <f>ROUND((ROUND(Source!AF27*Source!AV27*Source!I27,2)+ROUND(Source!AE27*Source!AV27*Source!I27,2))*(Source!FY27)/100,2)</f>
        <v>846.76</v>
      </c>
      <c r="U56" s="21">
        <f>Source!Y27</f>
        <v>12396.45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>
        <f>T56</f>
        <v>846.76</v>
      </c>
      <c r="HA56" s="21"/>
      <c r="HB56" s="21">
        <f>T56</f>
        <v>846.76</v>
      </c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ht="13.5" thickBot="1" x14ac:dyDescent="0.25">
      <c r="A57" s="76"/>
      <c r="B57" s="77"/>
      <c r="C57" s="77" t="s">
        <v>394</v>
      </c>
      <c r="D57" s="78" t="s">
        <v>395</v>
      </c>
      <c r="E57" s="79">
        <v>14.38</v>
      </c>
      <c r="F57" s="80"/>
      <c r="G57" s="81"/>
      <c r="H57" s="80">
        <f>ROUND(Source!AH27,2)</f>
        <v>14.38</v>
      </c>
      <c r="I57" s="82">
        <f>Source!U27</f>
        <v>155.0883</v>
      </c>
      <c r="J57" s="80"/>
      <c r="K57" s="83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x14ac:dyDescent="0.2">
      <c r="A58" s="75"/>
      <c r="B58" s="74"/>
      <c r="C58" s="74"/>
      <c r="D58" s="74"/>
      <c r="E58" s="74"/>
      <c r="F58" s="74"/>
      <c r="G58" s="74"/>
      <c r="H58" s="163">
        <f>R58</f>
        <v>3833.8500000000004</v>
      </c>
      <c r="I58" s="164"/>
      <c r="J58" s="163">
        <f>S58</f>
        <v>60926.559999999998</v>
      </c>
      <c r="K58" s="165"/>
      <c r="O58" s="21"/>
      <c r="P58" s="21"/>
      <c r="Q58" s="21"/>
      <c r="R58" s="21">
        <f>SUM(T52:T57)</f>
        <v>3833.8500000000004</v>
      </c>
      <c r="S58" s="21">
        <f>SUM(U52:U57)</f>
        <v>60926.559999999998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>
        <f>R58</f>
        <v>3833.8500000000004</v>
      </c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36" x14ac:dyDescent="0.2">
      <c r="A59" s="84">
        <v>3</v>
      </c>
      <c r="B59" s="92" t="s">
        <v>30</v>
      </c>
      <c r="C59" s="85" t="s">
        <v>31</v>
      </c>
      <c r="D59" s="86" t="s">
        <v>25</v>
      </c>
      <c r="E59" s="87">
        <v>5.4040999999999997</v>
      </c>
      <c r="F59" s="88">
        <f>Source!AK29</f>
        <v>160.11000000000001</v>
      </c>
      <c r="G59" s="93" t="s">
        <v>3</v>
      </c>
      <c r="H59" s="88">
        <f>Source!AB29</f>
        <v>160.11000000000001</v>
      </c>
      <c r="I59" s="88"/>
      <c r="J59" s="91"/>
      <c r="K59" s="89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x14ac:dyDescent="0.2">
      <c r="A60" s="56"/>
      <c r="B60" s="51"/>
      <c r="C60" s="51" t="s">
        <v>388</v>
      </c>
      <c r="D60" s="52"/>
      <c r="E60" s="53"/>
      <c r="F60" s="57">
        <v>120.37</v>
      </c>
      <c r="G60" s="54"/>
      <c r="H60" s="57">
        <f>Source!AF29</f>
        <v>120.37</v>
      </c>
      <c r="I60" s="57">
        <f>T60</f>
        <v>650.49</v>
      </c>
      <c r="J60" s="55">
        <v>18.3</v>
      </c>
      <c r="K60" s="58">
        <f>U60</f>
        <v>11903.99</v>
      </c>
      <c r="O60" s="21"/>
      <c r="P60" s="21"/>
      <c r="Q60" s="21"/>
      <c r="R60" s="21"/>
      <c r="S60" s="21"/>
      <c r="T60" s="21">
        <f>ROUND(Source!AF29*Source!AV29*Source!I29,2)</f>
        <v>650.49</v>
      </c>
      <c r="U60" s="21">
        <f>Source!S29</f>
        <v>11903.99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>
        <f>T60</f>
        <v>650.49</v>
      </c>
      <c r="GK60" s="21">
        <f>T60</f>
        <v>650.49</v>
      </c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>
        <f>T60</f>
        <v>650.49</v>
      </c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72"/>
      <c r="B61" s="68"/>
      <c r="C61" s="68" t="s">
        <v>396</v>
      </c>
      <c r="D61" s="69"/>
      <c r="E61" s="70"/>
      <c r="F61" s="73">
        <v>39.74</v>
      </c>
      <c r="G61" s="71"/>
      <c r="H61" s="73">
        <f>Source!AD29</f>
        <v>39.74</v>
      </c>
      <c r="I61" s="73">
        <f>T61</f>
        <v>214.76</v>
      </c>
      <c r="J61" s="94">
        <v>12.5</v>
      </c>
      <c r="K61" s="95">
        <f>U61</f>
        <v>2684.49</v>
      </c>
      <c r="O61" s="21"/>
      <c r="P61" s="21"/>
      <c r="Q61" s="21"/>
      <c r="R61" s="21"/>
      <c r="S61" s="21"/>
      <c r="T61" s="21">
        <f>ROUND(Source!AD29*Source!AV29*Source!I29,2)</f>
        <v>214.76</v>
      </c>
      <c r="U61" s="21">
        <f>Source!Q29</f>
        <v>2684.49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>
        <f>T61</f>
        <v>214.76</v>
      </c>
      <c r="GK61" s="21"/>
      <c r="GL61" s="21">
        <f>T61</f>
        <v>214.76</v>
      </c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>
        <f>T61</f>
        <v>214.76</v>
      </c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x14ac:dyDescent="0.2">
      <c r="A62" s="72"/>
      <c r="B62" s="68"/>
      <c r="C62" s="68" t="s">
        <v>399</v>
      </c>
      <c r="D62" s="69"/>
      <c r="E62" s="70"/>
      <c r="F62" s="73">
        <v>6.21</v>
      </c>
      <c r="G62" s="71"/>
      <c r="H62" s="73">
        <f>Source!AE29</f>
        <v>6.21</v>
      </c>
      <c r="I62" s="73">
        <f>GM62</f>
        <v>33.56</v>
      </c>
      <c r="J62" s="94">
        <v>18.3</v>
      </c>
      <c r="K62" s="95">
        <f>Source!R29</f>
        <v>614.14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>
        <f>ROUND(Source!AE29*Source!AV29*Source!I29,2)</f>
        <v>33.56</v>
      </c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64"/>
      <c r="B63" s="60"/>
      <c r="C63" s="60" t="s">
        <v>389</v>
      </c>
      <c r="D63" s="61"/>
      <c r="E63" s="62">
        <v>83</v>
      </c>
      <c r="F63" s="65" t="s">
        <v>390</v>
      </c>
      <c r="G63" s="63"/>
      <c r="H63" s="66">
        <f>ROUND((Source!AF29*Source!AV29+Source!AE29*Source!AV29)*(Source!FX29)/100,2)</f>
        <v>105.06</v>
      </c>
      <c r="I63" s="66">
        <f>T63</f>
        <v>567.76</v>
      </c>
      <c r="J63" s="63" t="s">
        <v>391</v>
      </c>
      <c r="K63" s="67">
        <f>U63</f>
        <v>8887.8700000000008</v>
      </c>
      <c r="O63" s="21"/>
      <c r="P63" s="21"/>
      <c r="Q63" s="21"/>
      <c r="R63" s="21"/>
      <c r="S63" s="21"/>
      <c r="T63" s="21">
        <f>ROUND((ROUND(Source!AF29*Source!AV29*Source!I29,2)+ROUND(Source!AE29*Source!AV29*Source!I29,2))*(Source!FX29)/100,2)</f>
        <v>567.76</v>
      </c>
      <c r="U63" s="21">
        <f>Source!X29</f>
        <v>8887.8700000000008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>
        <f>T63</f>
        <v>567.76</v>
      </c>
      <c r="GZ63" s="21"/>
      <c r="HA63" s="21"/>
      <c r="HB63" s="21">
        <f>T63</f>
        <v>567.76</v>
      </c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x14ac:dyDescent="0.2">
      <c r="A64" s="64"/>
      <c r="B64" s="60"/>
      <c r="C64" s="60" t="s">
        <v>392</v>
      </c>
      <c r="D64" s="61"/>
      <c r="E64" s="62">
        <v>65</v>
      </c>
      <c r="F64" s="65" t="s">
        <v>390</v>
      </c>
      <c r="G64" s="63"/>
      <c r="H64" s="66">
        <f>ROUND((Source!AF29*Source!AV29+Source!AE29*Source!AV29)*(Source!FY29)/100,2)</f>
        <v>82.28</v>
      </c>
      <c r="I64" s="66">
        <f>T64</f>
        <v>444.63</v>
      </c>
      <c r="J64" s="63" t="s">
        <v>393</v>
      </c>
      <c r="K64" s="67">
        <f>U64</f>
        <v>6509.43</v>
      </c>
      <c r="O64" s="21"/>
      <c r="P64" s="21"/>
      <c r="Q64" s="21"/>
      <c r="R64" s="21"/>
      <c r="S64" s="21"/>
      <c r="T64" s="21">
        <f>ROUND((ROUND(Source!AF29*Source!AV29*Source!I29,2)+ROUND(Source!AE29*Source!AV29*Source!I29,2))*(Source!FY29)/100,2)</f>
        <v>444.63</v>
      </c>
      <c r="U64" s="21">
        <f>Source!Y29</f>
        <v>6509.43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>
        <f>T64</f>
        <v>444.63</v>
      </c>
      <c r="HA64" s="21"/>
      <c r="HB64" s="21">
        <f>T64</f>
        <v>444.63</v>
      </c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ht="13.5" thickBot="1" x14ac:dyDescent="0.25">
      <c r="A65" s="76"/>
      <c r="B65" s="77"/>
      <c r="C65" s="77" t="s">
        <v>394</v>
      </c>
      <c r="D65" s="78" t="s">
        <v>395</v>
      </c>
      <c r="E65" s="79">
        <v>15.16</v>
      </c>
      <c r="F65" s="80"/>
      <c r="G65" s="81"/>
      <c r="H65" s="80">
        <f>ROUND(Source!AH29,2)</f>
        <v>15.16</v>
      </c>
      <c r="I65" s="82">
        <f>Source!U29</f>
        <v>81.926155999999992</v>
      </c>
      <c r="J65" s="80"/>
      <c r="K65" s="83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x14ac:dyDescent="0.2">
      <c r="A66" s="75"/>
      <c r="B66" s="74"/>
      <c r="C66" s="74"/>
      <c r="D66" s="74"/>
      <c r="E66" s="74"/>
      <c r="F66" s="74"/>
      <c r="G66" s="74"/>
      <c r="H66" s="163">
        <f>R66</f>
        <v>1877.6399999999999</v>
      </c>
      <c r="I66" s="164"/>
      <c r="J66" s="163">
        <f>S66</f>
        <v>29985.78</v>
      </c>
      <c r="K66" s="165"/>
      <c r="O66" s="21"/>
      <c r="P66" s="21"/>
      <c r="Q66" s="21"/>
      <c r="R66" s="21">
        <f>SUM(T59:T65)</f>
        <v>1877.6399999999999</v>
      </c>
      <c r="S66" s="21">
        <f>SUM(U59:U65)</f>
        <v>29985.78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>
        <f>R66</f>
        <v>1877.6399999999999</v>
      </c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ht="24" x14ac:dyDescent="0.2">
      <c r="A67" s="84">
        <v>4</v>
      </c>
      <c r="B67" s="92" t="s">
        <v>34</v>
      </c>
      <c r="C67" s="85" t="s">
        <v>35</v>
      </c>
      <c r="D67" s="86" t="s">
        <v>36</v>
      </c>
      <c r="E67" s="87">
        <v>1.7290000000000001E-3</v>
      </c>
      <c r="F67" s="88">
        <f>Source!AK31</f>
        <v>1553.82</v>
      </c>
      <c r="G67" s="93" t="s">
        <v>3</v>
      </c>
      <c r="H67" s="88">
        <f>Source!AB31</f>
        <v>1553.82</v>
      </c>
      <c r="I67" s="88"/>
      <c r="J67" s="91"/>
      <c r="K67" s="89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56"/>
      <c r="B68" s="51"/>
      <c r="C68" s="51" t="s">
        <v>388</v>
      </c>
      <c r="D68" s="52"/>
      <c r="E68" s="53"/>
      <c r="F68" s="57">
        <v>1553.82</v>
      </c>
      <c r="G68" s="54"/>
      <c r="H68" s="57">
        <f>Source!AF31</f>
        <v>1553.82</v>
      </c>
      <c r="I68" s="57">
        <f>T68</f>
        <v>2.69</v>
      </c>
      <c r="J68" s="55">
        <v>18.3</v>
      </c>
      <c r="K68" s="58">
        <f>U68</f>
        <v>49.16</v>
      </c>
      <c r="O68" s="21"/>
      <c r="P68" s="21"/>
      <c r="Q68" s="21"/>
      <c r="R68" s="21"/>
      <c r="S68" s="21"/>
      <c r="T68" s="21">
        <f>ROUND(Source!AF31*Source!AV31*Source!I31,2)</f>
        <v>2.69</v>
      </c>
      <c r="U68" s="21">
        <f>Source!S31</f>
        <v>49.16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>
        <f>T68</f>
        <v>2.69</v>
      </c>
      <c r="GK68" s="21">
        <f>T68</f>
        <v>2.69</v>
      </c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>
        <f>T68</f>
        <v>2.69</v>
      </c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x14ac:dyDescent="0.2">
      <c r="A69" s="64"/>
      <c r="B69" s="60"/>
      <c r="C69" s="60" t="s">
        <v>389</v>
      </c>
      <c r="D69" s="61"/>
      <c r="E69" s="62">
        <v>78</v>
      </c>
      <c r="F69" s="65" t="s">
        <v>390</v>
      </c>
      <c r="G69" s="63"/>
      <c r="H69" s="66">
        <f>ROUND((Source!AF31*Source!AV31+Source!AE31*Source!AV31)*(Source!FX31)/100,2)</f>
        <v>1211.98</v>
      </c>
      <c r="I69" s="66">
        <f>T69</f>
        <v>2.1</v>
      </c>
      <c r="J69" s="63" t="s">
        <v>400</v>
      </c>
      <c r="K69" s="67">
        <f>U69</f>
        <v>32.450000000000003</v>
      </c>
      <c r="O69" s="21"/>
      <c r="P69" s="21"/>
      <c r="Q69" s="21"/>
      <c r="R69" s="21"/>
      <c r="S69" s="21"/>
      <c r="T69" s="21">
        <f>ROUND((ROUND(Source!AF31*Source!AV31*Source!I31,2)+ROUND(Source!AE31*Source!AV31*Source!I31,2))*(Source!FX31)/100,2)</f>
        <v>2.1</v>
      </c>
      <c r="U69" s="21">
        <f>Source!X31</f>
        <v>32.450000000000003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>
        <f>T69</f>
        <v>2.1</v>
      </c>
      <c r="GZ69" s="21"/>
      <c r="HA69" s="21"/>
      <c r="HB69" s="21">
        <f>T69</f>
        <v>2.1</v>
      </c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64"/>
      <c r="B70" s="60"/>
      <c r="C70" s="60" t="s">
        <v>392</v>
      </c>
      <c r="D70" s="61"/>
      <c r="E70" s="62">
        <v>50</v>
      </c>
      <c r="F70" s="65" t="s">
        <v>390</v>
      </c>
      <c r="G70" s="63"/>
      <c r="H70" s="66">
        <f>ROUND((Source!AF31*Source!AV31+Source!AE31*Source!AV31)*(Source!FY31)/100,2)</f>
        <v>776.91</v>
      </c>
      <c r="I70" s="66">
        <f>T70</f>
        <v>1.35</v>
      </c>
      <c r="J70" s="63" t="s">
        <v>401</v>
      </c>
      <c r="K70" s="67">
        <f>U70</f>
        <v>19.66</v>
      </c>
      <c r="O70" s="21"/>
      <c r="P70" s="21"/>
      <c r="Q70" s="21"/>
      <c r="R70" s="21"/>
      <c r="S70" s="21"/>
      <c r="T70" s="21">
        <f>ROUND((ROUND(Source!AF31*Source!AV31*Source!I31,2)+ROUND(Source!AE31*Source!AV31*Source!I31,2))*(Source!FY31)/100,2)</f>
        <v>1.35</v>
      </c>
      <c r="U70" s="21">
        <f>Source!Y31</f>
        <v>19.66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>
        <f>T70</f>
        <v>1.35</v>
      </c>
      <c r="HA70" s="21"/>
      <c r="HB70" s="21">
        <f>T70</f>
        <v>1.35</v>
      </c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13.5" thickBot="1" x14ac:dyDescent="0.25">
      <c r="A71" s="76"/>
      <c r="B71" s="77"/>
      <c r="C71" s="77" t="s">
        <v>394</v>
      </c>
      <c r="D71" s="78" t="s">
        <v>395</v>
      </c>
      <c r="E71" s="79">
        <v>214.32</v>
      </c>
      <c r="F71" s="80"/>
      <c r="G71" s="81"/>
      <c r="H71" s="80">
        <f>ROUND(Source!AH31,2)</f>
        <v>214.32</v>
      </c>
      <c r="I71" s="82">
        <f>Source!U31</f>
        <v>0.37055927999999999</v>
      </c>
      <c r="J71" s="80"/>
      <c r="K71" s="83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x14ac:dyDescent="0.2">
      <c r="A72" s="75"/>
      <c r="B72" s="74"/>
      <c r="C72" s="74"/>
      <c r="D72" s="74"/>
      <c r="E72" s="74"/>
      <c r="F72" s="74"/>
      <c r="G72" s="74"/>
      <c r="H72" s="163">
        <f>R72</f>
        <v>6.1400000000000006</v>
      </c>
      <c r="I72" s="164"/>
      <c r="J72" s="163">
        <f>S72</f>
        <v>101.27</v>
      </c>
      <c r="K72" s="165"/>
      <c r="O72" s="21"/>
      <c r="P72" s="21"/>
      <c r="Q72" s="21"/>
      <c r="R72" s="21">
        <f>SUM(T67:T71)</f>
        <v>6.1400000000000006</v>
      </c>
      <c r="S72" s="21">
        <f>SUM(U67:U71)</f>
        <v>101.27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>
        <f>R72</f>
        <v>6.1400000000000006</v>
      </c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ht="24" x14ac:dyDescent="0.2">
      <c r="A73" s="84">
        <v>5</v>
      </c>
      <c r="B73" s="92" t="s">
        <v>41</v>
      </c>
      <c r="C73" s="85" t="s">
        <v>42</v>
      </c>
      <c r="D73" s="86" t="s">
        <v>25</v>
      </c>
      <c r="E73" s="87">
        <v>5.4040999999999997</v>
      </c>
      <c r="F73" s="88">
        <f>Source!AK33</f>
        <v>650.59</v>
      </c>
      <c r="G73" s="93" t="s">
        <v>3</v>
      </c>
      <c r="H73" s="88">
        <f>Source!AB33</f>
        <v>192.62</v>
      </c>
      <c r="I73" s="88"/>
      <c r="J73" s="91"/>
      <c r="K73" s="89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x14ac:dyDescent="0.2">
      <c r="A74" s="56"/>
      <c r="B74" s="51"/>
      <c r="C74" s="51" t="s">
        <v>388</v>
      </c>
      <c r="D74" s="52"/>
      <c r="E74" s="53"/>
      <c r="F74" s="57">
        <v>105.72</v>
      </c>
      <c r="G74" s="54"/>
      <c r="H74" s="57">
        <f>Source!AF33</f>
        <v>105.72</v>
      </c>
      <c r="I74" s="57">
        <f>T74</f>
        <v>571.32000000000005</v>
      </c>
      <c r="J74" s="55">
        <v>18.3</v>
      </c>
      <c r="K74" s="58">
        <f>U74</f>
        <v>10455.18</v>
      </c>
      <c r="O74" s="21"/>
      <c r="P74" s="21"/>
      <c r="Q74" s="21"/>
      <c r="R74" s="21"/>
      <c r="S74" s="21"/>
      <c r="T74" s="21">
        <f>ROUND(Source!AF33*Source!AV33*Source!I33,2)</f>
        <v>571.32000000000005</v>
      </c>
      <c r="U74" s="21">
        <f>Source!S33</f>
        <v>10455.18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>
        <f>T74</f>
        <v>571.32000000000005</v>
      </c>
      <c r="GK74" s="21">
        <f>T74</f>
        <v>571.32000000000005</v>
      </c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>
        <f>T74</f>
        <v>571.32000000000005</v>
      </c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72"/>
      <c r="B75" s="68"/>
      <c r="C75" s="68" t="s">
        <v>396</v>
      </c>
      <c r="D75" s="69"/>
      <c r="E75" s="70"/>
      <c r="F75" s="73">
        <v>86.9</v>
      </c>
      <c r="G75" s="71"/>
      <c r="H75" s="73">
        <f>Source!AD33</f>
        <v>86.9</v>
      </c>
      <c r="I75" s="73">
        <f>T75</f>
        <v>469.62</v>
      </c>
      <c r="J75" s="94">
        <v>12.5</v>
      </c>
      <c r="K75" s="95">
        <f>U75</f>
        <v>5870.2</v>
      </c>
      <c r="O75" s="21"/>
      <c r="P75" s="21"/>
      <c r="Q75" s="21"/>
      <c r="R75" s="21"/>
      <c r="S75" s="21"/>
      <c r="T75" s="21">
        <f>ROUND(Source!AD33*Source!AV33*Source!I33,2)</f>
        <v>469.62</v>
      </c>
      <c r="U75" s="21">
        <f>Source!Q33</f>
        <v>5870.2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>
        <f>T75</f>
        <v>469.62</v>
      </c>
      <c r="GK75" s="21"/>
      <c r="GL75" s="21">
        <f>T75</f>
        <v>469.62</v>
      </c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>
        <f>T75</f>
        <v>469.62</v>
      </c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x14ac:dyDescent="0.2">
      <c r="A76" s="72"/>
      <c r="B76" s="68"/>
      <c r="C76" s="68" t="s">
        <v>399</v>
      </c>
      <c r="D76" s="69"/>
      <c r="E76" s="70"/>
      <c r="F76" s="73">
        <v>13.59</v>
      </c>
      <c r="G76" s="71"/>
      <c r="H76" s="73">
        <f>Source!AE33</f>
        <v>13.59</v>
      </c>
      <c r="I76" s="73">
        <f>GM76</f>
        <v>73.44</v>
      </c>
      <c r="J76" s="94">
        <v>18.3</v>
      </c>
      <c r="K76" s="95">
        <f>Source!R33</f>
        <v>1343.98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>
        <f>ROUND(Source!AE33*Source!AV33*Source!I33,2)</f>
        <v>73.44</v>
      </c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64"/>
      <c r="B77" s="60"/>
      <c r="C77" s="60" t="s">
        <v>389</v>
      </c>
      <c r="D77" s="61"/>
      <c r="E77" s="62">
        <v>120</v>
      </c>
      <c r="F77" s="65" t="s">
        <v>390</v>
      </c>
      <c r="G77" s="63"/>
      <c r="H77" s="66">
        <f>ROUND((Source!AF33*Source!AV33+Source!AE33*Source!AV33)*(Source!FX33)/100,2)</f>
        <v>143.16999999999999</v>
      </c>
      <c r="I77" s="66">
        <f>T77</f>
        <v>773.71</v>
      </c>
      <c r="J77" s="63" t="s">
        <v>402</v>
      </c>
      <c r="K77" s="67">
        <f>U77</f>
        <v>12035.14</v>
      </c>
      <c r="O77" s="21"/>
      <c r="P77" s="21"/>
      <c r="Q77" s="21"/>
      <c r="R77" s="21"/>
      <c r="S77" s="21"/>
      <c r="T77" s="21">
        <f>ROUND((ROUND(Source!AF33*Source!AV33*Source!I33,2)+ROUND(Source!AE33*Source!AV33*Source!I33,2))*(Source!FX33)/100,2)</f>
        <v>773.71</v>
      </c>
      <c r="U77" s="21">
        <f>Source!X33</f>
        <v>12035.14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>
        <f>T77</f>
        <v>773.71</v>
      </c>
      <c r="GZ77" s="21"/>
      <c r="HA77" s="21"/>
      <c r="HB77" s="21">
        <f>T77</f>
        <v>773.71</v>
      </c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x14ac:dyDescent="0.2">
      <c r="A78" s="64"/>
      <c r="B78" s="60"/>
      <c r="C78" s="60" t="s">
        <v>392</v>
      </c>
      <c r="D78" s="61"/>
      <c r="E78" s="62">
        <v>65</v>
      </c>
      <c r="F78" s="65" t="s">
        <v>390</v>
      </c>
      <c r="G78" s="63"/>
      <c r="H78" s="66">
        <f>ROUND((Source!AF33*Source!AV33+Source!AE33*Source!AV33)*(Source!FY33)/100,2)</f>
        <v>77.55</v>
      </c>
      <c r="I78" s="66">
        <f>T78</f>
        <v>419.09</v>
      </c>
      <c r="J78" s="63" t="s">
        <v>393</v>
      </c>
      <c r="K78" s="67">
        <f>U78</f>
        <v>6135.56</v>
      </c>
      <c r="O78" s="21"/>
      <c r="P78" s="21"/>
      <c r="Q78" s="21"/>
      <c r="R78" s="21"/>
      <c r="S78" s="21"/>
      <c r="T78" s="21">
        <f>ROUND((ROUND(Source!AF33*Source!AV33*Source!I33,2)+ROUND(Source!AE33*Source!AV33*Source!I33,2))*(Source!FY33)/100,2)</f>
        <v>419.09</v>
      </c>
      <c r="U78" s="21">
        <f>Source!Y33</f>
        <v>6135.56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>
        <f>T78</f>
        <v>419.09</v>
      </c>
      <c r="HA78" s="21"/>
      <c r="HB78" s="21">
        <f>T78</f>
        <v>419.09</v>
      </c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ht="13.5" thickBot="1" x14ac:dyDescent="0.25">
      <c r="A79" s="76"/>
      <c r="B79" s="77"/>
      <c r="C79" s="77" t="s">
        <v>394</v>
      </c>
      <c r="D79" s="78" t="s">
        <v>395</v>
      </c>
      <c r="E79" s="79">
        <v>12.94</v>
      </c>
      <c r="F79" s="80"/>
      <c r="G79" s="81"/>
      <c r="H79" s="80">
        <f>ROUND(Source!AH33,2)</f>
        <v>12.94</v>
      </c>
      <c r="I79" s="82">
        <f>Source!U33</f>
        <v>69.929053999999994</v>
      </c>
      <c r="J79" s="80"/>
      <c r="K79" s="83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x14ac:dyDescent="0.2">
      <c r="A80" s="75"/>
      <c r="B80" s="74"/>
      <c r="C80" s="74"/>
      <c r="D80" s="74"/>
      <c r="E80" s="74"/>
      <c r="F80" s="74"/>
      <c r="G80" s="74"/>
      <c r="H80" s="163">
        <f>R80</f>
        <v>2233.7400000000002</v>
      </c>
      <c r="I80" s="164"/>
      <c r="J80" s="163">
        <f>S80</f>
        <v>34496.080000000002</v>
      </c>
      <c r="K80" s="165"/>
      <c r="O80" s="21"/>
      <c r="P80" s="21"/>
      <c r="Q80" s="21"/>
      <c r="R80" s="21">
        <f>SUM(T73:T79)</f>
        <v>2233.7400000000002</v>
      </c>
      <c r="S80" s="21">
        <f>SUM(U73:U79)</f>
        <v>34496.080000000002</v>
      </c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>
        <f>R80</f>
        <v>2233.7400000000002</v>
      </c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x14ac:dyDescent="0.2">
      <c r="A81" s="84">
        <v>6</v>
      </c>
      <c r="B81" s="92" t="s">
        <v>48</v>
      </c>
      <c r="C81" s="85" t="s">
        <v>49</v>
      </c>
      <c r="D81" s="86" t="s">
        <v>50</v>
      </c>
      <c r="E81" s="87">
        <v>0.99199999999999999</v>
      </c>
      <c r="F81" s="88">
        <f>Source!AK35</f>
        <v>555.35</v>
      </c>
      <c r="G81" s="93" t="s">
        <v>3</v>
      </c>
      <c r="H81" s="88">
        <f>Source!AB35</f>
        <v>555.35</v>
      </c>
      <c r="I81" s="88"/>
      <c r="J81" s="91"/>
      <c r="K81" s="89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x14ac:dyDescent="0.2">
      <c r="A82" s="56"/>
      <c r="B82" s="51"/>
      <c r="C82" s="51" t="s">
        <v>388</v>
      </c>
      <c r="D82" s="52"/>
      <c r="E82" s="53"/>
      <c r="F82" s="57">
        <v>132.35</v>
      </c>
      <c r="G82" s="54"/>
      <c r="H82" s="57">
        <f>Source!AF35</f>
        <v>132.35</v>
      </c>
      <c r="I82" s="57">
        <f>T82</f>
        <v>131.29</v>
      </c>
      <c r="J82" s="55">
        <v>18.3</v>
      </c>
      <c r="K82" s="58">
        <f>U82</f>
        <v>2402.63</v>
      </c>
      <c r="O82" s="21"/>
      <c r="P82" s="21"/>
      <c r="Q82" s="21"/>
      <c r="R82" s="21"/>
      <c r="S82" s="21"/>
      <c r="T82" s="21">
        <f>ROUND(Source!AF35*Source!AV35*Source!I35,2)</f>
        <v>131.29</v>
      </c>
      <c r="U82" s="21">
        <f>Source!S35</f>
        <v>2402.63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>
        <f>T82</f>
        <v>131.29</v>
      </c>
      <c r="GK82" s="21">
        <f>T82</f>
        <v>131.29</v>
      </c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>
        <f>T82</f>
        <v>131.29</v>
      </c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72"/>
      <c r="B83" s="68"/>
      <c r="C83" s="68" t="s">
        <v>396</v>
      </c>
      <c r="D83" s="69"/>
      <c r="E83" s="70"/>
      <c r="F83" s="73">
        <v>423</v>
      </c>
      <c r="G83" s="71"/>
      <c r="H83" s="73">
        <f>Source!AD35</f>
        <v>423</v>
      </c>
      <c r="I83" s="73">
        <f>T83</f>
        <v>419.62</v>
      </c>
      <c r="J83" s="94">
        <v>12.5</v>
      </c>
      <c r="K83" s="95">
        <f>U83</f>
        <v>5245.2</v>
      </c>
      <c r="O83" s="21"/>
      <c r="P83" s="21"/>
      <c r="Q83" s="21"/>
      <c r="R83" s="21"/>
      <c r="S83" s="21"/>
      <c r="T83" s="21">
        <f>ROUND(Source!AD35*Source!AV35*Source!I35,2)</f>
        <v>419.62</v>
      </c>
      <c r="U83" s="21">
        <f>Source!Q35</f>
        <v>5245.2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>
        <f>T83</f>
        <v>419.62</v>
      </c>
      <c r="GK83" s="21"/>
      <c r="GL83" s="21">
        <f>T83</f>
        <v>419.62</v>
      </c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>
        <f>T83</f>
        <v>419.62</v>
      </c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64"/>
      <c r="B84" s="60"/>
      <c r="C84" s="60" t="s">
        <v>389</v>
      </c>
      <c r="D84" s="61"/>
      <c r="E84" s="62">
        <v>78</v>
      </c>
      <c r="F84" s="65" t="s">
        <v>390</v>
      </c>
      <c r="G84" s="63"/>
      <c r="H84" s="66">
        <f>ROUND((Source!AF35*Source!AV35+Source!AE35*Source!AV35)*(Source!FX35)/100,2)</f>
        <v>103.23</v>
      </c>
      <c r="I84" s="66">
        <f>T84</f>
        <v>102.41</v>
      </c>
      <c r="J84" s="63" t="s">
        <v>400</v>
      </c>
      <c r="K84" s="67">
        <f>U84</f>
        <v>1585.74</v>
      </c>
      <c r="O84" s="21"/>
      <c r="P84" s="21"/>
      <c r="Q84" s="21"/>
      <c r="R84" s="21"/>
      <c r="S84" s="21"/>
      <c r="T84" s="21">
        <f>ROUND((ROUND(Source!AF35*Source!AV35*Source!I35,2)+ROUND(Source!AE35*Source!AV35*Source!I35,2))*(Source!FX35)/100,2)</f>
        <v>102.41</v>
      </c>
      <c r="U84" s="21">
        <f>Source!X35</f>
        <v>1585.74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>
        <f>T84</f>
        <v>102.41</v>
      </c>
      <c r="GZ84" s="21"/>
      <c r="HA84" s="21"/>
      <c r="HB84" s="21">
        <f>T84</f>
        <v>102.41</v>
      </c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4"/>
      <c r="B85" s="60"/>
      <c r="C85" s="60" t="s">
        <v>392</v>
      </c>
      <c r="D85" s="61"/>
      <c r="E85" s="62">
        <v>50</v>
      </c>
      <c r="F85" s="65" t="s">
        <v>390</v>
      </c>
      <c r="G85" s="63"/>
      <c r="H85" s="66">
        <f>ROUND((Source!AF35*Source!AV35+Source!AE35*Source!AV35)*(Source!FY35)/100,2)</f>
        <v>66.180000000000007</v>
      </c>
      <c r="I85" s="66">
        <f>T85</f>
        <v>65.650000000000006</v>
      </c>
      <c r="J85" s="63" t="s">
        <v>401</v>
      </c>
      <c r="K85" s="67">
        <f>U85</f>
        <v>961.05</v>
      </c>
      <c r="O85" s="21"/>
      <c r="P85" s="21"/>
      <c r="Q85" s="21"/>
      <c r="R85" s="21"/>
      <c r="S85" s="21"/>
      <c r="T85" s="21">
        <f>ROUND((ROUND(Source!AF35*Source!AV35*Source!I35,2)+ROUND(Source!AE35*Source!AV35*Source!I35,2))*(Source!FY35)/100,2)</f>
        <v>65.650000000000006</v>
      </c>
      <c r="U85" s="21">
        <f>Source!Y35</f>
        <v>961.05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>
        <f>T85</f>
        <v>65.650000000000006</v>
      </c>
      <c r="HA85" s="21"/>
      <c r="HB85" s="21">
        <f>T85</f>
        <v>65.650000000000006</v>
      </c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13.5" thickBot="1" x14ac:dyDescent="0.25">
      <c r="A86" s="76"/>
      <c r="B86" s="77"/>
      <c r="C86" s="77" t="s">
        <v>394</v>
      </c>
      <c r="D86" s="78" t="s">
        <v>395</v>
      </c>
      <c r="E86" s="79">
        <v>16.2</v>
      </c>
      <c r="F86" s="80"/>
      <c r="G86" s="81"/>
      <c r="H86" s="80">
        <f>ROUND(Source!AH35,2)</f>
        <v>16.2</v>
      </c>
      <c r="I86" s="82">
        <f>Source!U35</f>
        <v>16.070399999999999</v>
      </c>
      <c r="J86" s="80"/>
      <c r="K86" s="83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75"/>
      <c r="B87" s="74"/>
      <c r="C87" s="74"/>
      <c r="D87" s="74"/>
      <c r="E87" s="74"/>
      <c r="F87" s="74"/>
      <c r="G87" s="74"/>
      <c r="H87" s="163">
        <f>R87</f>
        <v>718.96999999999991</v>
      </c>
      <c r="I87" s="164"/>
      <c r="J87" s="163">
        <f>S87</f>
        <v>10194.619999999999</v>
      </c>
      <c r="K87" s="165"/>
      <c r="O87" s="21"/>
      <c r="P87" s="21"/>
      <c r="Q87" s="21"/>
      <c r="R87" s="21">
        <f>SUM(T81:T86)</f>
        <v>718.96999999999991</v>
      </c>
      <c r="S87" s="21">
        <f>SUM(U81:U86)</f>
        <v>10194.619999999999</v>
      </c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>
        <f>R87</f>
        <v>718.96999999999991</v>
      </c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24" x14ac:dyDescent="0.2">
      <c r="A88" s="84">
        <v>7</v>
      </c>
      <c r="B88" s="92" t="s">
        <v>53</v>
      </c>
      <c r="C88" s="85" t="s">
        <v>54</v>
      </c>
      <c r="D88" s="86" t="s">
        <v>25</v>
      </c>
      <c r="E88" s="87">
        <v>10.785</v>
      </c>
      <c r="F88" s="88">
        <f>Source!AK37</f>
        <v>341.78</v>
      </c>
      <c r="G88" s="93" t="s">
        <v>3</v>
      </c>
      <c r="H88" s="88">
        <f>Source!AB37</f>
        <v>159.44999999999999</v>
      </c>
      <c r="I88" s="88"/>
      <c r="J88" s="91"/>
      <c r="K88" s="89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x14ac:dyDescent="0.2">
      <c r="A89" s="56"/>
      <c r="B89" s="51"/>
      <c r="C89" s="51" t="s">
        <v>388</v>
      </c>
      <c r="D89" s="52"/>
      <c r="E89" s="53"/>
      <c r="F89" s="57">
        <v>134.97999999999999</v>
      </c>
      <c r="G89" s="54"/>
      <c r="H89" s="57">
        <f>Source!AF37</f>
        <v>134.97999999999999</v>
      </c>
      <c r="I89" s="57">
        <f>T89</f>
        <v>1455.76</v>
      </c>
      <c r="J89" s="55">
        <v>18.3</v>
      </c>
      <c r="K89" s="58">
        <f>U89</f>
        <v>26640.400000000001</v>
      </c>
      <c r="O89" s="21"/>
      <c r="P89" s="21"/>
      <c r="Q89" s="21"/>
      <c r="R89" s="21"/>
      <c r="S89" s="21"/>
      <c r="T89" s="21">
        <f>ROUND(Source!AF37*Source!AV37*Source!I37,2)</f>
        <v>1455.76</v>
      </c>
      <c r="U89" s="21">
        <f>Source!S37</f>
        <v>26640.400000000001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>
        <f>T89</f>
        <v>1455.76</v>
      </c>
      <c r="GK89" s="21">
        <f>T89</f>
        <v>1455.76</v>
      </c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>
        <f>T89</f>
        <v>1455.76</v>
      </c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x14ac:dyDescent="0.2">
      <c r="A90" s="72"/>
      <c r="B90" s="68"/>
      <c r="C90" s="68" t="s">
        <v>396</v>
      </c>
      <c r="D90" s="69"/>
      <c r="E90" s="70"/>
      <c r="F90" s="73">
        <v>24.47</v>
      </c>
      <c r="G90" s="71"/>
      <c r="H90" s="73">
        <f>Source!AD37</f>
        <v>24.47</v>
      </c>
      <c r="I90" s="73">
        <f>T90</f>
        <v>263.91000000000003</v>
      </c>
      <c r="J90" s="94">
        <v>12.5</v>
      </c>
      <c r="K90" s="95">
        <f>U90</f>
        <v>3298.86</v>
      </c>
      <c r="O90" s="21"/>
      <c r="P90" s="21"/>
      <c r="Q90" s="21"/>
      <c r="R90" s="21"/>
      <c r="S90" s="21"/>
      <c r="T90" s="21">
        <f>ROUND(Source!AD37*Source!AV37*Source!I37,2)</f>
        <v>263.91000000000003</v>
      </c>
      <c r="U90" s="21">
        <f>Source!Q37</f>
        <v>3298.86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>
        <f>T90</f>
        <v>263.91000000000003</v>
      </c>
      <c r="GK90" s="21"/>
      <c r="GL90" s="21">
        <f>T90</f>
        <v>263.91000000000003</v>
      </c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>
        <f>T90</f>
        <v>263.91000000000003</v>
      </c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72"/>
      <c r="B91" s="68"/>
      <c r="C91" s="68" t="s">
        <v>399</v>
      </c>
      <c r="D91" s="69"/>
      <c r="E91" s="70"/>
      <c r="F91" s="73">
        <v>3.75</v>
      </c>
      <c r="G91" s="71"/>
      <c r="H91" s="73">
        <f>Source!AE37</f>
        <v>3.75</v>
      </c>
      <c r="I91" s="73">
        <f>GM91</f>
        <v>40.44</v>
      </c>
      <c r="J91" s="94">
        <v>18.3</v>
      </c>
      <c r="K91" s="95">
        <f>Source!R37</f>
        <v>740.12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>
        <f>ROUND(Source!AE37*Source!AV37*Source!I37,2)</f>
        <v>40.44</v>
      </c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x14ac:dyDescent="0.2">
      <c r="A92" s="64"/>
      <c r="B92" s="60"/>
      <c r="C92" s="60" t="s">
        <v>389</v>
      </c>
      <c r="D92" s="61"/>
      <c r="E92" s="62">
        <v>120</v>
      </c>
      <c r="F92" s="65" t="s">
        <v>390</v>
      </c>
      <c r="G92" s="63"/>
      <c r="H92" s="66">
        <f>ROUND((Source!AF37*Source!AV37+Source!AE37*Source!AV37)*(Source!FX37)/100,2)</f>
        <v>166.48</v>
      </c>
      <c r="I92" s="66">
        <f>T92</f>
        <v>1795.44</v>
      </c>
      <c r="J92" s="63" t="s">
        <v>402</v>
      </c>
      <c r="K92" s="67">
        <f>U92</f>
        <v>27928.13</v>
      </c>
      <c r="O92" s="21"/>
      <c r="P92" s="21"/>
      <c r="Q92" s="21"/>
      <c r="R92" s="21"/>
      <c r="S92" s="21"/>
      <c r="T92" s="21">
        <f>ROUND((ROUND(Source!AF37*Source!AV37*Source!I37,2)+ROUND(Source!AE37*Source!AV37*Source!I37,2))*(Source!FX37)/100,2)</f>
        <v>1795.44</v>
      </c>
      <c r="U92" s="21">
        <f>Source!X37</f>
        <v>27928.13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>
        <f>T92</f>
        <v>1795.44</v>
      </c>
      <c r="GZ92" s="21"/>
      <c r="HA92" s="21"/>
      <c r="HB92" s="21">
        <f>T92</f>
        <v>1795.44</v>
      </c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x14ac:dyDescent="0.2">
      <c r="A93" s="64"/>
      <c r="B93" s="60"/>
      <c r="C93" s="60" t="s">
        <v>392</v>
      </c>
      <c r="D93" s="61"/>
      <c r="E93" s="62">
        <v>65</v>
      </c>
      <c r="F93" s="65" t="s">
        <v>390</v>
      </c>
      <c r="G93" s="63"/>
      <c r="H93" s="66">
        <f>ROUND((Source!AF37*Source!AV37+Source!AE37*Source!AV37)*(Source!FY37)/100,2)</f>
        <v>90.17</v>
      </c>
      <c r="I93" s="66">
        <f>T93</f>
        <v>972.53</v>
      </c>
      <c r="J93" s="63" t="s">
        <v>393</v>
      </c>
      <c r="K93" s="67">
        <f>U93</f>
        <v>14237.87</v>
      </c>
      <c r="O93" s="21"/>
      <c r="P93" s="21"/>
      <c r="Q93" s="21"/>
      <c r="R93" s="21"/>
      <c r="S93" s="21"/>
      <c r="T93" s="21">
        <f>ROUND((ROUND(Source!AF37*Source!AV37*Source!I37,2)+ROUND(Source!AE37*Source!AV37*Source!I37,2))*(Source!FY37)/100,2)</f>
        <v>972.53</v>
      </c>
      <c r="U93" s="21">
        <f>Source!Y37</f>
        <v>14237.87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>
        <f>T93</f>
        <v>972.53</v>
      </c>
      <c r="HA93" s="21"/>
      <c r="HB93" s="21">
        <f>T93</f>
        <v>972.53</v>
      </c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3.5" thickBot="1" x14ac:dyDescent="0.25">
      <c r="A94" s="76"/>
      <c r="B94" s="77"/>
      <c r="C94" s="77" t="s">
        <v>394</v>
      </c>
      <c r="D94" s="78" t="s">
        <v>395</v>
      </c>
      <c r="E94" s="79">
        <v>14.36</v>
      </c>
      <c r="F94" s="80"/>
      <c r="G94" s="81"/>
      <c r="H94" s="80">
        <f>ROUND(Source!AH37,2)</f>
        <v>14.36</v>
      </c>
      <c r="I94" s="82">
        <f>Source!U37</f>
        <v>154.87260000000001</v>
      </c>
      <c r="J94" s="80"/>
      <c r="K94" s="83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75"/>
      <c r="B95" s="74"/>
      <c r="C95" s="74"/>
      <c r="D95" s="74"/>
      <c r="E95" s="74"/>
      <c r="F95" s="74"/>
      <c r="G95" s="74"/>
      <c r="H95" s="163">
        <f>R95</f>
        <v>4487.6400000000003</v>
      </c>
      <c r="I95" s="164"/>
      <c r="J95" s="163">
        <f>S95</f>
        <v>72105.259999999995</v>
      </c>
      <c r="K95" s="165"/>
      <c r="O95" s="21"/>
      <c r="P95" s="21"/>
      <c r="Q95" s="21"/>
      <c r="R95" s="21">
        <f>SUM(T88:T94)</f>
        <v>4487.6400000000003</v>
      </c>
      <c r="S95" s="21">
        <f>SUM(U88:U94)</f>
        <v>72105.259999999995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>
        <f>R95</f>
        <v>4487.6400000000003</v>
      </c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24" x14ac:dyDescent="0.2">
      <c r="A96" s="84">
        <v>8</v>
      </c>
      <c r="B96" s="92" t="s">
        <v>57</v>
      </c>
      <c r="C96" s="85" t="s">
        <v>58</v>
      </c>
      <c r="D96" s="86" t="s">
        <v>15</v>
      </c>
      <c r="E96" s="87">
        <v>0.72</v>
      </c>
      <c r="F96" s="88">
        <f>Source!AK39</f>
        <v>761.02</v>
      </c>
      <c r="G96" s="93" t="s">
        <v>3</v>
      </c>
      <c r="H96" s="88">
        <f>Source!AB39</f>
        <v>761.02</v>
      </c>
      <c r="I96" s="88"/>
      <c r="J96" s="91"/>
      <c r="K96" s="89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x14ac:dyDescent="0.2">
      <c r="A97" s="56"/>
      <c r="B97" s="51"/>
      <c r="C97" s="51" t="s">
        <v>388</v>
      </c>
      <c r="D97" s="52"/>
      <c r="E97" s="53"/>
      <c r="F97" s="57">
        <v>755.76</v>
      </c>
      <c r="G97" s="54"/>
      <c r="H97" s="57">
        <f>Source!AF39</f>
        <v>755.76</v>
      </c>
      <c r="I97" s="57">
        <f>T97</f>
        <v>544.15</v>
      </c>
      <c r="J97" s="55">
        <v>18.3</v>
      </c>
      <c r="K97" s="58">
        <f>U97</f>
        <v>9957.89</v>
      </c>
      <c r="O97" s="21"/>
      <c r="P97" s="21"/>
      <c r="Q97" s="21"/>
      <c r="R97" s="21"/>
      <c r="S97" s="21"/>
      <c r="T97" s="21">
        <f>ROUND(Source!AF39*Source!AV39*Source!I39,2)</f>
        <v>544.15</v>
      </c>
      <c r="U97" s="21">
        <f>Source!S39</f>
        <v>9957.89</v>
      </c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>
        <f>T97</f>
        <v>544.15</v>
      </c>
      <c r="GK97" s="21">
        <f>T97</f>
        <v>544.15</v>
      </c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>
        <f>T97</f>
        <v>544.15</v>
      </c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72"/>
      <c r="B98" s="68"/>
      <c r="C98" s="68" t="s">
        <v>396</v>
      </c>
      <c r="D98" s="69"/>
      <c r="E98" s="70"/>
      <c r="F98" s="73">
        <v>5.26</v>
      </c>
      <c r="G98" s="71"/>
      <c r="H98" s="73">
        <f>Source!AD39</f>
        <v>5.26</v>
      </c>
      <c r="I98" s="73">
        <f>T98</f>
        <v>3.79</v>
      </c>
      <c r="J98" s="94">
        <v>12.5</v>
      </c>
      <c r="K98" s="95">
        <f>U98</f>
        <v>47.34</v>
      </c>
      <c r="O98" s="21"/>
      <c r="P98" s="21"/>
      <c r="Q98" s="21"/>
      <c r="R98" s="21"/>
      <c r="S98" s="21"/>
      <c r="T98" s="21">
        <f>ROUND(Source!AD39*Source!AV39*Source!I39,2)</f>
        <v>3.79</v>
      </c>
      <c r="U98" s="21">
        <f>Source!Q39</f>
        <v>47.34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>
        <f>T98</f>
        <v>3.79</v>
      </c>
      <c r="GK98" s="21"/>
      <c r="GL98" s="21">
        <f>T98</f>
        <v>3.79</v>
      </c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>
        <f>T98</f>
        <v>3.79</v>
      </c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72"/>
      <c r="B99" s="68"/>
      <c r="C99" s="68" t="s">
        <v>399</v>
      </c>
      <c r="D99" s="69"/>
      <c r="E99" s="70"/>
      <c r="F99" s="73">
        <v>0.93</v>
      </c>
      <c r="G99" s="71"/>
      <c r="H99" s="73">
        <f>Source!AE39</f>
        <v>0.93</v>
      </c>
      <c r="I99" s="73">
        <f>GM99</f>
        <v>0.67</v>
      </c>
      <c r="J99" s="94">
        <v>18.3</v>
      </c>
      <c r="K99" s="95">
        <f>Source!R39</f>
        <v>12.25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>
        <f>ROUND(Source!AE39*Source!AV39*Source!I39,2)</f>
        <v>0.67</v>
      </c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x14ac:dyDescent="0.2">
      <c r="A100" s="64"/>
      <c r="B100" s="60"/>
      <c r="C100" s="60" t="s">
        <v>389</v>
      </c>
      <c r="D100" s="61"/>
      <c r="E100" s="62">
        <v>83</v>
      </c>
      <c r="F100" s="65" t="s">
        <v>390</v>
      </c>
      <c r="G100" s="63"/>
      <c r="H100" s="66">
        <f>ROUND((Source!AF39*Source!AV39+Source!AE39*Source!AV39)*(Source!FX39)/100,2)</f>
        <v>628.04999999999995</v>
      </c>
      <c r="I100" s="66">
        <f>T100</f>
        <v>452.2</v>
      </c>
      <c r="J100" s="63" t="s">
        <v>391</v>
      </c>
      <c r="K100" s="67">
        <f>U100</f>
        <v>7078.8</v>
      </c>
      <c r="O100" s="21"/>
      <c r="P100" s="21"/>
      <c r="Q100" s="21"/>
      <c r="R100" s="21"/>
      <c r="S100" s="21"/>
      <c r="T100" s="21">
        <f>ROUND((ROUND(Source!AF39*Source!AV39*Source!I39,2)+ROUND(Source!AE39*Source!AV39*Source!I39,2))*(Source!FX39)/100,2)</f>
        <v>452.2</v>
      </c>
      <c r="U100" s="21">
        <f>Source!X39</f>
        <v>7078.8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>
        <f>T100</f>
        <v>452.2</v>
      </c>
      <c r="GZ100" s="21"/>
      <c r="HA100" s="21"/>
      <c r="HB100" s="21">
        <f>T100</f>
        <v>452.2</v>
      </c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64"/>
      <c r="B101" s="60"/>
      <c r="C101" s="60" t="s">
        <v>392</v>
      </c>
      <c r="D101" s="61"/>
      <c r="E101" s="62">
        <v>65</v>
      </c>
      <c r="F101" s="65" t="s">
        <v>390</v>
      </c>
      <c r="G101" s="63"/>
      <c r="H101" s="66">
        <f>ROUND((Source!AF39*Source!AV39+Source!AE39*Source!AV39)*(Source!FY39)/100,2)</f>
        <v>491.85</v>
      </c>
      <c r="I101" s="66">
        <f>T101</f>
        <v>354.13</v>
      </c>
      <c r="J101" s="63" t="s">
        <v>393</v>
      </c>
      <c r="K101" s="67">
        <f>U101</f>
        <v>5184.47</v>
      </c>
      <c r="O101" s="21"/>
      <c r="P101" s="21"/>
      <c r="Q101" s="21"/>
      <c r="R101" s="21"/>
      <c r="S101" s="21"/>
      <c r="T101" s="21">
        <f>ROUND((ROUND(Source!AF39*Source!AV39*Source!I39,2)+ROUND(Source!AE39*Source!AV39*Source!I39,2))*(Source!FY39)/100,2)</f>
        <v>354.13</v>
      </c>
      <c r="U101" s="21">
        <f>Source!Y39</f>
        <v>5184.47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>
        <f>T101</f>
        <v>354.13</v>
      </c>
      <c r="HA101" s="21"/>
      <c r="HB101" s="21">
        <f>T101</f>
        <v>354.13</v>
      </c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3.5" thickBot="1" x14ac:dyDescent="0.25">
      <c r="A102" s="76"/>
      <c r="B102" s="77"/>
      <c r="C102" s="77" t="s">
        <v>394</v>
      </c>
      <c r="D102" s="78" t="s">
        <v>395</v>
      </c>
      <c r="E102" s="79">
        <v>88.6</v>
      </c>
      <c r="F102" s="80"/>
      <c r="G102" s="81"/>
      <c r="H102" s="80">
        <f>ROUND(Source!AH39,2)</f>
        <v>88.6</v>
      </c>
      <c r="I102" s="82">
        <f>Source!U39</f>
        <v>63.791999999999994</v>
      </c>
      <c r="J102" s="80"/>
      <c r="K102" s="83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x14ac:dyDescent="0.2">
      <c r="A103" s="75"/>
      <c r="B103" s="74"/>
      <c r="C103" s="74"/>
      <c r="D103" s="74"/>
      <c r="E103" s="74"/>
      <c r="F103" s="74"/>
      <c r="G103" s="74"/>
      <c r="H103" s="163">
        <f>R103</f>
        <v>1354.27</v>
      </c>
      <c r="I103" s="164"/>
      <c r="J103" s="163">
        <f>S103</f>
        <v>22268.5</v>
      </c>
      <c r="K103" s="165"/>
      <c r="O103" s="21"/>
      <c r="P103" s="21"/>
      <c r="Q103" s="21"/>
      <c r="R103" s="21">
        <f>SUM(T96:T102)</f>
        <v>1354.27</v>
      </c>
      <c r="S103" s="21">
        <f>SUM(U96:U102)</f>
        <v>22268.5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>
        <f>R103</f>
        <v>1354.27</v>
      </c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24" x14ac:dyDescent="0.2">
      <c r="A104" s="84">
        <v>9</v>
      </c>
      <c r="B104" s="92" t="s">
        <v>61</v>
      </c>
      <c r="C104" s="85" t="s">
        <v>62</v>
      </c>
      <c r="D104" s="86" t="s">
        <v>15</v>
      </c>
      <c r="E104" s="87">
        <v>0.08</v>
      </c>
      <c r="F104" s="88">
        <f>Source!AK41</f>
        <v>322.44</v>
      </c>
      <c r="G104" s="93" t="s">
        <v>3</v>
      </c>
      <c r="H104" s="88">
        <f>Source!AB41</f>
        <v>322.44</v>
      </c>
      <c r="I104" s="88"/>
      <c r="J104" s="91"/>
      <c r="K104" s="89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56"/>
      <c r="B105" s="51"/>
      <c r="C105" s="51" t="s">
        <v>388</v>
      </c>
      <c r="D105" s="52"/>
      <c r="E105" s="53"/>
      <c r="F105" s="57">
        <v>313.89999999999998</v>
      </c>
      <c r="G105" s="54"/>
      <c r="H105" s="57">
        <f>Source!AF41</f>
        <v>313.89999999999998</v>
      </c>
      <c r="I105" s="57">
        <f>T105</f>
        <v>25.11</v>
      </c>
      <c r="J105" s="55">
        <v>18.3</v>
      </c>
      <c r="K105" s="58">
        <f>U105</f>
        <v>459.55</v>
      </c>
      <c r="O105" s="21"/>
      <c r="P105" s="21"/>
      <c r="Q105" s="21"/>
      <c r="R105" s="21"/>
      <c r="S105" s="21"/>
      <c r="T105" s="21">
        <f>ROUND(Source!AF41*Source!AV41*Source!I41,2)</f>
        <v>25.11</v>
      </c>
      <c r="U105" s="21">
        <f>Source!S41</f>
        <v>459.55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>
        <f>T105</f>
        <v>25.11</v>
      </c>
      <c r="GK105" s="21">
        <f>T105</f>
        <v>25.11</v>
      </c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>
        <f>T105</f>
        <v>25.11</v>
      </c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x14ac:dyDescent="0.2">
      <c r="A106" s="72"/>
      <c r="B106" s="68"/>
      <c r="C106" s="68" t="s">
        <v>396</v>
      </c>
      <c r="D106" s="69"/>
      <c r="E106" s="70"/>
      <c r="F106" s="73">
        <v>8.5399999999999991</v>
      </c>
      <c r="G106" s="71"/>
      <c r="H106" s="73">
        <f>Source!AD41</f>
        <v>8.5399999999999991</v>
      </c>
      <c r="I106" s="73">
        <f>T106</f>
        <v>0.68</v>
      </c>
      <c r="J106" s="94">
        <v>12.5</v>
      </c>
      <c r="K106" s="95">
        <f>U106</f>
        <v>8.5399999999999991</v>
      </c>
      <c r="O106" s="21"/>
      <c r="P106" s="21"/>
      <c r="Q106" s="21"/>
      <c r="R106" s="21"/>
      <c r="S106" s="21"/>
      <c r="T106" s="21">
        <f>ROUND(Source!AD41*Source!AV41*Source!I41,2)</f>
        <v>0.68</v>
      </c>
      <c r="U106" s="21">
        <f>Source!Q41</f>
        <v>8.5399999999999991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>
        <f>T106</f>
        <v>0.68</v>
      </c>
      <c r="GK106" s="21"/>
      <c r="GL106" s="21">
        <f>T106</f>
        <v>0.68</v>
      </c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>
        <f>T106</f>
        <v>0.68</v>
      </c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72"/>
      <c r="B107" s="68"/>
      <c r="C107" s="68" t="s">
        <v>399</v>
      </c>
      <c r="D107" s="69"/>
      <c r="E107" s="70"/>
      <c r="F107" s="73">
        <v>1.51</v>
      </c>
      <c r="G107" s="71"/>
      <c r="H107" s="73">
        <f>Source!AE41</f>
        <v>1.51</v>
      </c>
      <c r="I107" s="73">
        <f>GM107</f>
        <v>0.12</v>
      </c>
      <c r="J107" s="94">
        <v>18.3</v>
      </c>
      <c r="K107" s="95">
        <f>Source!R41</f>
        <v>2.21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>
        <f>ROUND(Source!AE41*Source!AV41*Source!I41,2)</f>
        <v>0.12</v>
      </c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64"/>
      <c r="B108" s="60"/>
      <c r="C108" s="60" t="s">
        <v>389</v>
      </c>
      <c r="D108" s="61"/>
      <c r="E108" s="62">
        <v>83</v>
      </c>
      <c r="F108" s="65" t="s">
        <v>390</v>
      </c>
      <c r="G108" s="63"/>
      <c r="H108" s="66">
        <f>ROUND((Source!AF41*Source!AV41+Source!AE41*Source!AV41)*(Source!FX41)/100,2)</f>
        <v>261.79000000000002</v>
      </c>
      <c r="I108" s="66">
        <f>T108</f>
        <v>20.94</v>
      </c>
      <c r="J108" s="63" t="s">
        <v>391</v>
      </c>
      <c r="K108" s="67">
        <f>U108</f>
        <v>327.85</v>
      </c>
      <c r="O108" s="21"/>
      <c r="P108" s="21"/>
      <c r="Q108" s="21"/>
      <c r="R108" s="21"/>
      <c r="S108" s="21"/>
      <c r="T108" s="21">
        <f>ROUND((ROUND(Source!AF41*Source!AV41*Source!I41,2)+ROUND(Source!AE41*Source!AV41*Source!I41,2))*(Source!FX41)/100,2)</f>
        <v>20.94</v>
      </c>
      <c r="U108" s="21">
        <f>Source!X41</f>
        <v>327.85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>
        <f>T108</f>
        <v>20.94</v>
      </c>
      <c r="GZ108" s="21"/>
      <c r="HA108" s="21"/>
      <c r="HB108" s="21">
        <f>T108</f>
        <v>20.94</v>
      </c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x14ac:dyDescent="0.2">
      <c r="A109" s="64"/>
      <c r="B109" s="60"/>
      <c r="C109" s="60" t="s">
        <v>392</v>
      </c>
      <c r="D109" s="61"/>
      <c r="E109" s="62">
        <v>65</v>
      </c>
      <c r="F109" s="65" t="s">
        <v>390</v>
      </c>
      <c r="G109" s="63"/>
      <c r="H109" s="66">
        <f>ROUND((Source!AF41*Source!AV41+Source!AE41*Source!AV41)*(Source!FY41)/100,2)</f>
        <v>205.02</v>
      </c>
      <c r="I109" s="66">
        <f>T109</f>
        <v>16.399999999999999</v>
      </c>
      <c r="J109" s="63" t="s">
        <v>393</v>
      </c>
      <c r="K109" s="67">
        <f>U109</f>
        <v>240.12</v>
      </c>
      <c r="O109" s="21"/>
      <c r="P109" s="21"/>
      <c r="Q109" s="21"/>
      <c r="R109" s="21"/>
      <c r="S109" s="21"/>
      <c r="T109" s="21">
        <f>ROUND((ROUND(Source!AF41*Source!AV41*Source!I41,2)+ROUND(Source!AE41*Source!AV41*Source!I41,2))*(Source!FY41)/100,2)</f>
        <v>16.399999999999999</v>
      </c>
      <c r="U109" s="21">
        <f>Source!Y41</f>
        <v>240.12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>
        <f>T109</f>
        <v>16.399999999999999</v>
      </c>
      <c r="HA109" s="21"/>
      <c r="HB109" s="21">
        <f>T109</f>
        <v>16.399999999999999</v>
      </c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ht="13.5" thickBot="1" x14ac:dyDescent="0.25">
      <c r="A110" s="76"/>
      <c r="B110" s="77"/>
      <c r="C110" s="77" t="s">
        <v>394</v>
      </c>
      <c r="D110" s="78" t="s">
        <v>395</v>
      </c>
      <c r="E110" s="79">
        <v>36.799999999999997</v>
      </c>
      <c r="F110" s="80"/>
      <c r="G110" s="81"/>
      <c r="H110" s="80">
        <f>ROUND(Source!AH41,2)</f>
        <v>36.799999999999997</v>
      </c>
      <c r="I110" s="82">
        <f>Source!U41</f>
        <v>2.944</v>
      </c>
      <c r="J110" s="80"/>
      <c r="K110" s="83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x14ac:dyDescent="0.2">
      <c r="A111" s="75"/>
      <c r="B111" s="74"/>
      <c r="C111" s="74"/>
      <c r="D111" s="74"/>
      <c r="E111" s="74"/>
      <c r="F111" s="74"/>
      <c r="G111" s="74"/>
      <c r="H111" s="163">
        <f>R111</f>
        <v>63.13</v>
      </c>
      <c r="I111" s="164"/>
      <c r="J111" s="163">
        <f>S111</f>
        <v>1036.06</v>
      </c>
      <c r="K111" s="165"/>
      <c r="O111" s="21"/>
      <c r="P111" s="21"/>
      <c r="Q111" s="21"/>
      <c r="R111" s="21">
        <f>SUM(T104:T110)</f>
        <v>63.13</v>
      </c>
      <c r="S111" s="21">
        <f>SUM(U104:U110)</f>
        <v>1036.06</v>
      </c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>
        <f>R111</f>
        <v>63.13</v>
      </c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ht="24" x14ac:dyDescent="0.2">
      <c r="A112" s="84">
        <v>10</v>
      </c>
      <c r="B112" s="92" t="s">
        <v>65</v>
      </c>
      <c r="C112" s="85" t="s">
        <v>66</v>
      </c>
      <c r="D112" s="86" t="s">
        <v>67</v>
      </c>
      <c r="E112" s="87">
        <v>0.08</v>
      </c>
      <c r="F112" s="88">
        <f>Source!AK43</f>
        <v>458.2</v>
      </c>
      <c r="G112" s="93" t="s">
        <v>3</v>
      </c>
      <c r="H112" s="88">
        <f>Source!AB43</f>
        <v>458.2</v>
      </c>
      <c r="I112" s="88"/>
      <c r="J112" s="91"/>
      <c r="K112" s="89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x14ac:dyDescent="0.2">
      <c r="A113" s="56"/>
      <c r="B113" s="51"/>
      <c r="C113" s="51" t="s">
        <v>388</v>
      </c>
      <c r="D113" s="52"/>
      <c r="E113" s="53"/>
      <c r="F113" s="57">
        <v>452.94</v>
      </c>
      <c r="G113" s="54"/>
      <c r="H113" s="57">
        <f>Source!AF43</f>
        <v>452.94</v>
      </c>
      <c r="I113" s="57">
        <f>T113</f>
        <v>36.24</v>
      </c>
      <c r="J113" s="55">
        <v>18.3</v>
      </c>
      <c r="K113" s="58">
        <f>U113</f>
        <v>663.1</v>
      </c>
      <c r="O113" s="21"/>
      <c r="P113" s="21"/>
      <c r="Q113" s="21"/>
      <c r="R113" s="21"/>
      <c r="S113" s="21"/>
      <c r="T113" s="21">
        <f>ROUND(Source!AF43*Source!AV43*Source!I43,2)</f>
        <v>36.24</v>
      </c>
      <c r="U113" s="21">
        <f>Source!S43</f>
        <v>663.1</v>
      </c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>
        <f>T113</f>
        <v>36.24</v>
      </c>
      <c r="GK113" s="21">
        <f>T113</f>
        <v>36.24</v>
      </c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>
        <f>T113</f>
        <v>36.24</v>
      </c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x14ac:dyDescent="0.2">
      <c r="A114" s="72"/>
      <c r="B114" s="68"/>
      <c r="C114" s="68" t="s">
        <v>396</v>
      </c>
      <c r="D114" s="69"/>
      <c r="E114" s="70"/>
      <c r="F114" s="73">
        <v>5.26</v>
      </c>
      <c r="G114" s="71"/>
      <c r="H114" s="73">
        <f>Source!AD43</f>
        <v>5.26</v>
      </c>
      <c r="I114" s="73">
        <f>T114</f>
        <v>0.42</v>
      </c>
      <c r="J114" s="94">
        <v>12.5</v>
      </c>
      <c r="K114" s="95">
        <f>U114</f>
        <v>5.26</v>
      </c>
      <c r="O114" s="21"/>
      <c r="P114" s="21"/>
      <c r="Q114" s="21"/>
      <c r="R114" s="21"/>
      <c r="S114" s="21"/>
      <c r="T114" s="21">
        <f>ROUND(Source!AD43*Source!AV43*Source!I43,2)</f>
        <v>0.42</v>
      </c>
      <c r="U114" s="21">
        <f>Source!Q43</f>
        <v>5.26</v>
      </c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>
        <f>T114</f>
        <v>0.42</v>
      </c>
      <c r="GK114" s="21"/>
      <c r="GL114" s="21">
        <f>T114</f>
        <v>0.42</v>
      </c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>
        <f>T114</f>
        <v>0.42</v>
      </c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x14ac:dyDescent="0.2">
      <c r="A115" s="72"/>
      <c r="B115" s="68"/>
      <c r="C115" s="68" t="s">
        <v>399</v>
      </c>
      <c r="D115" s="69"/>
      <c r="E115" s="70"/>
      <c r="F115" s="73">
        <v>0.93</v>
      </c>
      <c r="G115" s="71"/>
      <c r="H115" s="73">
        <f>Source!AE43</f>
        <v>0.93</v>
      </c>
      <c r="I115" s="73">
        <f>GM115</f>
        <v>7.0000000000000007E-2</v>
      </c>
      <c r="J115" s="94">
        <v>18.3</v>
      </c>
      <c r="K115" s="95">
        <f>Source!R43</f>
        <v>1.36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>
        <f>ROUND(Source!AE43*Source!AV43*Source!I43,2)</f>
        <v>7.0000000000000007E-2</v>
      </c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64"/>
      <c r="B116" s="60"/>
      <c r="C116" s="60" t="s">
        <v>389</v>
      </c>
      <c r="D116" s="61"/>
      <c r="E116" s="62">
        <v>83</v>
      </c>
      <c r="F116" s="65" t="s">
        <v>390</v>
      </c>
      <c r="G116" s="63"/>
      <c r="H116" s="66">
        <f>ROUND((Source!AF43*Source!AV43+Source!AE43*Source!AV43)*(Source!FX43)/100,2)</f>
        <v>376.71</v>
      </c>
      <c r="I116" s="66">
        <f>T116</f>
        <v>30.14</v>
      </c>
      <c r="J116" s="63" t="s">
        <v>391</v>
      </c>
      <c r="K116" s="67">
        <f>U116</f>
        <v>471.77</v>
      </c>
      <c r="O116" s="21"/>
      <c r="P116" s="21"/>
      <c r="Q116" s="21"/>
      <c r="R116" s="21"/>
      <c r="S116" s="21"/>
      <c r="T116" s="21">
        <f>ROUND((ROUND(Source!AF43*Source!AV43*Source!I43,2)+ROUND(Source!AE43*Source!AV43*Source!I43,2))*(Source!FX43)/100,2)</f>
        <v>30.14</v>
      </c>
      <c r="U116" s="21">
        <f>Source!X43</f>
        <v>471.77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>
        <f>T116</f>
        <v>30.14</v>
      </c>
      <c r="GZ116" s="21"/>
      <c r="HA116" s="21"/>
      <c r="HB116" s="21">
        <f>T116</f>
        <v>30.14</v>
      </c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x14ac:dyDescent="0.2">
      <c r="A117" s="64"/>
      <c r="B117" s="60"/>
      <c r="C117" s="60" t="s">
        <v>392</v>
      </c>
      <c r="D117" s="61"/>
      <c r="E117" s="62">
        <v>65</v>
      </c>
      <c r="F117" s="65" t="s">
        <v>390</v>
      </c>
      <c r="G117" s="63"/>
      <c r="H117" s="66">
        <f>ROUND((Source!AF43*Source!AV43+Source!AE43*Source!AV43)*(Source!FY43)/100,2)</f>
        <v>295.02</v>
      </c>
      <c r="I117" s="66">
        <f>T117</f>
        <v>23.6</v>
      </c>
      <c r="J117" s="63" t="s">
        <v>393</v>
      </c>
      <c r="K117" s="67">
        <f>U117</f>
        <v>345.52</v>
      </c>
      <c r="O117" s="21"/>
      <c r="P117" s="21"/>
      <c r="Q117" s="21"/>
      <c r="R117" s="21"/>
      <c r="S117" s="21"/>
      <c r="T117" s="21">
        <f>ROUND((ROUND(Source!AF43*Source!AV43*Source!I43,2)+ROUND(Source!AE43*Source!AV43*Source!I43,2))*(Source!FY43)/100,2)</f>
        <v>23.6</v>
      </c>
      <c r="U117" s="21">
        <f>Source!Y43</f>
        <v>345.52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>
        <f>T117</f>
        <v>23.6</v>
      </c>
      <c r="HA117" s="21"/>
      <c r="HB117" s="21">
        <f>T117</f>
        <v>23.6</v>
      </c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ht="13.5" thickBot="1" x14ac:dyDescent="0.25">
      <c r="A118" s="76"/>
      <c r="B118" s="77"/>
      <c r="C118" s="77" t="s">
        <v>394</v>
      </c>
      <c r="D118" s="78" t="s">
        <v>395</v>
      </c>
      <c r="E118" s="79">
        <v>53.1</v>
      </c>
      <c r="F118" s="80"/>
      <c r="G118" s="81"/>
      <c r="H118" s="80">
        <f>ROUND(Source!AH43,2)</f>
        <v>53.1</v>
      </c>
      <c r="I118" s="82">
        <f>Source!U43</f>
        <v>4.2480000000000002</v>
      </c>
      <c r="J118" s="80"/>
      <c r="K118" s="83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x14ac:dyDescent="0.2">
      <c r="A119" s="75"/>
      <c r="B119" s="74"/>
      <c r="C119" s="74"/>
      <c r="D119" s="74"/>
      <c r="E119" s="74"/>
      <c r="F119" s="74"/>
      <c r="G119" s="74"/>
      <c r="H119" s="163">
        <f>R119</f>
        <v>90.4</v>
      </c>
      <c r="I119" s="164"/>
      <c r="J119" s="163">
        <f>S119</f>
        <v>1485.65</v>
      </c>
      <c r="K119" s="165"/>
      <c r="O119" s="21"/>
      <c r="P119" s="21"/>
      <c r="Q119" s="21"/>
      <c r="R119" s="21">
        <f>SUM(T112:T118)</f>
        <v>90.4</v>
      </c>
      <c r="S119" s="21">
        <f>SUM(U112:U118)</f>
        <v>1485.65</v>
      </c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>
        <f>R119</f>
        <v>90.4</v>
      </c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ht="36" x14ac:dyDescent="0.2">
      <c r="A120" s="84">
        <v>11</v>
      </c>
      <c r="B120" s="92" t="s">
        <v>70</v>
      </c>
      <c r="C120" s="85" t="s">
        <v>71</v>
      </c>
      <c r="D120" s="86" t="s">
        <v>15</v>
      </c>
      <c r="E120" s="87">
        <v>1</v>
      </c>
      <c r="F120" s="88">
        <f>Source!AK45</f>
        <v>2530.5100000000002</v>
      </c>
      <c r="G120" s="93" t="s">
        <v>3</v>
      </c>
      <c r="H120" s="88">
        <f>Source!AB45</f>
        <v>1026.82</v>
      </c>
      <c r="I120" s="88"/>
      <c r="J120" s="91"/>
      <c r="K120" s="89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x14ac:dyDescent="0.2">
      <c r="A121" s="56"/>
      <c r="B121" s="51"/>
      <c r="C121" s="51" t="s">
        <v>388</v>
      </c>
      <c r="D121" s="52"/>
      <c r="E121" s="53"/>
      <c r="F121" s="57">
        <v>1001.85</v>
      </c>
      <c r="G121" s="54"/>
      <c r="H121" s="57">
        <f>Source!AF45</f>
        <v>1001.85</v>
      </c>
      <c r="I121" s="57">
        <f>T121</f>
        <v>1001.85</v>
      </c>
      <c r="J121" s="55">
        <v>18.3</v>
      </c>
      <c r="K121" s="58">
        <f>U121</f>
        <v>18333.86</v>
      </c>
      <c r="O121" s="21"/>
      <c r="P121" s="21"/>
      <c r="Q121" s="21"/>
      <c r="R121" s="21"/>
      <c r="S121" s="21"/>
      <c r="T121" s="21">
        <f>ROUND(Source!AF45*Source!AV45*Source!I45,2)</f>
        <v>1001.85</v>
      </c>
      <c r="U121" s="21">
        <f>Source!S45</f>
        <v>18333.86</v>
      </c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>
        <f>T121</f>
        <v>1001.85</v>
      </c>
      <c r="GK121" s="21">
        <f>T121</f>
        <v>1001.85</v>
      </c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>
        <f>T121</f>
        <v>1001.85</v>
      </c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x14ac:dyDescent="0.2">
      <c r="A122" s="72"/>
      <c r="B122" s="68"/>
      <c r="C122" s="68" t="s">
        <v>396</v>
      </c>
      <c r="D122" s="69"/>
      <c r="E122" s="70"/>
      <c r="F122" s="73">
        <v>24.96</v>
      </c>
      <c r="G122" s="71"/>
      <c r="H122" s="73">
        <f>Source!AD45</f>
        <v>24.96</v>
      </c>
      <c r="I122" s="73">
        <f>T122</f>
        <v>24.96</v>
      </c>
      <c r="J122" s="94">
        <v>12.5</v>
      </c>
      <c r="K122" s="95">
        <f>U122</f>
        <v>312</v>
      </c>
      <c r="O122" s="21"/>
      <c r="P122" s="21"/>
      <c r="Q122" s="21"/>
      <c r="R122" s="21"/>
      <c r="S122" s="21"/>
      <c r="T122" s="21">
        <f>ROUND(Source!AD45*Source!AV45*Source!I45,2)</f>
        <v>24.96</v>
      </c>
      <c r="U122" s="21">
        <f>Source!Q45</f>
        <v>312</v>
      </c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>
        <f>T122</f>
        <v>24.96</v>
      </c>
      <c r="GK122" s="21"/>
      <c r="GL122" s="21">
        <f>T122</f>
        <v>24.96</v>
      </c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>
        <f>T122</f>
        <v>24.96</v>
      </c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x14ac:dyDescent="0.2">
      <c r="A123" s="72"/>
      <c r="B123" s="68"/>
      <c r="C123" s="68" t="s">
        <v>399</v>
      </c>
      <c r="D123" s="69"/>
      <c r="E123" s="70"/>
      <c r="F123" s="73">
        <v>7.76</v>
      </c>
      <c r="G123" s="71"/>
      <c r="H123" s="73">
        <f>Source!AE45</f>
        <v>7.76</v>
      </c>
      <c r="I123" s="73">
        <f>GM123</f>
        <v>7.76</v>
      </c>
      <c r="J123" s="94">
        <v>18.3</v>
      </c>
      <c r="K123" s="95">
        <f>Source!R45</f>
        <v>142.01</v>
      </c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>
        <f>ROUND(Source!AE45*Source!AV45*Source!I45,2)</f>
        <v>7.76</v>
      </c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hidden="1" x14ac:dyDescent="0.2">
      <c r="A124" s="72"/>
      <c r="B124" s="68"/>
      <c r="C124" s="68" t="s">
        <v>403</v>
      </c>
      <c r="D124" s="69"/>
      <c r="E124" s="70"/>
      <c r="F124" s="73">
        <v>1503.7</v>
      </c>
      <c r="G124" s="71"/>
      <c r="H124" s="73">
        <f>Source!AC45</f>
        <v>0.01</v>
      </c>
      <c r="I124" s="73">
        <f>T124</f>
        <v>0.01</v>
      </c>
      <c r="J124" s="94">
        <v>7.5</v>
      </c>
      <c r="K124" s="95">
        <f>U124</f>
        <v>0.08</v>
      </c>
      <c r="O124" s="21"/>
      <c r="P124" s="21"/>
      <c r="Q124" s="21"/>
      <c r="R124" s="21"/>
      <c r="S124" s="21"/>
      <c r="T124" s="21">
        <f>ROUND(Source!AC45*Source!AW45*Source!I45,2)</f>
        <v>0.01</v>
      </c>
      <c r="U124" s="21">
        <f>Source!P45</f>
        <v>0.08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>
        <f>T124</f>
        <v>0.01</v>
      </c>
      <c r="GK124" s="21"/>
      <c r="GL124" s="21"/>
      <c r="GM124" s="21"/>
      <c r="GN124" s="21">
        <f>T124</f>
        <v>0.01</v>
      </c>
      <c r="GO124" s="21"/>
      <c r="GP124" s="21">
        <f>T124</f>
        <v>0.01</v>
      </c>
      <c r="GQ124" s="21">
        <f>T124</f>
        <v>0.01</v>
      </c>
      <c r="GR124" s="21"/>
      <c r="GS124" s="21">
        <f>T124</f>
        <v>0.01</v>
      </c>
      <c r="GT124" s="21"/>
      <c r="GU124" s="21"/>
      <c r="GV124" s="21"/>
      <c r="GW124" s="21">
        <f>ROUND(Source!AG45*Source!I45,2)</f>
        <v>0</v>
      </c>
      <c r="GX124" s="21">
        <f>ROUND(Source!AJ45*Source!I45,2)</f>
        <v>0</v>
      </c>
      <c r="GY124" s="21"/>
      <c r="GZ124" s="21"/>
      <c r="HA124" s="21"/>
      <c r="HB124" s="21">
        <f>T124</f>
        <v>0.01</v>
      </c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x14ac:dyDescent="0.2">
      <c r="A125" s="64"/>
      <c r="B125" s="60"/>
      <c r="C125" s="60" t="s">
        <v>389</v>
      </c>
      <c r="D125" s="61"/>
      <c r="E125" s="62">
        <v>83</v>
      </c>
      <c r="F125" s="65" t="s">
        <v>390</v>
      </c>
      <c r="G125" s="63"/>
      <c r="H125" s="66">
        <f>ROUND((Source!AF45*Source!AV45+Source!AE45*Source!AV45)*(Source!FX45)/100,2)</f>
        <v>837.98</v>
      </c>
      <c r="I125" s="66">
        <f>T125</f>
        <v>837.98</v>
      </c>
      <c r="J125" s="63" t="s">
        <v>391</v>
      </c>
      <c r="K125" s="67">
        <f>U125</f>
        <v>13117.87</v>
      </c>
      <c r="O125" s="21"/>
      <c r="P125" s="21"/>
      <c r="Q125" s="21"/>
      <c r="R125" s="21"/>
      <c r="S125" s="21"/>
      <c r="T125" s="21">
        <f>ROUND((ROUND(Source!AF45*Source!AV45*Source!I45,2)+ROUND(Source!AE45*Source!AV45*Source!I45,2))*(Source!FX45)/100,2)</f>
        <v>837.98</v>
      </c>
      <c r="U125" s="21">
        <f>Source!X45</f>
        <v>13117.87</v>
      </c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>
        <f>T125</f>
        <v>837.98</v>
      </c>
      <c r="GZ125" s="21"/>
      <c r="HA125" s="21"/>
      <c r="HB125" s="21">
        <f>T125</f>
        <v>837.98</v>
      </c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x14ac:dyDescent="0.2">
      <c r="A126" s="64"/>
      <c r="B126" s="60"/>
      <c r="C126" s="60" t="s">
        <v>392</v>
      </c>
      <c r="D126" s="61"/>
      <c r="E126" s="62">
        <v>65</v>
      </c>
      <c r="F126" s="65" t="s">
        <v>390</v>
      </c>
      <c r="G126" s="63"/>
      <c r="H126" s="66">
        <f>ROUND((Source!AF45*Source!AV45+Source!AE45*Source!AV45)*(Source!FY45)/100,2)</f>
        <v>656.25</v>
      </c>
      <c r="I126" s="66">
        <f>T126</f>
        <v>656.25</v>
      </c>
      <c r="J126" s="63" t="s">
        <v>393</v>
      </c>
      <c r="K126" s="67">
        <f>U126</f>
        <v>9607.4500000000007</v>
      </c>
      <c r="O126" s="21"/>
      <c r="P126" s="21"/>
      <c r="Q126" s="21"/>
      <c r="R126" s="21"/>
      <c r="S126" s="21"/>
      <c r="T126" s="21">
        <f>ROUND((ROUND(Source!AF45*Source!AV45*Source!I45,2)+ROUND(Source!AE45*Source!AV45*Source!I45,2))*(Source!FY45)/100,2)</f>
        <v>656.25</v>
      </c>
      <c r="U126" s="21">
        <f>Source!Y45</f>
        <v>9607.4500000000007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>
        <f>T126</f>
        <v>656.25</v>
      </c>
      <c r="HA126" s="21"/>
      <c r="HB126" s="21">
        <f>T126</f>
        <v>656.25</v>
      </c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13.5" thickBot="1" x14ac:dyDescent="0.25">
      <c r="A127" s="76"/>
      <c r="B127" s="77"/>
      <c r="C127" s="77" t="s">
        <v>394</v>
      </c>
      <c r="D127" s="78" t="s">
        <v>395</v>
      </c>
      <c r="E127" s="79">
        <v>117.45</v>
      </c>
      <c r="F127" s="80"/>
      <c r="G127" s="81"/>
      <c r="H127" s="80">
        <f>ROUND(Source!AH45,2)</f>
        <v>117.45</v>
      </c>
      <c r="I127" s="82">
        <f>Source!U45</f>
        <v>117.45</v>
      </c>
      <c r="J127" s="80"/>
      <c r="K127" s="83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x14ac:dyDescent="0.2">
      <c r="A128" s="75"/>
      <c r="B128" s="74"/>
      <c r="C128" s="74"/>
      <c r="D128" s="74"/>
      <c r="E128" s="74"/>
      <c r="F128" s="74"/>
      <c r="G128" s="74"/>
      <c r="H128" s="163">
        <f>R128</f>
        <v>2521.0500000000002</v>
      </c>
      <c r="I128" s="164"/>
      <c r="J128" s="163">
        <f>S128</f>
        <v>41371.260000000009</v>
      </c>
      <c r="K128" s="165"/>
      <c r="O128" s="21"/>
      <c r="P128" s="21"/>
      <c r="Q128" s="21"/>
      <c r="R128" s="21">
        <f>SUM(T120:T127)</f>
        <v>2521.0500000000002</v>
      </c>
      <c r="S128" s="21">
        <f>SUM(U120:U127)</f>
        <v>41371.260000000009</v>
      </c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>
        <f>R128</f>
        <v>2521.0500000000002</v>
      </c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24" x14ac:dyDescent="0.2">
      <c r="A129" s="84">
        <v>12</v>
      </c>
      <c r="B129" s="92" t="s">
        <v>57</v>
      </c>
      <c r="C129" s="85" t="s">
        <v>58</v>
      </c>
      <c r="D129" s="86" t="s">
        <v>15</v>
      </c>
      <c r="E129" s="87">
        <v>0.72</v>
      </c>
      <c r="F129" s="88">
        <f>Source!AK47</f>
        <v>761.02</v>
      </c>
      <c r="G129" s="93" t="s">
        <v>3</v>
      </c>
      <c r="H129" s="88">
        <f>Source!AB47</f>
        <v>761.02</v>
      </c>
      <c r="I129" s="88"/>
      <c r="J129" s="91"/>
      <c r="K129" s="89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x14ac:dyDescent="0.2">
      <c r="A130" s="56"/>
      <c r="B130" s="51"/>
      <c r="C130" s="51" t="s">
        <v>388</v>
      </c>
      <c r="D130" s="52"/>
      <c r="E130" s="53"/>
      <c r="F130" s="57">
        <v>755.76</v>
      </c>
      <c r="G130" s="54"/>
      <c r="H130" s="57">
        <f>Source!AF47</f>
        <v>755.76</v>
      </c>
      <c r="I130" s="57">
        <f>T130</f>
        <v>544.15</v>
      </c>
      <c r="J130" s="55">
        <v>18.3</v>
      </c>
      <c r="K130" s="58">
        <f>U130</f>
        <v>9957.89</v>
      </c>
      <c r="O130" s="21"/>
      <c r="P130" s="21"/>
      <c r="Q130" s="21"/>
      <c r="R130" s="21"/>
      <c r="S130" s="21"/>
      <c r="T130" s="21">
        <f>ROUND(Source!AF47*Source!AV47*Source!I47,2)</f>
        <v>544.15</v>
      </c>
      <c r="U130" s="21">
        <f>Source!S47</f>
        <v>9957.89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>
        <f>T130</f>
        <v>544.15</v>
      </c>
      <c r="GK130" s="21">
        <f>T130</f>
        <v>544.15</v>
      </c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>
        <f>T130</f>
        <v>544.15</v>
      </c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x14ac:dyDescent="0.2">
      <c r="A131" s="72"/>
      <c r="B131" s="68"/>
      <c r="C131" s="68" t="s">
        <v>396</v>
      </c>
      <c r="D131" s="69"/>
      <c r="E131" s="70"/>
      <c r="F131" s="73">
        <v>5.26</v>
      </c>
      <c r="G131" s="71"/>
      <c r="H131" s="73">
        <f>Source!AD47</f>
        <v>5.26</v>
      </c>
      <c r="I131" s="73">
        <f>T131</f>
        <v>3.79</v>
      </c>
      <c r="J131" s="94">
        <v>12.5</v>
      </c>
      <c r="K131" s="95">
        <f>U131</f>
        <v>47.34</v>
      </c>
      <c r="O131" s="21"/>
      <c r="P131" s="21"/>
      <c r="Q131" s="21"/>
      <c r="R131" s="21"/>
      <c r="S131" s="21"/>
      <c r="T131" s="21">
        <f>ROUND(Source!AD47*Source!AV47*Source!I47,2)</f>
        <v>3.79</v>
      </c>
      <c r="U131" s="21">
        <f>Source!Q47</f>
        <v>47.34</v>
      </c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>
        <f>T131</f>
        <v>3.79</v>
      </c>
      <c r="GK131" s="21"/>
      <c r="GL131" s="21">
        <f>T131</f>
        <v>3.79</v>
      </c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>
        <f>T131</f>
        <v>3.79</v>
      </c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x14ac:dyDescent="0.2">
      <c r="A132" s="72"/>
      <c r="B132" s="68"/>
      <c r="C132" s="68" t="s">
        <v>399</v>
      </c>
      <c r="D132" s="69"/>
      <c r="E132" s="70"/>
      <c r="F132" s="73">
        <v>0.93</v>
      </c>
      <c r="G132" s="71"/>
      <c r="H132" s="73">
        <f>Source!AE47</f>
        <v>0.93</v>
      </c>
      <c r="I132" s="73">
        <f>GM132</f>
        <v>0.67</v>
      </c>
      <c r="J132" s="94">
        <v>18.3</v>
      </c>
      <c r="K132" s="95">
        <f>Source!R47</f>
        <v>12.25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>
        <f>ROUND(Source!AE47*Source!AV47*Source!I47,2)</f>
        <v>0.67</v>
      </c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x14ac:dyDescent="0.2">
      <c r="A133" s="64"/>
      <c r="B133" s="60"/>
      <c r="C133" s="60" t="s">
        <v>389</v>
      </c>
      <c r="D133" s="61"/>
      <c r="E133" s="62">
        <v>83</v>
      </c>
      <c r="F133" s="65" t="s">
        <v>390</v>
      </c>
      <c r="G133" s="63"/>
      <c r="H133" s="66">
        <f>ROUND((Source!AF47*Source!AV47+Source!AE47*Source!AV47)*(Source!FX47)/100,2)</f>
        <v>628.04999999999995</v>
      </c>
      <c r="I133" s="66">
        <f>T133</f>
        <v>452.2</v>
      </c>
      <c r="J133" s="63" t="s">
        <v>391</v>
      </c>
      <c r="K133" s="67">
        <f>U133</f>
        <v>7078.8</v>
      </c>
      <c r="O133" s="21"/>
      <c r="P133" s="21"/>
      <c r="Q133" s="21"/>
      <c r="R133" s="21"/>
      <c r="S133" s="21"/>
      <c r="T133" s="21">
        <f>ROUND((ROUND(Source!AF47*Source!AV47*Source!I47,2)+ROUND(Source!AE47*Source!AV47*Source!I47,2))*(Source!FX47)/100,2)</f>
        <v>452.2</v>
      </c>
      <c r="U133" s="21">
        <f>Source!X47</f>
        <v>7078.8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>
        <f>T133</f>
        <v>452.2</v>
      </c>
      <c r="GZ133" s="21"/>
      <c r="HA133" s="21"/>
      <c r="HB133" s="21">
        <f>T133</f>
        <v>452.2</v>
      </c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x14ac:dyDescent="0.2">
      <c r="A134" s="64"/>
      <c r="B134" s="60"/>
      <c r="C134" s="60" t="s">
        <v>392</v>
      </c>
      <c r="D134" s="61"/>
      <c r="E134" s="62">
        <v>65</v>
      </c>
      <c r="F134" s="65" t="s">
        <v>390</v>
      </c>
      <c r="G134" s="63"/>
      <c r="H134" s="66">
        <f>ROUND((Source!AF47*Source!AV47+Source!AE47*Source!AV47)*(Source!FY47)/100,2)</f>
        <v>491.85</v>
      </c>
      <c r="I134" s="66">
        <f>T134</f>
        <v>354.13</v>
      </c>
      <c r="J134" s="63" t="s">
        <v>393</v>
      </c>
      <c r="K134" s="67">
        <f>U134</f>
        <v>5184.47</v>
      </c>
      <c r="O134" s="21"/>
      <c r="P134" s="21"/>
      <c r="Q134" s="21"/>
      <c r="R134" s="21"/>
      <c r="S134" s="21"/>
      <c r="T134" s="21">
        <f>ROUND((ROUND(Source!AF47*Source!AV47*Source!I47,2)+ROUND(Source!AE47*Source!AV47*Source!I47,2))*(Source!FY47)/100,2)</f>
        <v>354.13</v>
      </c>
      <c r="U134" s="21">
        <f>Source!Y47</f>
        <v>5184.47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>
        <f>T134</f>
        <v>354.13</v>
      </c>
      <c r="HA134" s="21"/>
      <c r="HB134" s="21">
        <f>T134</f>
        <v>354.13</v>
      </c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ht="13.5" thickBot="1" x14ac:dyDescent="0.25">
      <c r="A135" s="76"/>
      <c r="B135" s="77"/>
      <c r="C135" s="77" t="s">
        <v>394</v>
      </c>
      <c r="D135" s="78" t="s">
        <v>395</v>
      </c>
      <c r="E135" s="79">
        <v>88.6</v>
      </c>
      <c r="F135" s="80"/>
      <c r="G135" s="81"/>
      <c r="H135" s="80">
        <f>ROUND(Source!AH47,2)</f>
        <v>88.6</v>
      </c>
      <c r="I135" s="82">
        <f>Source!U47</f>
        <v>63.791999999999994</v>
      </c>
      <c r="J135" s="80"/>
      <c r="K135" s="83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x14ac:dyDescent="0.2">
      <c r="A136" s="75"/>
      <c r="B136" s="74"/>
      <c r="C136" s="74"/>
      <c r="D136" s="74"/>
      <c r="E136" s="74"/>
      <c r="F136" s="74"/>
      <c r="G136" s="74"/>
      <c r="H136" s="163">
        <f>R136</f>
        <v>1354.27</v>
      </c>
      <c r="I136" s="164"/>
      <c r="J136" s="163">
        <f>S136</f>
        <v>22268.5</v>
      </c>
      <c r="K136" s="165"/>
      <c r="O136" s="21"/>
      <c r="P136" s="21"/>
      <c r="Q136" s="21"/>
      <c r="R136" s="21">
        <f>SUM(T129:T135)</f>
        <v>1354.27</v>
      </c>
      <c r="S136" s="21">
        <f>SUM(U129:U135)</f>
        <v>22268.5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>
        <f>R136</f>
        <v>1354.27</v>
      </c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x14ac:dyDescent="0.2">
      <c r="A137" s="84">
        <v>13</v>
      </c>
      <c r="B137" s="92" t="s">
        <v>75</v>
      </c>
      <c r="C137" s="85" t="s">
        <v>76</v>
      </c>
      <c r="D137" s="86" t="s">
        <v>67</v>
      </c>
      <c r="E137" s="87">
        <v>0.04</v>
      </c>
      <c r="F137" s="88">
        <f>Source!AK49</f>
        <v>1149.1299999999999</v>
      </c>
      <c r="G137" s="93" t="s">
        <v>3</v>
      </c>
      <c r="H137" s="88">
        <f>Source!AB49</f>
        <v>1149.1300000000001</v>
      </c>
      <c r="I137" s="88"/>
      <c r="J137" s="91"/>
      <c r="K137" s="89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x14ac:dyDescent="0.2">
      <c r="A138" s="56"/>
      <c r="B138" s="51"/>
      <c r="C138" s="51" t="s">
        <v>388</v>
      </c>
      <c r="D138" s="52"/>
      <c r="E138" s="53"/>
      <c r="F138" s="57">
        <v>1143.8699999999999</v>
      </c>
      <c r="G138" s="54"/>
      <c r="H138" s="57">
        <f>Source!AF49</f>
        <v>1143.8699999999999</v>
      </c>
      <c r="I138" s="57">
        <f>T138</f>
        <v>45.75</v>
      </c>
      <c r="J138" s="55">
        <v>18.3</v>
      </c>
      <c r="K138" s="58">
        <f>U138</f>
        <v>837.31</v>
      </c>
      <c r="O138" s="21"/>
      <c r="P138" s="21"/>
      <c r="Q138" s="21"/>
      <c r="R138" s="21"/>
      <c r="S138" s="21"/>
      <c r="T138" s="21">
        <f>ROUND(Source!AF49*Source!AV49*Source!I49,2)</f>
        <v>45.75</v>
      </c>
      <c r="U138" s="21">
        <f>Source!S49</f>
        <v>837.31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>
        <f>T138</f>
        <v>45.75</v>
      </c>
      <c r="GK138" s="21">
        <f>T138</f>
        <v>45.75</v>
      </c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>
        <f>T138</f>
        <v>45.75</v>
      </c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x14ac:dyDescent="0.2">
      <c r="A139" s="72"/>
      <c r="B139" s="68"/>
      <c r="C139" s="68" t="s">
        <v>396</v>
      </c>
      <c r="D139" s="69"/>
      <c r="E139" s="70"/>
      <c r="F139" s="73">
        <v>5.26</v>
      </c>
      <c r="G139" s="71"/>
      <c r="H139" s="73">
        <f>Source!AD49</f>
        <v>5.26</v>
      </c>
      <c r="I139" s="73">
        <f>T139</f>
        <v>0.21</v>
      </c>
      <c r="J139" s="94">
        <v>12.5</v>
      </c>
      <c r="K139" s="95">
        <f>U139</f>
        <v>2.63</v>
      </c>
      <c r="O139" s="21"/>
      <c r="P139" s="21"/>
      <c r="Q139" s="21"/>
      <c r="R139" s="21"/>
      <c r="S139" s="21"/>
      <c r="T139" s="21">
        <f>ROUND(Source!AD49*Source!AV49*Source!I49,2)</f>
        <v>0.21</v>
      </c>
      <c r="U139" s="21">
        <f>Source!Q49</f>
        <v>2.63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>
        <f>T139</f>
        <v>0.21</v>
      </c>
      <c r="GK139" s="21"/>
      <c r="GL139" s="21">
        <f>T139</f>
        <v>0.21</v>
      </c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>
        <f>T139</f>
        <v>0.21</v>
      </c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x14ac:dyDescent="0.2">
      <c r="A140" s="72"/>
      <c r="B140" s="68"/>
      <c r="C140" s="68" t="s">
        <v>399</v>
      </c>
      <c r="D140" s="69"/>
      <c r="E140" s="70"/>
      <c r="F140" s="73">
        <v>0.93</v>
      </c>
      <c r="G140" s="71"/>
      <c r="H140" s="73">
        <f>Source!AE49</f>
        <v>0.93</v>
      </c>
      <c r="I140" s="73">
        <f>GM140</f>
        <v>0.04</v>
      </c>
      <c r="J140" s="94">
        <v>18.3</v>
      </c>
      <c r="K140" s="95">
        <f>Source!R49</f>
        <v>0.68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>
        <f>ROUND(Source!AE49*Source!AV49*Source!I49,2)</f>
        <v>0.04</v>
      </c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x14ac:dyDescent="0.2">
      <c r="A141" s="64"/>
      <c r="B141" s="60"/>
      <c r="C141" s="60" t="s">
        <v>389</v>
      </c>
      <c r="D141" s="61"/>
      <c r="E141" s="62">
        <v>83</v>
      </c>
      <c r="F141" s="65" t="s">
        <v>390</v>
      </c>
      <c r="G141" s="63"/>
      <c r="H141" s="66">
        <f>ROUND((Source!AF49*Source!AV49+Source!AE49*Source!AV49)*(Source!FX49)/100,2)</f>
        <v>950.18</v>
      </c>
      <c r="I141" s="66">
        <f>T141</f>
        <v>38.01</v>
      </c>
      <c r="J141" s="63" t="s">
        <v>391</v>
      </c>
      <c r="K141" s="67">
        <f>U141</f>
        <v>594.97</v>
      </c>
      <c r="O141" s="21"/>
      <c r="P141" s="21"/>
      <c r="Q141" s="21"/>
      <c r="R141" s="21"/>
      <c r="S141" s="21"/>
      <c r="T141" s="21">
        <f>ROUND((ROUND(Source!AF49*Source!AV49*Source!I49,2)+ROUND(Source!AE49*Source!AV49*Source!I49,2))*(Source!FX49)/100,2)</f>
        <v>38.01</v>
      </c>
      <c r="U141" s="21">
        <f>Source!X49</f>
        <v>594.97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>
        <f>T141</f>
        <v>38.01</v>
      </c>
      <c r="GZ141" s="21"/>
      <c r="HA141" s="21"/>
      <c r="HB141" s="21">
        <f>T141</f>
        <v>38.01</v>
      </c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x14ac:dyDescent="0.2">
      <c r="A142" s="64"/>
      <c r="B142" s="60"/>
      <c r="C142" s="60" t="s">
        <v>392</v>
      </c>
      <c r="D142" s="61"/>
      <c r="E142" s="62">
        <v>65</v>
      </c>
      <c r="F142" s="65" t="s">
        <v>390</v>
      </c>
      <c r="G142" s="63"/>
      <c r="H142" s="66">
        <f>ROUND((Source!AF49*Source!AV49+Source!AE49*Source!AV49)*(Source!FY49)/100,2)</f>
        <v>744.12</v>
      </c>
      <c r="I142" s="66">
        <f>T142</f>
        <v>29.76</v>
      </c>
      <c r="J142" s="63" t="s">
        <v>393</v>
      </c>
      <c r="K142" s="67">
        <f>U142</f>
        <v>435.75</v>
      </c>
      <c r="O142" s="21"/>
      <c r="P142" s="21"/>
      <c r="Q142" s="21"/>
      <c r="R142" s="21"/>
      <c r="S142" s="21"/>
      <c r="T142" s="21">
        <f>ROUND((ROUND(Source!AF49*Source!AV49*Source!I49,2)+ROUND(Source!AE49*Source!AV49*Source!I49,2))*(Source!FY49)/100,2)</f>
        <v>29.76</v>
      </c>
      <c r="U142" s="21">
        <f>Source!Y49</f>
        <v>435.75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>
        <f>T142</f>
        <v>29.76</v>
      </c>
      <c r="HA142" s="21"/>
      <c r="HB142" s="21">
        <f>T142</f>
        <v>29.76</v>
      </c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ht="13.5" thickBot="1" x14ac:dyDescent="0.25">
      <c r="A143" s="76"/>
      <c r="B143" s="77"/>
      <c r="C143" s="77" t="s">
        <v>394</v>
      </c>
      <c r="D143" s="78" t="s">
        <v>395</v>
      </c>
      <c r="E143" s="79">
        <v>134.1</v>
      </c>
      <c r="F143" s="80"/>
      <c r="G143" s="81"/>
      <c r="H143" s="80">
        <f>ROUND(Source!AH49,2)</f>
        <v>134.1</v>
      </c>
      <c r="I143" s="82">
        <f>Source!U49</f>
        <v>5.3639999999999999</v>
      </c>
      <c r="J143" s="80"/>
      <c r="K143" s="83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x14ac:dyDescent="0.2">
      <c r="A144" s="75"/>
      <c r="B144" s="74"/>
      <c r="C144" s="74"/>
      <c r="D144" s="74"/>
      <c r="E144" s="74"/>
      <c r="F144" s="74"/>
      <c r="G144" s="74"/>
      <c r="H144" s="163">
        <f>R144</f>
        <v>113.73</v>
      </c>
      <c r="I144" s="164"/>
      <c r="J144" s="163">
        <f>S144</f>
        <v>1870.6599999999999</v>
      </c>
      <c r="K144" s="165"/>
      <c r="O144" s="21"/>
      <c r="P144" s="21"/>
      <c r="Q144" s="21"/>
      <c r="R144" s="21">
        <f>SUM(T137:T143)</f>
        <v>113.73</v>
      </c>
      <c r="S144" s="21">
        <f>SUM(U137:U143)</f>
        <v>1870.6599999999999</v>
      </c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>
        <f>R144</f>
        <v>113.73</v>
      </c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ht="24" x14ac:dyDescent="0.2">
      <c r="A145" s="84">
        <v>14</v>
      </c>
      <c r="B145" s="92" t="s">
        <v>79</v>
      </c>
      <c r="C145" s="85" t="s">
        <v>80</v>
      </c>
      <c r="D145" s="86" t="s">
        <v>67</v>
      </c>
      <c r="E145" s="87">
        <v>0.04</v>
      </c>
      <c r="F145" s="88">
        <f>Source!AK51</f>
        <v>550.33000000000004</v>
      </c>
      <c r="G145" s="93" t="s">
        <v>3</v>
      </c>
      <c r="H145" s="88">
        <f>Source!AB51</f>
        <v>550.33000000000004</v>
      </c>
      <c r="I145" s="88"/>
      <c r="J145" s="91"/>
      <c r="K145" s="89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x14ac:dyDescent="0.2">
      <c r="A146" s="56"/>
      <c r="B146" s="51"/>
      <c r="C146" s="51" t="s">
        <v>388</v>
      </c>
      <c r="D146" s="52"/>
      <c r="E146" s="53"/>
      <c r="F146" s="57">
        <v>545.07000000000005</v>
      </c>
      <c r="G146" s="54"/>
      <c r="H146" s="57">
        <f>Source!AF51</f>
        <v>545.07000000000005</v>
      </c>
      <c r="I146" s="57">
        <f>T146</f>
        <v>21.8</v>
      </c>
      <c r="J146" s="55">
        <v>18.3</v>
      </c>
      <c r="K146" s="58">
        <f>U146</f>
        <v>398.99</v>
      </c>
      <c r="O146" s="21"/>
      <c r="P146" s="21"/>
      <c r="Q146" s="21"/>
      <c r="R146" s="21"/>
      <c r="S146" s="21"/>
      <c r="T146" s="21">
        <f>ROUND(Source!AF51*Source!AV51*Source!I51,2)</f>
        <v>21.8</v>
      </c>
      <c r="U146" s="21">
        <f>Source!S51</f>
        <v>398.99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>
        <f>T146</f>
        <v>21.8</v>
      </c>
      <c r="GK146" s="21">
        <f>T146</f>
        <v>21.8</v>
      </c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>
        <f>T146</f>
        <v>21.8</v>
      </c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x14ac:dyDescent="0.2">
      <c r="A147" s="72"/>
      <c r="B147" s="68"/>
      <c r="C147" s="68" t="s">
        <v>396</v>
      </c>
      <c r="D147" s="69"/>
      <c r="E147" s="70"/>
      <c r="F147" s="73">
        <v>5.26</v>
      </c>
      <c r="G147" s="71"/>
      <c r="H147" s="73">
        <f>Source!AD51</f>
        <v>5.26</v>
      </c>
      <c r="I147" s="73">
        <f>T147</f>
        <v>0.21</v>
      </c>
      <c r="J147" s="94">
        <v>12.5</v>
      </c>
      <c r="K147" s="95">
        <f>U147</f>
        <v>2.63</v>
      </c>
      <c r="O147" s="21"/>
      <c r="P147" s="21"/>
      <c r="Q147" s="21"/>
      <c r="R147" s="21"/>
      <c r="S147" s="21"/>
      <c r="T147" s="21">
        <f>ROUND(Source!AD51*Source!AV51*Source!I51,2)</f>
        <v>0.21</v>
      </c>
      <c r="U147" s="21">
        <f>Source!Q51</f>
        <v>2.63</v>
      </c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>
        <f>T147</f>
        <v>0.21</v>
      </c>
      <c r="GK147" s="21"/>
      <c r="GL147" s="21">
        <f>T147</f>
        <v>0.21</v>
      </c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>
        <f>T147</f>
        <v>0.21</v>
      </c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x14ac:dyDescent="0.2">
      <c r="A148" s="72"/>
      <c r="B148" s="68"/>
      <c r="C148" s="68" t="s">
        <v>399</v>
      </c>
      <c r="D148" s="69"/>
      <c r="E148" s="70"/>
      <c r="F148" s="73">
        <v>0.93</v>
      </c>
      <c r="G148" s="71"/>
      <c r="H148" s="73">
        <f>Source!AE51</f>
        <v>0.93</v>
      </c>
      <c r="I148" s="73">
        <f>GM148</f>
        <v>0.04</v>
      </c>
      <c r="J148" s="94">
        <v>18.3</v>
      </c>
      <c r="K148" s="95">
        <f>Source!R51</f>
        <v>0.68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>
        <f>ROUND(Source!AE51*Source!AV51*Source!I51,2)</f>
        <v>0.04</v>
      </c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x14ac:dyDescent="0.2">
      <c r="A149" s="64"/>
      <c r="B149" s="60"/>
      <c r="C149" s="60" t="s">
        <v>389</v>
      </c>
      <c r="D149" s="61"/>
      <c r="E149" s="62">
        <v>83</v>
      </c>
      <c r="F149" s="65" t="s">
        <v>390</v>
      </c>
      <c r="G149" s="63"/>
      <c r="H149" s="66">
        <f>ROUND((Source!AF51*Source!AV51+Source!AE51*Source!AV51)*(Source!FX51)/100,2)</f>
        <v>453.18</v>
      </c>
      <c r="I149" s="66">
        <f>T149</f>
        <v>18.13</v>
      </c>
      <c r="J149" s="63" t="s">
        <v>391</v>
      </c>
      <c r="K149" s="67">
        <f>U149</f>
        <v>283.77</v>
      </c>
      <c r="O149" s="21"/>
      <c r="P149" s="21"/>
      <c r="Q149" s="21"/>
      <c r="R149" s="21"/>
      <c r="S149" s="21"/>
      <c r="T149" s="21">
        <f>ROUND((ROUND(Source!AF51*Source!AV51*Source!I51,2)+ROUND(Source!AE51*Source!AV51*Source!I51,2))*(Source!FX51)/100,2)</f>
        <v>18.13</v>
      </c>
      <c r="U149" s="21">
        <f>Source!X51</f>
        <v>283.77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>
        <f>T149</f>
        <v>18.13</v>
      </c>
      <c r="GZ149" s="21"/>
      <c r="HA149" s="21"/>
      <c r="HB149" s="21">
        <f>T149</f>
        <v>18.13</v>
      </c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x14ac:dyDescent="0.2">
      <c r="A150" s="64"/>
      <c r="B150" s="60"/>
      <c r="C150" s="60" t="s">
        <v>392</v>
      </c>
      <c r="D150" s="61"/>
      <c r="E150" s="62">
        <v>65</v>
      </c>
      <c r="F150" s="65" t="s">
        <v>390</v>
      </c>
      <c r="G150" s="63"/>
      <c r="H150" s="66">
        <f>ROUND((Source!AF51*Source!AV51+Source!AE51*Source!AV51)*(Source!FY51)/100,2)</f>
        <v>354.9</v>
      </c>
      <c r="I150" s="66">
        <f>T150</f>
        <v>14.2</v>
      </c>
      <c r="J150" s="63" t="s">
        <v>393</v>
      </c>
      <c r="K150" s="67">
        <f>U150</f>
        <v>207.83</v>
      </c>
      <c r="O150" s="21"/>
      <c r="P150" s="21"/>
      <c r="Q150" s="21"/>
      <c r="R150" s="21"/>
      <c r="S150" s="21"/>
      <c r="T150" s="21">
        <f>ROUND((ROUND(Source!AF51*Source!AV51*Source!I51,2)+ROUND(Source!AE51*Source!AV51*Source!I51,2))*(Source!FY51)/100,2)</f>
        <v>14.2</v>
      </c>
      <c r="U150" s="21">
        <f>Source!Y51</f>
        <v>207.83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>
        <f>T150</f>
        <v>14.2</v>
      </c>
      <c r="HA150" s="21"/>
      <c r="HB150" s="21">
        <f>T150</f>
        <v>14.2</v>
      </c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ht="13.5" thickBot="1" x14ac:dyDescent="0.25">
      <c r="A151" s="76"/>
      <c r="B151" s="77"/>
      <c r="C151" s="77" t="s">
        <v>394</v>
      </c>
      <c r="D151" s="78" t="s">
        <v>395</v>
      </c>
      <c r="E151" s="79">
        <v>63.9</v>
      </c>
      <c r="F151" s="80"/>
      <c r="G151" s="81"/>
      <c r="H151" s="80">
        <f>ROUND(Source!AH51,2)</f>
        <v>63.9</v>
      </c>
      <c r="I151" s="82">
        <f>Source!U51</f>
        <v>2.556</v>
      </c>
      <c r="J151" s="80"/>
      <c r="K151" s="83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x14ac:dyDescent="0.2">
      <c r="A152" s="75"/>
      <c r="B152" s="74"/>
      <c r="C152" s="74"/>
      <c r="D152" s="74"/>
      <c r="E152" s="74"/>
      <c r="F152" s="74"/>
      <c r="G152" s="74"/>
      <c r="H152" s="163">
        <f>R152</f>
        <v>54.34</v>
      </c>
      <c r="I152" s="164"/>
      <c r="J152" s="163">
        <f>S152</f>
        <v>893.22</v>
      </c>
      <c r="K152" s="165"/>
      <c r="O152" s="21"/>
      <c r="P152" s="21"/>
      <c r="Q152" s="21"/>
      <c r="R152" s="21">
        <f>SUM(T145:T151)</f>
        <v>54.34</v>
      </c>
      <c r="S152" s="21">
        <f>SUM(U145:U151)</f>
        <v>893.22</v>
      </c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>
        <f>R152</f>
        <v>54.34</v>
      </c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x14ac:dyDescent="0.2">
      <c r="A153" s="84">
        <v>15</v>
      </c>
      <c r="B153" s="92" t="s">
        <v>83</v>
      </c>
      <c r="C153" s="85" t="s">
        <v>84</v>
      </c>
      <c r="D153" s="86" t="s">
        <v>67</v>
      </c>
      <c r="E153" s="87">
        <v>0.04</v>
      </c>
      <c r="F153" s="88">
        <f>Source!AK53</f>
        <v>4728.16</v>
      </c>
      <c r="G153" s="93" t="s">
        <v>3</v>
      </c>
      <c r="H153" s="88">
        <f>Source!AB53</f>
        <v>4510.32</v>
      </c>
      <c r="I153" s="88"/>
      <c r="J153" s="91"/>
      <c r="K153" s="89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x14ac:dyDescent="0.2">
      <c r="A154" s="56"/>
      <c r="B154" s="51"/>
      <c r="C154" s="51" t="s">
        <v>388</v>
      </c>
      <c r="D154" s="52"/>
      <c r="E154" s="53"/>
      <c r="F154" s="57">
        <v>4457</v>
      </c>
      <c r="G154" s="54"/>
      <c r="H154" s="57">
        <f>Source!AF53</f>
        <v>4457</v>
      </c>
      <c r="I154" s="57">
        <f>T154</f>
        <v>178.28</v>
      </c>
      <c r="J154" s="55">
        <v>18.3</v>
      </c>
      <c r="K154" s="58">
        <f>U154</f>
        <v>3262.52</v>
      </c>
      <c r="O154" s="21"/>
      <c r="P154" s="21"/>
      <c r="Q154" s="21"/>
      <c r="R154" s="21"/>
      <c r="S154" s="21"/>
      <c r="T154" s="21">
        <f>ROUND(Source!AF53*Source!AV53*Source!I53,2)</f>
        <v>178.28</v>
      </c>
      <c r="U154" s="21">
        <f>Source!S53</f>
        <v>3262.52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>
        <f>T154</f>
        <v>178.28</v>
      </c>
      <c r="GK154" s="21">
        <f>T154</f>
        <v>178.28</v>
      </c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>
        <f>T154</f>
        <v>178.28</v>
      </c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x14ac:dyDescent="0.2">
      <c r="A155" s="72"/>
      <c r="B155" s="68"/>
      <c r="C155" s="68" t="s">
        <v>396</v>
      </c>
      <c r="D155" s="69"/>
      <c r="E155" s="70"/>
      <c r="F155" s="73">
        <v>53.33</v>
      </c>
      <c r="G155" s="71"/>
      <c r="H155" s="73">
        <f>Source!AD53</f>
        <v>53.33</v>
      </c>
      <c r="I155" s="73">
        <f>T155</f>
        <v>2.13</v>
      </c>
      <c r="J155" s="94">
        <v>12.5</v>
      </c>
      <c r="K155" s="95">
        <f>U155</f>
        <v>26.67</v>
      </c>
      <c r="O155" s="21"/>
      <c r="P155" s="21"/>
      <c r="Q155" s="21"/>
      <c r="R155" s="21"/>
      <c r="S155" s="21"/>
      <c r="T155" s="21">
        <f>ROUND(Source!AD53*Source!AV53*Source!I53,2)</f>
        <v>2.13</v>
      </c>
      <c r="U155" s="21">
        <f>Source!Q53</f>
        <v>26.67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>
        <f>T155</f>
        <v>2.13</v>
      </c>
      <c r="GK155" s="21"/>
      <c r="GL155" s="21">
        <f>T155</f>
        <v>2.13</v>
      </c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>
        <f>T155</f>
        <v>2.13</v>
      </c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x14ac:dyDescent="0.2">
      <c r="A156" s="72"/>
      <c r="B156" s="68"/>
      <c r="C156" s="68" t="s">
        <v>399</v>
      </c>
      <c r="D156" s="69"/>
      <c r="E156" s="70"/>
      <c r="F156" s="73">
        <v>13.81</v>
      </c>
      <c r="G156" s="71"/>
      <c r="H156" s="73">
        <f>Source!AE53</f>
        <v>13.81</v>
      </c>
      <c r="I156" s="73">
        <f>GM156</f>
        <v>0.55000000000000004</v>
      </c>
      <c r="J156" s="94">
        <v>18.3</v>
      </c>
      <c r="K156" s="95">
        <f>Source!R53</f>
        <v>10.11</v>
      </c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>
        <f>ROUND(Source!AE53*Source!AV53*Source!I53,2)</f>
        <v>0.55000000000000004</v>
      </c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x14ac:dyDescent="0.2">
      <c r="A157" s="72"/>
      <c r="B157" s="68"/>
      <c r="C157" s="68" t="s">
        <v>403</v>
      </c>
      <c r="D157" s="69"/>
      <c r="E157" s="70"/>
      <c r="F157" s="73">
        <v>217.83</v>
      </c>
      <c r="G157" s="71"/>
      <c r="H157" s="73">
        <f>Source!AC53</f>
        <v>-0.01</v>
      </c>
      <c r="I157" s="73">
        <f>T157</f>
        <v>0</v>
      </c>
      <c r="J157" s="94">
        <v>7.5</v>
      </c>
      <c r="K157" s="95">
        <f>U157</f>
        <v>0</v>
      </c>
      <c r="O157" s="21"/>
      <c r="P157" s="21"/>
      <c r="Q157" s="21"/>
      <c r="R157" s="21"/>
      <c r="S157" s="21"/>
      <c r="T157" s="21">
        <f>ROUND(Source!AC53*Source!AW53*Source!I53,2)</f>
        <v>0</v>
      </c>
      <c r="U157" s="21">
        <f>Source!P53</f>
        <v>0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>
        <f>T157</f>
        <v>0</v>
      </c>
      <c r="GK157" s="21"/>
      <c r="GL157" s="21"/>
      <c r="GM157" s="21"/>
      <c r="GN157" s="21">
        <f>T157</f>
        <v>0</v>
      </c>
      <c r="GO157" s="21"/>
      <c r="GP157" s="21">
        <f>T157</f>
        <v>0</v>
      </c>
      <c r="GQ157" s="21">
        <f>T157</f>
        <v>0</v>
      </c>
      <c r="GR157" s="21"/>
      <c r="GS157" s="21">
        <f>T157</f>
        <v>0</v>
      </c>
      <c r="GT157" s="21"/>
      <c r="GU157" s="21"/>
      <c r="GV157" s="21"/>
      <c r="GW157" s="21">
        <f>ROUND(Source!AG53*Source!I53,2)</f>
        <v>0</v>
      </c>
      <c r="GX157" s="21">
        <f>ROUND(Source!AJ53*Source!I53,2)</f>
        <v>0</v>
      </c>
      <c r="GY157" s="21"/>
      <c r="GZ157" s="21"/>
      <c r="HA157" s="21"/>
      <c r="HB157" s="21">
        <f>T157</f>
        <v>0</v>
      </c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x14ac:dyDescent="0.2">
      <c r="A158" s="64"/>
      <c r="B158" s="60"/>
      <c r="C158" s="60" t="s">
        <v>389</v>
      </c>
      <c r="D158" s="61"/>
      <c r="E158" s="62">
        <v>103</v>
      </c>
      <c r="F158" s="65" t="s">
        <v>390</v>
      </c>
      <c r="G158" s="63"/>
      <c r="H158" s="66">
        <f>ROUND((Source!AF53*Source!AV53+Source!AE53*Source!AV53)*(Source!FX53)/100,2)</f>
        <v>4604.93</v>
      </c>
      <c r="I158" s="66">
        <f>T158</f>
        <v>184.19</v>
      </c>
      <c r="J158" s="63" t="s">
        <v>404</v>
      </c>
      <c r="K158" s="67">
        <f>U158</f>
        <v>2879.91</v>
      </c>
      <c r="O158" s="21"/>
      <c r="P158" s="21"/>
      <c r="Q158" s="21"/>
      <c r="R158" s="21"/>
      <c r="S158" s="21"/>
      <c r="T158" s="21">
        <f>ROUND((ROUND(Source!AF53*Source!AV53*Source!I53,2)+ROUND(Source!AE53*Source!AV53*Source!I53,2))*(Source!FX53)/100,2)</f>
        <v>184.19</v>
      </c>
      <c r="U158" s="21">
        <f>Source!X53</f>
        <v>2879.91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>
        <f>T158</f>
        <v>184.19</v>
      </c>
      <c r="GZ158" s="21"/>
      <c r="HA158" s="21"/>
      <c r="HB158" s="21">
        <f>T158</f>
        <v>184.19</v>
      </c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x14ac:dyDescent="0.2">
      <c r="A159" s="64"/>
      <c r="B159" s="60"/>
      <c r="C159" s="60" t="s">
        <v>392</v>
      </c>
      <c r="D159" s="61"/>
      <c r="E159" s="62">
        <v>60</v>
      </c>
      <c r="F159" s="65" t="s">
        <v>390</v>
      </c>
      <c r="G159" s="63"/>
      <c r="H159" s="66">
        <f>ROUND((Source!AF53*Source!AV53+Source!AE53*Source!AV53)*(Source!FY53)/100,2)</f>
        <v>2682.49</v>
      </c>
      <c r="I159" s="66">
        <f>T159</f>
        <v>107.3</v>
      </c>
      <c r="J159" s="63" t="s">
        <v>405</v>
      </c>
      <c r="K159" s="67">
        <f>U159</f>
        <v>1570.86</v>
      </c>
      <c r="O159" s="21"/>
      <c r="P159" s="21"/>
      <c r="Q159" s="21"/>
      <c r="R159" s="21"/>
      <c r="S159" s="21"/>
      <c r="T159" s="21">
        <f>ROUND((ROUND(Source!AF53*Source!AV53*Source!I53,2)+ROUND(Source!AE53*Source!AV53*Source!I53,2))*(Source!FY53)/100,2)</f>
        <v>107.3</v>
      </c>
      <c r="U159" s="21">
        <f>Source!Y53</f>
        <v>1570.86</v>
      </c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>
        <f>T159</f>
        <v>107.3</v>
      </c>
      <c r="HA159" s="21"/>
      <c r="HB159" s="21">
        <f>T159</f>
        <v>107.3</v>
      </c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ht="13.5" thickBot="1" x14ac:dyDescent="0.25">
      <c r="A160" s="76"/>
      <c r="B160" s="77"/>
      <c r="C160" s="77" t="s">
        <v>394</v>
      </c>
      <c r="D160" s="78" t="s">
        <v>395</v>
      </c>
      <c r="E160" s="79">
        <v>491.4</v>
      </c>
      <c r="F160" s="80"/>
      <c r="G160" s="81"/>
      <c r="H160" s="80">
        <f>ROUND(Source!AH53,2)</f>
        <v>491.4</v>
      </c>
      <c r="I160" s="82">
        <f>Source!U53</f>
        <v>19.655999999999999</v>
      </c>
      <c r="J160" s="80"/>
      <c r="K160" s="83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x14ac:dyDescent="0.2">
      <c r="A161" s="75"/>
      <c r="B161" s="74"/>
      <c r="C161" s="74"/>
      <c r="D161" s="74"/>
      <c r="E161" s="74"/>
      <c r="F161" s="74"/>
      <c r="G161" s="74"/>
      <c r="H161" s="163">
        <f>R161</f>
        <v>471.90000000000003</v>
      </c>
      <c r="I161" s="164"/>
      <c r="J161" s="163">
        <f>S161</f>
        <v>7739.96</v>
      </c>
      <c r="K161" s="165"/>
      <c r="O161" s="21"/>
      <c r="P161" s="21"/>
      <c r="Q161" s="21"/>
      <c r="R161" s="21">
        <f>SUM(T153:T160)</f>
        <v>471.90000000000003</v>
      </c>
      <c r="S161" s="21">
        <f>SUM(U153:U160)</f>
        <v>7739.96</v>
      </c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>
        <f>R161</f>
        <v>471.90000000000003</v>
      </c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ht="24" x14ac:dyDescent="0.2">
      <c r="A162" s="84">
        <v>16</v>
      </c>
      <c r="B162" s="92" t="s">
        <v>89</v>
      </c>
      <c r="C162" s="85" t="s">
        <v>90</v>
      </c>
      <c r="D162" s="86" t="s">
        <v>67</v>
      </c>
      <c r="E162" s="87">
        <v>0.5</v>
      </c>
      <c r="F162" s="88">
        <f>Source!AK55</f>
        <v>863.69</v>
      </c>
      <c r="G162" s="93" t="s">
        <v>3</v>
      </c>
      <c r="H162" s="88">
        <f>Source!AB55</f>
        <v>309.49</v>
      </c>
      <c r="I162" s="88"/>
      <c r="J162" s="91"/>
      <c r="K162" s="89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x14ac:dyDescent="0.2">
      <c r="A163" s="56"/>
      <c r="B163" s="51"/>
      <c r="C163" s="51" t="s">
        <v>388</v>
      </c>
      <c r="D163" s="52"/>
      <c r="E163" s="53"/>
      <c r="F163" s="57">
        <v>308.83</v>
      </c>
      <c r="G163" s="54"/>
      <c r="H163" s="57">
        <f>Source!AF55</f>
        <v>308.83</v>
      </c>
      <c r="I163" s="57">
        <f>T163</f>
        <v>154.41999999999999</v>
      </c>
      <c r="J163" s="55">
        <v>18.3</v>
      </c>
      <c r="K163" s="58">
        <f>U163</f>
        <v>2825.79</v>
      </c>
      <c r="O163" s="21"/>
      <c r="P163" s="21"/>
      <c r="Q163" s="21"/>
      <c r="R163" s="21"/>
      <c r="S163" s="21"/>
      <c r="T163" s="21">
        <f>ROUND(Source!AF55*Source!AV55*Source!I55,2)</f>
        <v>154.41999999999999</v>
      </c>
      <c r="U163" s="21">
        <f>Source!S55</f>
        <v>2825.79</v>
      </c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>
        <f>T163</f>
        <v>154.41999999999999</v>
      </c>
      <c r="GK163" s="21">
        <f>T163</f>
        <v>154.41999999999999</v>
      </c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>
        <f>T163</f>
        <v>154.41999999999999</v>
      </c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x14ac:dyDescent="0.2">
      <c r="A164" s="72"/>
      <c r="B164" s="68"/>
      <c r="C164" s="68" t="s">
        <v>396</v>
      </c>
      <c r="D164" s="69"/>
      <c r="E164" s="70"/>
      <c r="F164" s="73">
        <v>0.66</v>
      </c>
      <c r="G164" s="71"/>
      <c r="H164" s="73">
        <f>Source!AD55</f>
        <v>0.66</v>
      </c>
      <c r="I164" s="73">
        <f>T164</f>
        <v>0.33</v>
      </c>
      <c r="J164" s="94">
        <v>12.5</v>
      </c>
      <c r="K164" s="95">
        <f>U164</f>
        <v>4.13</v>
      </c>
      <c r="O164" s="21"/>
      <c r="P164" s="21"/>
      <c r="Q164" s="21"/>
      <c r="R164" s="21"/>
      <c r="S164" s="21"/>
      <c r="T164" s="21">
        <f>ROUND(Source!AD55*Source!AV55*Source!I55,2)</f>
        <v>0.33</v>
      </c>
      <c r="U164" s="21">
        <f>Source!Q55</f>
        <v>4.13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>
        <f>T164</f>
        <v>0.33</v>
      </c>
      <c r="GK164" s="21"/>
      <c r="GL164" s="21">
        <f>T164</f>
        <v>0.33</v>
      </c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>
        <f>T164</f>
        <v>0.33</v>
      </c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x14ac:dyDescent="0.2">
      <c r="A165" s="72"/>
      <c r="B165" s="68"/>
      <c r="C165" s="68" t="s">
        <v>399</v>
      </c>
      <c r="D165" s="69"/>
      <c r="E165" s="70"/>
      <c r="F165" s="73">
        <v>0.12</v>
      </c>
      <c r="G165" s="71"/>
      <c r="H165" s="73">
        <f>Source!AE55</f>
        <v>0.12</v>
      </c>
      <c r="I165" s="73">
        <f>GM165</f>
        <v>0.06</v>
      </c>
      <c r="J165" s="94">
        <v>18.3</v>
      </c>
      <c r="K165" s="95">
        <f>Source!R55</f>
        <v>1.1000000000000001</v>
      </c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>
        <f>ROUND(Source!AE55*Source!AV55*Source!I55,2)</f>
        <v>0.06</v>
      </c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x14ac:dyDescent="0.2">
      <c r="A166" s="64"/>
      <c r="B166" s="60"/>
      <c r="C166" s="60" t="s">
        <v>389</v>
      </c>
      <c r="D166" s="61"/>
      <c r="E166" s="62">
        <v>83</v>
      </c>
      <c r="F166" s="65" t="s">
        <v>390</v>
      </c>
      <c r="G166" s="63"/>
      <c r="H166" s="66">
        <f>ROUND((Source!AF55*Source!AV55+Source!AE55*Source!AV55)*(Source!FX55)/100,2)</f>
        <v>256.43</v>
      </c>
      <c r="I166" s="66">
        <f>T166</f>
        <v>128.22</v>
      </c>
      <c r="J166" s="63" t="s">
        <v>391</v>
      </c>
      <c r="K166" s="67">
        <f>U166</f>
        <v>2007.09</v>
      </c>
      <c r="O166" s="21"/>
      <c r="P166" s="21"/>
      <c r="Q166" s="21"/>
      <c r="R166" s="21"/>
      <c r="S166" s="21"/>
      <c r="T166" s="21">
        <f>ROUND((ROUND(Source!AF55*Source!AV55*Source!I55,2)+ROUND(Source!AE55*Source!AV55*Source!I55,2))*(Source!FX55)/100,2)</f>
        <v>128.22</v>
      </c>
      <c r="U166" s="21">
        <f>Source!X55</f>
        <v>2007.09</v>
      </c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>
        <f>T166</f>
        <v>128.22</v>
      </c>
      <c r="GZ166" s="21"/>
      <c r="HA166" s="21"/>
      <c r="HB166" s="21">
        <f>T166</f>
        <v>128.22</v>
      </c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x14ac:dyDescent="0.2">
      <c r="A167" s="64"/>
      <c r="B167" s="60"/>
      <c r="C167" s="60" t="s">
        <v>392</v>
      </c>
      <c r="D167" s="61"/>
      <c r="E167" s="62">
        <v>65</v>
      </c>
      <c r="F167" s="65" t="s">
        <v>390</v>
      </c>
      <c r="G167" s="63"/>
      <c r="H167" s="66">
        <f>ROUND((Source!AF55*Source!AV55+Source!AE55*Source!AV55)*(Source!FY55)/100,2)</f>
        <v>200.82</v>
      </c>
      <c r="I167" s="66">
        <f>T167</f>
        <v>100.41</v>
      </c>
      <c r="J167" s="63" t="s">
        <v>393</v>
      </c>
      <c r="K167" s="67">
        <f>U167</f>
        <v>1469.98</v>
      </c>
      <c r="O167" s="21"/>
      <c r="P167" s="21"/>
      <c r="Q167" s="21"/>
      <c r="R167" s="21"/>
      <c r="S167" s="21"/>
      <c r="T167" s="21">
        <f>ROUND((ROUND(Source!AF55*Source!AV55*Source!I55,2)+ROUND(Source!AE55*Source!AV55*Source!I55,2))*(Source!FY55)/100,2)</f>
        <v>100.41</v>
      </c>
      <c r="U167" s="21">
        <f>Source!Y55</f>
        <v>1469.98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>
        <f>T167</f>
        <v>100.41</v>
      </c>
      <c r="HA167" s="21"/>
      <c r="HB167" s="21">
        <f>T167</f>
        <v>100.41</v>
      </c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ht="13.5" thickBot="1" x14ac:dyDescent="0.25">
      <c r="A168" s="76"/>
      <c r="B168" s="77"/>
      <c r="C168" s="77" t="s">
        <v>394</v>
      </c>
      <c r="D168" s="78" t="s">
        <v>395</v>
      </c>
      <c r="E168" s="79">
        <v>37.799999999999997</v>
      </c>
      <c r="F168" s="80"/>
      <c r="G168" s="81"/>
      <c r="H168" s="80">
        <f>ROUND(Source!AH55,2)</f>
        <v>37.799999999999997</v>
      </c>
      <c r="I168" s="82">
        <f>Source!U55</f>
        <v>18.899999999999999</v>
      </c>
      <c r="J168" s="80"/>
      <c r="K168" s="83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x14ac:dyDescent="0.2">
      <c r="A169" s="75"/>
      <c r="B169" s="74"/>
      <c r="C169" s="74"/>
      <c r="D169" s="74"/>
      <c r="E169" s="74"/>
      <c r="F169" s="74"/>
      <c r="G169" s="74"/>
      <c r="H169" s="163">
        <f>R169</f>
        <v>383.38</v>
      </c>
      <c r="I169" s="164"/>
      <c r="J169" s="163">
        <f>S169</f>
        <v>6306.99</v>
      </c>
      <c r="K169" s="165"/>
      <c r="O169" s="21"/>
      <c r="P169" s="21"/>
      <c r="Q169" s="21"/>
      <c r="R169" s="21">
        <f>SUM(T162:T168)</f>
        <v>383.38</v>
      </c>
      <c r="S169" s="21">
        <f>SUM(U162:U168)</f>
        <v>6306.99</v>
      </c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>
        <f>R169</f>
        <v>383.38</v>
      </c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ht="36" x14ac:dyDescent="0.2">
      <c r="A170" s="84">
        <v>17</v>
      </c>
      <c r="B170" s="92" t="s">
        <v>93</v>
      </c>
      <c r="C170" s="85" t="s">
        <v>94</v>
      </c>
      <c r="D170" s="86" t="s">
        <v>15</v>
      </c>
      <c r="E170" s="87">
        <v>1.2</v>
      </c>
      <c r="F170" s="88">
        <f>Source!AK57</f>
        <v>454.41</v>
      </c>
      <c r="G170" s="93" t="s">
        <v>3</v>
      </c>
      <c r="H170" s="88">
        <f>Source!AB57</f>
        <v>358.36</v>
      </c>
      <c r="I170" s="88"/>
      <c r="J170" s="91"/>
      <c r="K170" s="89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x14ac:dyDescent="0.2">
      <c r="A171" s="56"/>
      <c r="B171" s="51"/>
      <c r="C171" s="51" t="s">
        <v>388</v>
      </c>
      <c r="D171" s="52"/>
      <c r="E171" s="53"/>
      <c r="F171" s="57">
        <v>353.23</v>
      </c>
      <c r="G171" s="54"/>
      <c r="H171" s="57">
        <f>Source!AF57</f>
        <v>353.23</v>
      </c>
      <c r="I171" s="57">
        <f>T171</f>
        <v>423.88</v>
      </c>
      <c r="J171" s="55">
        <v>18.3</v>
      </c>
      <c r="K171" s="58">
        <f>U171</f>
        <v>7756.93</v>
      </c>
      <c r="O171" s="21"/>
      <c r="P171" s="21"/>
      <c r="Q171" s="21"/>
      <c r="R171" s="21"/>
      <c r="S171" s="21"/>
      <c r="T171" s="21">
        <f>ROUND(Source!AF57*Source!AV57*Source!I57,2)</f>
        <v>423.88</v>
      </c>
      <c r="U171" s="21">
        <f>Source!S57</f>
        <v>7756.93</v>
      </c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>
        <f>T171</f>
        <v>423.88</v>
      </c>
      <c r="GK171" s="21">
        <f>T171</f>
        <v>423.88</v>
      </c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>
        <f>T171</f>
        <v>423.88</v>
      </c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x14ac:dyDescent="0.2">
      <c r="A172" s="72"/>
      <c r="B172" s="68"/>
      <c r="C172" s="68" t="s">
        <v>396</v>
      </c>
      <c r="D172" s="69"/>
      <c r="E172" s="70"/>
      <c r="F172" s="73">
        <v>5.13</v>
      </c>
      <c r="G172" s="71"/>
      <c r="H172" s="73">
        <f>Source!AD57</f>
        <v>5.13</v>
      </c>
      <c r="I172" s="73">
        <f>T172</f>
        <v>6.16</v>
      </c>
      <c r="J172" s="94">
        <v>12.5</v>
      </c>
      <c r="K172" s="95">
        <f>U172</f>
        <v>76.95</v>
      </c>
      <c r="O172" s="21"/>
      <c r="P172" s="21"/>
      <c r="Q172" s="21"/>
      <c r="R172" s="21"/>
      <c r="S172" s="21"/>
      <c r="T172" s="21">
        <f>ROUND(Source!AD57*Source!AV57*Source!I57,2)</f>
        <v>6.16</v>
      </c>
      <c r="U172" s="21">
        <f>Source!Q57</f>
        <v>76.95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>
        <f>T172</f>
        <v>6.16</v>
      </c>
      <c r="GK172" s="21"/>
      <c r="GL172" s="21">
        <f>T172</f>
        <v>6.16</v>
      </c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>
        <f>T172</f>
        <v>6.16</v>
      </c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x14ac:dyDescent="0.2">
      <c r="A173" s="72"/>
      <c r="B173" s="68"/>
      <c r="C173" s="68" t="s">
        <v>399</v>
      </c>
      <c r="D173" s="69"/>
      <c r="E173" s="70"/>
      <c r="F173" s="73">
        <v>1.54</v>
      </c>
      <c r="G173" s="71"/>
      <c r="H173" s="73">
        <f>Source!AE57</f>
        <v>1.54</v>
      </c>
      <c r="I173" s="73">
        <f>GM173</f>
        <v>1.85</v>
      </c>
      <c r="J173" s="94">
        <v>18.3</v>
      </c>
      <c r="K173" s="95">
        <f>Source!R57</f>
        <v>33.82</v>
      </c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>
        <f>ROUND(Source!AE57*Source!AV57*Source!I57,2)</f>
        <v>1.85</v>
      </c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x14ac:dyDescent="0.2">
      <c r="A174" s="64"/>
      <c r="B174" s="60"/>
      <c r="C174" s="60" t="s">
        <v>389</v>
      </c>
      <c r="D174" s="61"/>
      <c r="E174" s="62">
        <v>83</v>
      </c>
      <c r="F174" s="65" t="s">
        <v>390</v>
      </c>
      <c r="G174" s="63"/>
      <c r="H174" s="66">
        <f>ROUND((Source!AF57*Source!AV57+Source!AE57*Source!AV57)*(Source!FX57)/100,2)</f>
        <v>294.45999999999998</v>
      </c>
      <c r="I174" s="66">
        <f>T174</f>
        <v>353.36</v>
      </c>
      <c r="J174" s="63" t="s">
        <v>391</v>
      </c>
      <c r="K174" s="67">
        <f>U174</f>
        <v>5531.43</v>
      </c>
      <c r="O174" s="21"/>
      <c r="P174" s="21"/>
      <c r="Q174" s="21"/>
      <c r="R174" s="21"/>
      <c r="S174" s="21"/>
      <c r="T174" s="21">
        <f>ROUND((ROUND(Source!AF57*Source!AV57*Source!I57,2)+ROUND(Source!AE57*Source!AV57*Source!I57,2))*(Source!FX57)/100,2)</f>
        <v>353.36</v>
      </c>
      <c r="U174" s="21">
        <f>Source!X57</f>
        <v>5531.43</v>
      </c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>
        <f>T174</f>
        <v>353.36</v>
      </c>
      <c r="GZ174" s="21"/>
      <c r="HA174" s="21"/>
      <c r="HB174" s="21">
        <f>T174</f>
        <v>353.36</v>
      </c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x14ac:dyDescent="0.2">
      <c r="A175" s="64"/>
      <c r="B175" s="60"/>
      <c r="C175" s="60" t="s">
        <v>392</v>
      </c>
      <c r="D175" s="61"/>
      <c r="E175" s="62">
        <v>65</v>
      </c>
      <c r="F175" s="65" t="s">
        <v>390</v>
      </c>
      <c r="G175" s="63"/>
      <c r="H175" s="66">
        <f>ROUND((Source!AF57*Source!AV57+Source!AE57*Source!AV57)*(Source!FY57)/100,2)</f>
        <v>230.6</v>
      </c>
      <c r="I175" s="66">
        <f>T175</f>
        <v>276.72000000000003</v>
      </c>
      <c r="J175" s="63" t="s">
        <v>393</v>
      </c>
      <c r="K175" s="67">
        <f>U175</f>
        <v>4051.19</v>
      </c>
      <c r="O175" s="21"/>
      <c r="P175" s="21"/>
      <c r="Q175" s="21"/>
      <c r="R175" s="21"/>
      <c r="S175" s="21"/>
      <c r="T175" s="21">
        <f>ROUND((ROUND(Source!AF57*Source!AV57*Source!I57,2)+ROUND(Source!AE57*Source!AV57*Source!I57,2))*(Source!FY57)/100,2)</f>
        <v>276.72000000000003</v>
      </c>
      <c r="U175" s="21">
        <f>Source!Y57</f>
        <v>4051.19</v>
      </c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>
        <f>T175</f>
        <v>276.72000000000003</v>
      </c>
      <c r="HA175" s="21"/>
      <c r="HB175" s="21">
        <f>T175</f>
        <v>276.72000000000003</v>
      </c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ht="13.5" thickBot="1" x14ac:dyDescent="0.25">
      <c r="A176" s="76"/>
      <c r="B176" s="77"/>
      <c r="C176" s="77" t="s">
        <v>394</v>
      </c>
      <c r="D176" s="78" t="s">
        <v>395</v>
      </c>
      <c r="E176" s="79">
        <v>41.41</v>
      </c>
      <c r="F176" s="80"/>
      <c r="G176" s="81"/>
      <c r="H176" s="80">
        <f>ROUND(Source!AH57,2)</f>
        <v>41.41</v>
      </c>
      <c r="I176" s="82">
        <f>Source!U57</f>
        <v>49.691999999999993</v>
      </c>
      <c r="J176" s="80"/>
      <c r="K176" s="83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x14ac:dyDescent="0.2">
      <c r="A177" s="75"/>
      <c r="B177" s="74"/>
      <c r="C177" s="74"/>
      <c r="D177" s="74"/>
      <c r="E177" s="74"/>
      <c r="F177" s="74"/>
      <c r="G177" s="74"/>
      <c r="H177" s="163">
        <f>R177</f>
        <v>1060.1200000000001</v>
      </c>
      <c r="I177" s="164"/>
      <c r="J177" s="163">
        <f>S177</f>
        <v>17416.5</v>
      </c>
      <c r="K177" s="165"/>
      <c r="O177" s="21"/>
      <c r="P177" s="21"/>
      <c r="Q177" s="21"/>
      <c r="R177" s="21">
        <f>SUM(T170:T176)</f>
        <v>1060.1200000000001</v>
      </c>
      <c r="S177" s="21">
        <f>SUM(U170:U176)</f>
        <v>17416.5</v>
      </c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>
        <f>R177</f>
        <v>1060.1200000000001</v>
      </c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x14ac:dyDescent="0.2">
      <c r="A178" s="96">
        <v>18</v>
      </c>
      <c r="B178" s="103" t="s">
        <v>97</v>
      </c>
      <c r="C178" s="97" t="s">
        <v>98</v>
      </c>
      <c r="D178" s="98" t="s">
        <v>99</v>
      </c>
      <c r="E178" s="99">
        <v>550.29999999999995</v>
      </c>
      <c r="F178" s="100">
        <v>88.13</v>
      </c>
      <c r="G178" s="90"/>
      <c r="H178" s="100">
        <f>Source!AC59</f>
        <v>88.13</v>
      </c>
      <c r="I178" s="100">
        <f>T178</f>
        <v>48497.94</v>
      </c>
      <c r="J178" s="102">
        <v>7.5</v>
      </c>
      <c r="K178" s="101">
        <f>U178</f>
        <v>363734.54</v>
      </c>
      <c r="O178" s="21"/>
      <c r="P178" s="21"/>
      <c r="Q178" s="21"/>
      <c r="R178" s="21"/>
      <c r="S178" s="21"/>
      <c r="T178" s="21">
        <f>ROUND(Source!AC59*Source!AW59*Source!I59,2)</f>
        <v>48497.94</v>
      </c>
      <c r="U178" s="21">
        <f>Source!P59</f>
        <v>363734.54</v>
      </c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>
        <f>T178</f>
        <v>48497.94</v>
      </c>
      <c r="GK178" s="21"/>
      <c r="GL178" s="21"/>
      <c r="GM178" s="21"/>
      <c r="GN178" s="21">
        <f>T178</f>
        <v>48497.94</v>
      </c>
      <c r="GO178" s="21"/>
      <c r="GP178" s="21">
        <f>T178</f>
        <v>48497.94</v>
      </c>
      <c r="GQ178" s="21">
        <f>T178</f>
        <v>48497.94</v>
      </c>
      <c r="GR178" s="21"/>
      <c r="GS178" s="21">
        <f>T178</f>
        <v>48497.94</v>
      </c>
      <c r="GT178" s="21"/>
      <c r="GU178" s="21"/>
      <c r="GV178" s="21"/>
      <c r="GW178" s="21">
        <f>ROUND(Source!AG59*Source!I59,2)</f>
        <v>0</v>
      </c>
      <c r="GX178" s="21">
        <f>ROUND(Source!AJ59*Source!I59,2)</f>
        <v>0</v>
      </c>
      <c r="GY178" s="21"/>
      <c r="GZ178" s="21"/>
      <c r="HA178" s="21"/>
      <c r="HB178" s="21">
        <f>T178</f>
        <v>48497.94</v>
      </c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ht="13.5" thickBot="1" x14ac:dyDescent="0.25">
      <c r="A179" s="104"/>
      <c r="B179" s="105" t="s">
        <v>406</v>
      </c>
      <c r="C179" s="105" t="s">
        <v>407</v>
      </c>
      <c r="D179" s="106"/>
      <c r="E179" s="106"/>
      <c r="F179" s="106"/>
      <c r="G179" s="106"/>
      <c r="H179" s="106"/>
      <c r="I179" s="106"/>
      <c r="J179" s="106"/>
      <c r="K179" s="107"/>
    </row>
    <row r="180" spans="1:255" x14ac:dyDescent="0.2">
      <c r="A180" s="75"/>
      <c r="B180" s="74"/>
      <c r="C180" s="74"/>
      <c r="D180" s="74"/>
      <c r="E180" s="74"/>
      <c r="F180" s="74"/>
      <c r="G180" s="74"/>
      <c r="H180" s="163">
        <f>R180</f>
        <v>48497.94</v>
      </c>
      <c r="I180" s="164"/>
      <c r="J180" s="163">
        <f>S180</f>
        <v>363734.54</v>
      </c>
      <c r="K180" s="165"/>
      <c r="O180" s="21"/>
      <c r="P180" s="21"/>
      <c r="Q180" s="21"/>
      <c r="R180" s="21">
        <f>SUM(T178:T179)</f>
        <v>48497.94</v>
      </c>
      <c r="S180" s="21">
        <f>SUM(U178:U179)</f>
        <v>363734.54</v>
      </c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>
        <f>R180</f>
        <v>48497.94</v>
      </c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x14ac:dyDescent="0.2">
      <c r="A181" s="96">
        <v>19</v>
      </c>
      <c r="B181" s="103" t="s">
        <v>97</v>
      </c>
      <c r="C181" s="97" t="s">
        <v>105</v>
      </c>
      <c r="D181" s="98" t="s">
        <v>106</v>
      </c>
      <c r="E181" s="99">
        <v>2285</v>
      </c>
      <c r="F181" s="100">
        <v>0.82</v>
      </c>
      <c r="G181" s="90"/>
      <c r="H181" s="100">
        <f>Source!AC61</f>
        <v>0.82</v>
      </c>
      <c r="I181" s="100">
        <f>T181</f>
        <v>1873.7</v>
      </c>
      <c r="J181" s="102">
        <v>7.5</v>
      </c>
      <c r="K181" s="101">
        <f>U181</f>
        <v>14052.75</v>
      </c>
      <c r="O181" s="21"/>
      <c r="P181" s="21"/>
      <c r="Q181" s="21"/>
      <c r="R181" s="21"/>
      <c r="S181" s="21"/>
      <c r="T181" s="21">
        <f>ROUND(Source!AC61*Source!AW61*Source!I61,2)</f>
        <v>1873.7</v>
      </c>
      <c r="U181" s="21">
        <f>Source!P61</f>
        <v>14052.75</v>
      </c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>
        <f>T181</f>
        <v>1873.7</v>
      </c>
      <c r="GK181" s="21"/>
      <c r="GL181" s="21"/>
      <c r="GM181" s="21"/>
      <c r="GN181" s="21">
        <f>T181</f>
        <v>1873.7</v>
      </c>
      <c r="GO181" s="21"/>
      <c r="GP181" s="21">
        <f>T181</f>
        <v>1873.7</v>
      </c>
      <c r="GQ181" s="21">
        <f>T181</f>
        <v>1873.7</v>
      </c>
      <c r="GR181" s="21"/>
      <c r="GS181" s="21">
        <f>T181</f>
        <v>1873.7</v>
      </c>
      <c r="GT181" s="21"/>
      <c r="GU181" s="21"/>
      <c r="GV181" s="21"/>
      <c r="GW181" s="21">
        <f>ROUND(Source!AG61*Source!I61,2)</f>
        <v>0</v>
      </c>
      <c r="GX181" s="21">
        <f>ROUND(Source!AJ61*Source!I61,2)</f>
        <v>0</v>
      </c>
      <c r="GY181" s="21"/>
      <c r="GZ181" s="21"/>
      <c r="HA181" s="21"/>
      <c r="HB181" s="21">
        <f>T181</f>
        <v>1873.7</v>
      </c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ht="13.5" thickBot="1" x14ac:dyDescent="0.25">
      <c r="A182" s="104"/>
      <c r="B182" s="105" t="s">
        <v>406</v>
      </c>
      <c r="C182" s="105" t="s">
        <v>408</v>
      </c>
      <c r="D182" s="106"/>
      <c r="E182" s="106"/>
      <c r="F182" s="106"/>
      <c r="G182" s="106"/>
      <c r="H182" s="106"/>
      <c r="I182" s="106"/>
      <c r="J182" s="106"/>
      <c r="K182" s="107"/>
    </row>
    <row r="183" spans="1:255" x14ac:dyDescent="0.2">
      <c r="A183" s="75"/>
      <c r="B183" s="74"/>
      <c r="C183" s="74"/>
      <c r="D183" s="74"/>
      <c r="E183" s="74"/>
      <c r="F183" s="74"/>
      <c r="G183" s="74"/>
      <c r="H183" s="163">
        <f>R183</f>
        <v>1873.7</v>
      </c>
      <c r="I183" s="164"/>
      <c r="J183" s="163">
        <f>S183</f>
        <v>14052.75</v>
      </c>
      <c r="K183" s="165"/>
      <c r="O183" s="21"/>
      <c r="P183" s="21"/>
      <c r="Q183" s="21"/>
      <c r="R183" s="21">
        <f>SUM(T181:T182)</f>
        <v>1873.7</v>
      </c>
      <c r="S183" s="21">
        <f>SUM(U181:U182)</f>
        <v>14052.75</v>
      </c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>
        <f>R183</f>
        <v>1873.7</v>
      </c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x14ac:dyDescent="0.2">
      <c r="A184" s="96">
        <v>20</v>
      </c>
      <c r="B184" s="103" t="s">
        <v>97</v>
      </c>
      <c r="C184" s="97" t="s">
        <v>109</v>
      </c>
      <c r="D184" s="98" t="s">
        <v>110</v>
      </c>
      <c r="E184" s="99">
        <v>25</v>
      </c>
      <c r="F184" s="100">
        <v>23.73</v>
      </c>
      <c r="G184" s="90"/>
      <c r="H184" s="100">
        <f>Source!AC63</f>
        <v>23.73</v>
      </c>
      <c r="I184" s="100">
        <f>T184</f>
        <v>593.25</v>
      </c>
      <c r="J184" s="102">
        <v>7.5</v>
      </c>
      <c r="K184" s="101">
        <f>U184</f>
        <v>4449.38</v>
      </c>
      <c r="O184" s="21"/>
      <c r="P184" s="21"/>
      <c r="Q184" s="21"/>
      <c r="R184" s="21"/>
      <c r="S184" s="21"/>
      <c r="T184" s="21">
        <f>ROUND(Source!AC63*Source!AW63*Source!I63,2)</f>
        <v>593.25</v>
      </c>
      <c r="U184" s="21">
        <f>Source!P63</f>
        <v>4449.38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>
        <f>T184</f>
        <v>593.25</v>
      </c>
      <c r="GK184" s="21"/>
      <c r="GL184" s="21"/>
      <c r="GM184" s="21"/>
      <c r="GN184" s="21">
        <f>T184</f>
        <v>593.25</v>
      </c>
      <c r="GO184" s="21"/>
      <c r="GP184" s="21">
        <f>T184</f>
        <v>593.25</v>
      </c>
      <c r="GQ184" s="21">
        <f>T184</f>
        <v>593.25</v>
      </c>
      <c r="GR184" s="21"/>
      <c r="GS184" s="21">
        <f>T184</f>
        <v>593.25</v>
      </c>
      <c r="GT184" s="21"/>
      <c r="GU184" s="21"/>
      <c r="GV184" s="21"/>
      <c r="GW184" s="21">
        <f>ROUND(Source!AG63*Source!I63,2)</f>
        <v>0</v>
      </c>
      <c r="GX184" s="21">
        <f>ROUND(Source!AJ63*Source!I63,2)</f>
        <v>0</v>
      </c>
      <c r="GY184" s="21"/>
      <c r="GZ184" s="21"/>
      <c r="HA184" s="21"/>
      <c r="HB184" s="21">
        <f>T184</f>
        <v>593.25</v>
      </c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ht="13.5" thickBot="1" x14ac:dyDescent="0.25">
      <c r="A185" s="104"/>
      <c r="B185" s="105" t="s">
        <v>406</v>
      </c>
      <c r="C185" s="105" t="s">
        <v>409</v>
      </c>
      <c r="D185" s="106"/>
      <c r="E185" s="106"/>
      <c r="F185" s="106"/>
      <c r="G185" s="106"/>
      <c r="H185" s="106"/>
      <c r="I185" s="106"/>
      <c r="J185" s="106"/>
      <c r="K185" s="107"/>
    </row>
    <row r="186" spans="1:255" x14ac:dyDescent="0.2">
      <c r="A186" s="75"/>
      <c r="B186" s="74"/>
      <c r="C186" s="74"/>
      <c r="D186" s="74"/>
      <c r="E186" s="74"/>
      <c r="F186" s="74"/>
      <c r="G186" s="74"/>
      <c r="H186" s="163">
        <f>R186</f>
        <v>593.25</v>
      </c>
      <c r="I186" s="164"/>
      <c r="J186" s="163">
        <f>S186</f>
        <v>4449.38</v>
      </c>
      <c r="K186" s="165"/>
      <c r="O186" s="21"/>
      <c r="P186" s="21"/>
      <c r="Q186" s="21"/>
      <c r="R186" s="21">
        <f>SUM(T184:T185)</f>
        <v>593.25</v>
      </c>
      <c r="S186" s="21">
        <f>SUM(U184:U185)</f>
        <v>4449.38</v>
      </c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>
        <f>R186</f>
        <v>593.25</v>
      </c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x14ac:dyDescent="0.2">
      <c r="A187" s="96">
        <v>21</v>
      </c>
      <c r="B187" s="103" t="s">
        <v>97</v>
      </c>
      <c r="C187" s="97" t="s">
        <v>113</v>
      </c>
      <c r="D187" s="98" t="s">
        <v>114</v>
      </c>
      <c r="E187" s="99">
        <v>9935</v>
      </c>
      <c r="F187" s="100">
        <v>0.21</v>
      </c>
      <c r="G187" s="90"/>
      <c r="H187" s="100">
        <f>Source!AC65</f>
        <v>0.21</v>
      </c>
      <c r="I187" s="100">
        <f>T187</f>
        <v>2086.35</v>
      </c>
      <c r="J187" s="102">
        <v>7.5</v>
      </c>
      <c r="K187" s="101">
        <f>U187</f>
        <v>15647.63</v>
      </c>
      <c r="O187" s="21"/>
      <c r="P187" s="21"/>
      <c r="Q187" s="21"/>
      <c r="R187" s="21"/>
      <c r="S187" s="21"/>
      <c r="T187" s="21">
        <f>ROUND(Source!AC65*Source!AW65*Source!I65,2)</f>
        <v>2086.35</v>
      </c>
      <c r="U187" s="21">
        <f>Source!P65</f>
        <v>15647.63</v>
      </c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>
        <f>T187</f>
        <v>2086.35</v>
      </c>
      <c r="GK187" s="21"/>
      <c r="GL187" s="21"/>
      <c r="GM187" s="21"/>
      <c r="GN187" s="21">
        <f>T187</f>
        <v>2086.35</v>
      </c>
      <c r="GO187" s="21"/>
      <c r="GP187" s="21">
        <f>T187</f>
        <v>2086.35</v>
      </c>
      <c r="GQ187" s="21">
        <f>T187</f>
        <v>2086.35</v>
      </c>
      <c r="GR187" s="21"/>
      <c r="GS187" s="21">
        <f>T187</f>
        <v>2086.35</v>
      </c>
      <c r="GT187" s="21"/>
      <c r="GU187" s="21"/>
      <c r="GV187" s="21"/>
      <c r="GW187" s="21">
        <f>ROUND(Source!AG65*Source!I65,2)</f>
        <v>0</v>
      </c>
      <c r="GX187" s="21">
        <f>ROUND(Source!AJ65*Source!I65,2)</f>
        <v>0</v>
      </c>
      <c r="GY187" s="21"/>
      <c r="GZ187" s="21"/>
      <c r="HA187" s="21"/>
      <c r="HB187" s="21">
        <f>T187</f>
        <v>2086.35</v>
      </c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ht="13.5" thickBot="1" x14ac:dyDescent="0.25">
      <c r="A188" s="104"/>
      <c r="B188" s="105" t="s">
        <v>406</v>
      </c>
      <c r="C188" s="105" t="s">
        <v>410</v>
      </c>
      <c r="D188" s="106"/>
      <c r="E188" s="106"/>
      <c r="F188" s="106"/>
      <c r="G188" s="106"/>
      <c r="H188" s="106"/>
      <c r="I188" s="106"/>
      <c r="J188" s="106"/>
      <c r="K188" s="107"/>
    </row>
    <row r="189" spans="1:255" x14ac:dyDescent="0.2">
      <c r="A189" s="75"/>
      <c r="B189" s="74"/>
      <c r="C189" s="74"/>
      <c r="D189" s="74"/>
      <c r="E189" s="74"/>
      <c r="F189" s="74"/>
      <c r="G189" s="74"/>
      <c r="H189" s="163">
        <f>R189</f>
        <v>2086.35</v>
      </c>
      <c r="I189" s="164"/>
      <c r="J189" s="163">
        <f>S189</f>
        <v>15647.63</v>
      </c>
      <c r="K189" s="165"/>
      <c r="O189" s="21"/>
      <c r="P189" s="21"/>
      <c r="Q189" s="21"/>
      <c r="R189" s="21">
        <f>SUM(T187:T188)</f>
        <v>2086.35</v>
      </c>
      <c r="S189" s="21">
        <f>SUM(U187:U188)</f>
        <v>15647.63</v>
      </c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>
        <f>R189</f>
        <v>2086.35</v>
      </c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x14ac:dyDescent="0.2">
      <c r="A190" s="96">
        <v>22</v>
      </c>
      <c r="B190" s="103" t="s">
        <v>97</v>
      </c>
      <c r="C190" s="97" t="s">
        <v>117</v>
      </c>
      <c r="D190" s="98" t="s">
        <v>114</v>
      </c>
      <c r="E190" s="99">
        <v>94</v>
      </c>
      <c r="F190" s="100">
        <v>43.01</v>
      </c>
      <c r="G190" s="90"/>
      <c r="H190" s="100">
        <f>Source!AC67</f>
        <v>43.01</v>
      </c>
      <c r="I190" s="100">
        <f>T190</f>
        <v>4042.94</v>
      </c>
      <c r="J190" s="102">
        <v>7.5</v>
      </c>
      <c r="K190" s="101">
        <f>U190</f>
        <v>30322.05</v>
      </c>
      <c r="O190" s="21"/>
      <c r="P190" s="21"/>
      <c r="Q190" s="21"/>
      <c r="R190" s="21"/>
      <c r="S190" s="21"/>
      <c r="T190" s="21">
        <f>ROUND(Source!AC67*Source!AW67*Source!I67,2)</f>
        <v>4042.94</v>
      </c>
      <c r="U190" s="21">
        <f>Source!P67</f>
        <v>30322.05</v>
      </c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>
        <f>T190</f>
        <v>4042.94</v>
      </c>
      <c r="GK190" s="21"/>
      <c r="GL190" s="21"/>
      <c r="GM190" s="21"/>
      <c r="GN190" s="21">
        <f>T190</f>
        <v>4042.94</v>
      </c>
      <c r="GO190" s="21"/>
      <c r="GP190" s="21">
        <f>T190</f>
        <v>4042.94</v>
      </c>
      <c r="GQ190" s="21">
        <f>T190</f>
        <v>4042.94</v>
      </c>
      <c r="GR190" s="21"/>
      <c r="GS190" s="21">
        <f>T190</f>
        <v>4042.94</v>
      </c>
      <c r="GT190" s="21"/>
      <c r="GU190" s="21"/>
      <c r="GV190" s="21"/>
      <c r="GW190" s="21">
        <f>ROUND(Source!AG67*Source!I67,2)</f>
        <v>0</v>
      </c>
      <c r="GX190" s="21">
        <f>ROUND(Source!AJ67*Source!I67,2)</f>
        <v>0</v>
      </c>
      <c r="GY190" s="21"/>
      <c r="GZ190" s="21"/>
      <c r="HA190" s="21"/>
      <c r="HB190" s="21">
        <f>T190</f>
        <v>4042.94</v>
      </c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ht="13.5" thickBot="1" x14ac:dyDescent="0.25">
      <c r="A191" s="104"/>
      <c r="B191" s="105" t="s">
        <v>406</v>
      </c>
      <c r="C191" s="105" t="s">
        <v>411</v>
      </c>
      <c r="D191" s="106"/>
      <c r="E191" s="106"/>
      <c r="F191" s="106"/>
      <c r="G191" s="106"/>
      <c r="H191" s="106"/>
      <c r="I191" s="106"/>
      <c r="J191" s="106"/>
      <c r="K191" s="107"/>
    </row>
    <row r="192" spans="1:255" x14ac:dyDescent="0.2">
      <c r="A192" s="75"/>
      <c r="B192" s="74"/>
      <c r="C192" s="74"/>
      <c r="D192" s="74"/>
      <c r="E192" s="74"/>
      <c r="F192" s="74"/>
      <c r="G192" s="74"/>
      <c r="H192" s="163">
        <f>R192</f>
        <v>4042.94</v>
      </c>
      <c r="I192" s="164"/>
      <c r="J192" s="163">
        <f>S192</f>
        <v>30322.05</v>
      </c>
      <c r="K192" s="165"/>
      <c r="O192" s="21"/>
      <c r="P192" s="21"/>
      <c r="Q192" s="21"/>
      <c r="R192" s="21">
        <f>SUM(T190:T191)</f>
        <v>4042.94</v>
      </c>
      <c r="S192" s="21">
        <f>SUM(U190:U191)</f>
        <v>30322.05</v>
      </c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>
        <f>R192</f>
        <v>4042.94</v>
      </c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x14ac:dyDescent="0.2">
      <c r="A193" s="96">
        <v>23</v>
      </c>
      <c r="B193" s="103" t="s">
        <v>97</v>
      </c>
      <c r="C193" s="97" t="s">
        <v>120</v>
      </c>
      <c r="D193" s="98" t="s">
        <v>106</v>
      </c>
      <c r="E193" s="99">
        <v>600</v>
      </c>
      <c r="F193" s="100">
        <v>4.8</v>
      </c>
      <c r="G193" s="90"/>
      <c r="H193" s="100">
        <f>Source!AC69</f>
        <v>4.8</v>
      </c>
      <c r="I193" s="100">
        <f>T193</f>
        <v>2880</v>
      </c>
      <c r="J193" s="102">
        <v>7.5</v>
      </c>
      <c r="K193" s="101">
        <f>U193</f>
        <v>21600</v>
      </c>
      <c r="O193" s="21"/>
      <c r="P193" s="21"/>
      <c r="Q193" s="21"/>
      <c r="R193" s="21"/>
      <c r="S193" s="21"/>
      <c r="T193" s="21">
        <f>ROUND(Source!AC69*Source!AW69*Source!I69,2)</f>
        <v>2880</v>
      </c>
      <c r="U193" s="21">
        <f>Source!P69</f>
        <v>21600</v>
      </c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>
        <f>T193</f>
        <v>2880</v>
      </c>
      <c r="GK193" s="21"/>
      <c r="GL193" s="21"/>
      <c r="GM193" s="21"/>
      <c r="GN193" s="21">
        <f>T193</f>
        <v>2880</v>
      </c>
      <c r="GO193" s="21"/>
      <c r="GP193" s="21">
        <f>T193</f>
        <v>2880</v>
      </c>
      <c r="GQ193" s="21">
        <f>T193</f>
        <v>2880</v>
      </c>
      <c r="GR193" s="21"/>
      <c r="GS193" s="21">
        <f>T193</f>
        <v>2880</v>
      </c>
      <c r="GT193" s="21"/>
      <c r="GU193" s="21"/>
      <c r="GV193" s="21"/>
      <c r="GW193" s="21">
        <f>ROUND(Source!AG69*Source!I69,2)</f>
        <v>0</v>
      </c>
      <c r="GX193" s="21">
        <f>ROUND(Source!AJ69*Source!I69,2)</f>
        <v>0</v>
      </c>
      <c r="GY193" s="21"/>
      <c r="GZ193" s="21"/>
      <c r="HA193" s="21"/>
      <c r="HB193" s="21">
        <f>T193</f>
        <v>2880</v>
      </c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13.5" thickBot="1" x14ac:dyDescent="0.25">
      <c r="A194" s="104"/>
      <c r="B194" s="105" t="s">
        <v>406</v>
      </c>
      <c r="C194" s="105" t="s">
        <v>412</v>
      </c>
      <c r="D194" s="106"/>
      <c r="E194" s="106"/>
      <c r="F194" s="106"/>
      <c r="G194" s="106"/>
      <c r="H194" s="106"/>
      <c r="I194" s="106"/>
      <c r="J194" s="106"/>
      <c r="K194" s="107"/>
    </row>
    <row r="195" spans="1:255" x14ac:dyDescent="0.2">
      <c r="A195" s="75"/>
      <c r="B195" s="74"/>
      <c r="C195" s="74"/>
      <c r="D195" s="74"/>
      <c r="E195" s="74"/>
      <c r="F195" s="74"/>
      <c r="G195" s="74"/>
      <c r="H195" s="163">
        <f>R195</f>
        <v>2880</v>
      </c>
      <c r="I195" s="164"/>
      <c r="J195" s="163">
        <f>S195</f>
        <v>21600</v>
      </c>
      <c r="K195" s="165"/>
      <c r="O195" s="21"/>
      <c r="P195" s="21"/>
      <c r="Q195" s="21"/>
      <c r="R195" s="21">
        <f>SUM(T193:T194)</f>
        <v>2880</v>
      </c>
      <c r="S195" s="21">
        <f>SUM(U193:U194)</f>
        <v>21600</v>
      </c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>
        <f>R195</f>
        <v>2880</v>
      </c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</row>
    <row r="196" spans="1:255" x14ac:dyDescent="0.2">
      <c r="A196" s="96">
        <v>24</v>
      </c>
      <c r="B196" s="103" t="s">
        <v>97</v>
      </c>
      <c r="C196" s="97" t="s">
        <v>123</v>
      </c>
      <c r="D196" s="98" t="s">
        <v>114</v>
      </c>
      <c r="E196" s="99">
        <v>195</v>
      </c>
      <c r="F196" s="100">
        <v>32</v>
      </c>
      <c r="G196" s="90"/>
      <c r="H196" s="100">
        <f>Source!AC71</f>
        <v>32</v>
      </c>
      <c r="I196" s="100">
        <f>T196</f>
        <v>6240</v>
      </c>
      <c r="J196" s="102">
        <v>7.5</v>
      </c>
      <c r="K196" s="101">
        <f>U196</f>
        <v>46800</v>
      </c>
      <c r="O196" s="21"/>
      <c r="P196" s="21"/>
      <c r="Q196" s="21"/>
      <c r="R196" s="21"/>
      <c r="S196" s="21"/>
      <c r="T196" s="21">
        <f>ROUND(Source!AC71*Source!AW71*Source!I71,2)</f>
        <v>6240</v>
      </c>
      <c r="U196" s="21">
        <f>Source!P71</f>
        <v>46800</v>
      </c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>
        <f>T196</f>
        <v>6240</v>
      </c>
      <c r="GK196" s="21"/>
      <c r="GL196" s="21"/>
      <c r="GM196" s="21"/>
      <c r="GN196" s="21">
        <f>T196</f>
        <v>6240</v>
      </c>
      <c r="GO196" s="21"/>
      <c r="GP196" s="21">
        <f>T196</f>
        <v>6240</v>
      </c>
      <c r="GQ196" s="21">
        <f>T196</f>
        <v>6240</v>
      </c>
      <c r="GR196" s="21"/>
      <c r="GS196" s="21">
        <f>T196</f>
        <v>6240</v>
      </c>
      <c r="GT196" s="21"/>
      <c r="GU196" s="21"/>
      <c r="GV196" s="21"/>
      <c r="GW196" s="21">
        <f>ROUND(Source!AG71*Source!I71,2)</f>
        <v>0</v>
      </c>
      <c r="GX196" s="21">
        <f>ROUND(Source!AJ71*Source!I71,2)</f>
        <v>0</v>
      </c>
      <c r="GY196" s="21"/>
      <c r="GZ196" s="21"/>
      <c r="HA196" s="21"/>
      <c r="HB196" s="21">
        <f>T196</f>
        <v>6240</v>
      </c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ht="13.5" thickBot="1" x14ac:dyDescent="0.25">
      <c r="A197" s="104"/>
      <c r="B197" s="105" t="s">
        <v>406</v>
      </c>
      <c r="C197" s="105" t="s">
        <v>413</v>
      </c>
      <c r="D197" s="106"/>
      <c r="E197" s="106"/>
      <c r="F197" s="106"/>
      <c r="G197" s="106"/>
      <c r="H197" s="106"/>
      <c r="I197" s="106"/>
      <c r="J197" s="106"/>
      <c r="K197" s="107"/>
    </row>
    <row r="198" spans="1:255" x14ac:dyDescent="0.2">
      <c r="A198" s="75"/>
      <c r="B198" s="74"/>
      <c r="C198" s="74"/>
      <c r="D198" s="74"/>
      <c r="E198" s="74"/>
      <c r="F198" s="74"/>
      <c r="G198" s="74"/>
      <c r="H198" s="163">
        <f>R198</f>
        <v>6240</v>
      </c>
      <c r="I198" s="164"/>
      <c r="J198" s="163">
        <f>S198</f>
        <v>46800</v>
      </c>
      <c r="K198" s="165"/>
      <c r="O198" s="21"/>
      <c r="P198" s="21"/>
      <c r="Q198" s="21"/>
      <c r="R198" s="21">
        <f>SUM(T196:T197)</f>
        <v>6240</v>
      </c>
      <c r="S198" s="21">
        <f>SUM(U196:U197)</f>
        <v>46800</v>
      </c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>
        <f>R198</f>
        <v>6240</v>
      </c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</row>
    <row r="199" spans="1:255" x14ac:dyDescent="0.2">
      <c r="A199" s="96">
        <v>25</v>
      </c>
      <c r="B199" s="103" t="s">
        <v>97</v>
      </c>
      <c r="C199" s="97" t="s">
        <v>126</v>
      </c>
      <c r="D199" s="98" t="s">
        <v>114</v>
      </c>
      <c r="E199" s="99">
        <v>60</v>
      </c>
      <c r="F199" s="100">
        <v>9.4700000000000006</v>
      </c>
      <c r="G199" s="90"/>
      <c r="H199" s="100">
        <f>Source!AC73</f>
        <v>9.4700000000000006</v>
      </c>
      <c r="I199" s="100">
        <f>T199</f>
        <v>568.20000000000005</v>
      </c>
      <c r="J199" s="102">
        <v>7.5</v>
      </c>
      <c r="K199" s="101">
        <f>U199</f>
        <v>4261.5</v>
      </c>
      <c r="O199" s="21"/>
      <c r="P199" s="21"/>
      <c r="Q199" s="21"/>
      <c r="R199" s="21"/>
      <c r="S199" s="21"/>
      <c r="T199" s="21">
        <f>ROUND(Source!AC73*Source!AW73*Source!I73,2)</f>
        <v>568.20000000000005</v>
      </c>
      <c r="U199" s="21">
        <f>Source!P73</f>
        <v>4261.5</v>
      </c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>
        <f>T199</f>
        <v>568.20000000000005</v>
      </c>
      <c r="GK199" s="21"/>
      <c r="GL199" s="21"/>
      <c r="GM199" s="21"/>
      <c r="GN199" s="21">
        <f>T199</f>
        <v>568.20000000000005</v>
      </c>
      <c r="GO199" s="21"/>
      <c r="GP199" s="21">
        <f>T199</f>
        <v>568.20000000000005</v>
      </c>
      <c r="GQ199" s="21">
        <f>T199</f>
        <v>568.20000000000005</v>
      </c>
      <c r="GR199" s="21"/>
      <c r="GS199" s="21">
        <f>T199</f>
        <v>568.20000000000005</v>
      </c>
      <c r="GT199" s="21"/>
      <c r="GU199" s="21"/>
      <c r="GV199" s="21"/>
      <c r="GW199" s="21">
        <f>ROUND(Source!AG73*Source!I73,2)</f>
        <v>0</v>
      </c>
      <c r="GX199" s="21">
        <f>ROUND(Source!AJ73*Source!I73,2)</f>
        <v>0</v>
      </c>
      <c r="GY199" s="21"/>
      <c r="GZ199" s="21"/>
      <c r="HA199" s="21"/>
      <c r="HB199" s="21">
        <f>T199</f>
        <v>568.20000000000005</v>
      </c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13.5" thickBot="1" x14ac:dyDescent="0.25">
      <c r="A200" s="104"/>
      <c r="B200" s="105" t="s">
        <v>406</v>
      </c>
      <c r="C200" s="105" t="s">
        <v>414</v>
      </c>
      <c r="D200" s="106"/>
      <c r="E200" s="106"/>
      <c r="F200" s="106"/>
      <c r="G200" s="106"/>
      <c r="H200" s="106"/>
      <c r="I200" s="106"/>
      <c r="J200" s="106"/>
      <c r="K200" s="107"/>
    </row>
    <row r="201" spans="1:255" x14ac:dyDescent="0.2">
      <c r="A201" s="75"/>
      <c r="B201" s="74"/>
      <c r="C201" s="74"/>
      <c r="D201" s="74"/>
      <c r="E201" s="74"/>
      <c r="F201" s="74"/>
      <c r="G201" s="74"/>
      <c r="H201" s="163">
        <f>R201</f>
        <v>568.20000000000005</v>
      </c>
      <c r="I201" s="164"/>
      <c r="J201" s="163">
        <f>S201</f>
        <v>4261.5</v>
      </c>
      <c r="K201" s="165"/>
      <c r="O201" s="21"/>
      <c r="P201" s="21"/>
      <c r="Q201" s="21"/>
      <c r="R201" s="21">
        <f>SUM(T199:T200)</f>
        <v>568.20000000000005</v>
      </c>
      <c r="S201" s="21">
        <f>SUM(U199:U200)</f>
        <v>4261.5</v>
      </c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>
        <f>R201</f>
        <v>568.20000000000005</v>
      </c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</row>
    <row r="202" spans="1:255" x14ac:dyDescent="0.2">
      <c r="A202" s="96">
        <v>26</v>
      </c>
      <c r="B202" s="103" t="s">
        <v>97</v>
      </c>
      <c r="C202" s="97" t="s">
        <v>129</v>
      </c>
      <c r="D202" s="98" t="s">
        <v>114</v>
      </c>
      <c r="E202" s="99">
        <v>62</v>
      </c>
      <c r="F202" s="100">
        <v>167.34</v>
      </c>
      <c r="G202" s="90"/>
      <c r="H202" s="100">
        <f>Source!AC75</f>
        <v>167.34</v>
      </c>
      <c r="I202" s="100">
        <f>T202</f>
        <v>10375.08</v>
      </c>
      <c r="J202" s="102">
        <v>7.5</v>
      </c>
      <c r="K202" s="101">
        <f>U202</f>
        <v>77813.100000000006</v>
      </c>
      <c r="O202" s="21"/>
      <c r="P202" s="21"/>
      <c r="Q202" s="21"/>
      <c r="R202" s="21"/>
      <c r="S202" s="21"/>
      <c r="T202" s="21">
        <f>ROUND(Source!AC75*Source!AW75*Source!I75,2)</f>
        <v>10375.08</v>
      </c>
      <c r="U202" s="21">
        <f>Source!P75</f>
        <v>77813.100000000006</v>
      </c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>
        <f>T202</f>
        <v>10375.08</v>
      </c>
      <c r="GK202" s="21"/>
      <c r="GL202" s="21"/>
      <c r="GM202" s="21"/>
      <c r="GN202" s="21">
        <f>T202</f>
        <v>10375.08</v>
      </c>
      <c r="GO202" s="21"/>
      <c r="GP202" s="21">
        <f>T202</f>
        <v>10375.08</v>
      </c>
      <c r="GQ202" s="21">
        <f>T202</f>
        <v>10375.08</v>
      </c>
      <c r="GR202" s="21"/>
      <c r="GS202" s="21">
        <f>T202</f>
        <v>10375.08</v>
      </c>
      <c r="GT202" s="21"/>
      <c r="GU202" s="21"/>
      <c r="GV202" s="21"/>
      <c r="GW202" s="21">
        <f>ROUND(Source!AG75*Source!I75,2)</f>
        <v>0</v>
      </c>
      <c r="GX202" s="21">
        <f>ROUND(Source!AJ75*Source!I75,2)</f>
        <v>0</v>
      </c>
      <c r="GY202" s="21"/>
      <c r="GZ202" s="21"/>
      <c r="HA202" s="21"/>
      <c r="HB202" s="21">
        <f>T202</f>
        <v>10375.08</v>
      </c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ht="13.5" thickBot="1" x14ac:dyDescent="0.25">
      <c r="A203" s="104"/>
      <c r="B203" s="105" t="s">
        <v>406</v>
      </c>
      <c r="C203" s="105" t="s">
        <v>415</v>
      </c>
      <c r="D203" s="106"/>
      <c r="E203" s="106"/>
      <c r="F203" s="106"/>
      <c r="G203" s="106"/>
      <c r="H203" s="106"/>
      <c r="I203" s="106"/>
      <c r="J203" s="106"/>
      <c r="K203" s="107"/>
    </row>
    <row r="204" spans="1:255" ht="13.5" thickBot="1" x14ac:dyDescent="0.25">
      <c r="A204" s="75"/>
      <c r="B204" s="74"/>
      <c r="C204" s="74"/>
      <c r="D204" s="74"/>
      <c r="E204" s="74"/>
      <c r="F204" s="74"/>
      <c r="G204" s="74"/>
      <c r="H204" s="163">
        <f>R204</f>
        <v>10375.08</v>
      </c>
      <c r="I204" s="164"/>
      <c r="J204" s="163">
        <f>S204</f>
        <v>77813.100000000006</v>
      </c>
      <c r="K204" s="165"/>
      <c r="O204" s="21"/>
      <c r="P204" s="21"/>
      <c r="Q204" s="21"/>
      <c r="R204" s="21">
        <f>SUM(T202:T203)</f>
        <v>10375.08</v>
      </c>
      <c r="S204" s="21">
        <f>SUM(U202:U203)</f>
        <v>77813.100000000006</v>
      </c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>
        <f>R204</f>
        <v>10375.08</v>
      </c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</row>
    <row r="205" spans="1:255" x14ac:dyDescent="0.2">
      <c r="A205" s="108"/>
      <c r="B205" s="108"/>
      <c r="C205" s="109" t="s">
        <v>416</v>
      </c>
      <c r="D205" s="109"/>
      <c r="E205" s="109"/>
      <c r="F205" s="109"/>
      <c r="G205" s="109"/>
      <c r="H205" s="170">
        <f>FM205</f>
        <v>98248.89</v>
      </c>
      <c r="I205" s="170"/>
      <c r="J205" s="170">
        <f>DP205</f>
        <v>916830.04</v>
      </c>
      <c r="K205" s="170"/>
      <c r="P205" s="21">
        <f>SUM(R46:R204)</f>
        <v>98248.89</v>
      </c>
      <c r="Q205" s="21">
        <f>SUM(S46:S204)</f>
        <v>916830.03999999992</v>
      </c>
      <c r="R205" s="21"/>
      <c r="S205" s="21"/>
      <c r="T205" s="21"/>
      <c r="U205" s="21"/>
      <c r="V205" s="21"/>
      <c r="W205" s="21"/>
      <c r="X205" s="21"/>
      <c r="Y205" s="21">
        <v>513</v>
      </c>
      <c r="Z205" s="21" t="s">
        <v>417</v>
      </c>
      <c r="AA205" s="21"/>
      <c r="AB205" s="21" t="s">
        <v>367</v>
      </c>
      <c r="AC205" s="21" t="str">
        <f>Source!G79</f>
        <v>Новая локальная смета</v>
      </c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>
        <f>Source!DM79</f>
        <v>850.1230692800001</v>
      </c>
      <c r="CX205" s="21">
        <f>Source!DN79</f>
        <v>12.003077000000001</v>
      </c>
      <c r="CY205" s="21">
        <f>Source!DG79</f>
        <v>733385.19</v>
      </c>
      <c r="CZ205" s="21">
        <f>Source!DK79</f>
        <v>131486.64000000001</v>
      </c>
      <c r="DA205" s="21">
        <f>Source!DI79</f>
        <v>23217.52</v>
      </c>
      <c r="DB205" s="21">
        <f>Source!DJ79</f>
        <v>2914.71</v>
      </c>
      <c r="DC205" s="21">
        <f>Source!DH79</f>
        <v>578681.03</v>
      </c>
      <c r="DD205" s="21">
        <f>Source!EG79</f>
        <v>0</v>
      </c>
      <c r="DE205" s="21">
        <f>Source!EN79</f>
        <v>578681.03</v>
      </c>
      <c r="DF205" s="21">
        <f>Source!EO79</f>
        <v>578681.03</v>
      </c>
      <c r="DG205" s="21">
        <f>Source!EP79</f>
        <v>0</v>
      </c>
      <c r="DH205" s="21">
        <f>Source!EQ79</f>
        <v>578681.03</v>
      </c>
      <c r="DI205" s="21">
        <f>Source!EH79</f>
        <v>0</v>
      </c>
      <c r="DJ205" s="21">
        <f>Source!EI79</f>
        <v>0</v>
      </c>
      <c r="DK205" s="21">
        <f>Source!ER79</f>
        <v>0</v>
      </c>
      <c r="DL205" s="21">
        <f>Source!DL79</f>
        <v>0</v>
      </c>
      <c r="DM205" s="21">
        <f>Source!DO79</f>
        <v>0</v>
      </c>
      <c r="DN205" s="21">
        <f>Source!DP79</f>
        <v>113095.82</v>
      </c>
      <c r="DO205" s="21">
        <f>Source!DQ79</f>
        <v>70349.03</v>
      </c>
      <c r="DP205" s="21">
        <f>Source!EJ79</f>
        <v>916830.04</v>
      </c>
      <c r="DQ205" s="21">
        <f>Source!EK79</f>
        <v>916830.04</v>
      </c>
      <c r="DR205" s="21">
        <f>Source!EL79</f>
        <v>0</v>
      </c>
      <c r="DS205" s="21">
        <f>Source!EH79</f>
        <v>0</v>
      </c>
      <c r="DT205" s="21">
        <f>Source!EM79</f>
        <v>0</v>
      </c>
      <c r="DU205" s="21">
        <f>Source!EK79+Source!EL79</f>
        <v>916830.04</v>
      </c>
      <c r="DV205" s="21"/>
      <c r="DW205" s="21">
        <f>Source!ES79</f>
        <v>0</v>
      </c>
      <c r="DX205" s="21">
        <f>Source!ET79</f>
        <v>0</v>
      </c>
      <c r="DY205" s="21">
        <f>Source!EU79</f>
        <v>0</v>
      </c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>
        <f>Source!DM79</f>
        <v>850.1230692800001</v>
      </c>
      <c r="EU205" s="21">
        <f>Source!DN79</f>
        <v>12.003077000000001</v>
      </c>
      <c r="EV205" s="21">
        <f t="shared" ref="EV205:FQ205" si="0">SUM(GJ46:GJ204)</f>
        <v>86199.959999999992</v>
      </c>
      <c r="EW205" s="21">
        <f t="shared" si="0"/>
        <v>7185.08</v>
      </c>
      <c r="EX205" s="21">
        <f t="shared" si="0"/>
        <v>1857.41</v>
      </c>
      <c r="EY205" s="21">
        <f t="shared" si="0"/>
        <v>159.26999999999995</v>
      </c>
      <c r="EZ205" s="21">
        <f t="shared" si="0"/>
        <v>77157.47</v>
      </c>
      <c r="FA205" s="21">
        <f t="shared" si="0"/>
        <v>0</v>
      </c>
      <c r="FB205" s="21">
        <f t="shared" si="0"/>
        <v>77157.47</v>
      </c>
      <c r="FC205" s="21">
        <f t="shared" si="0"/>
        <v>77157.47</v>
      </c>
      <c r="FD205" s="21">
        <f t="shared" si="0"/>
        <v>0</v>
      </c>
      <c r="FE205" s="21">
        <f t="shared" si="0"/>
        <v>77157.47</v>
      </c>
      <c r="FF205" s="21">
        <f t="shared" si="0"/>
        <v>0</v>
      </c>
      <c r="FG205" s="21">
        <f t="shared" si="0"/>
        <v>0</v>
      </c>
      <c r="FH205" s="21">
        <f t="shared" si="0"/>
        <v>0</v>
      </c>
      <c r="FI205" s="21">
        <f t="shared" si="0"/>
        <v>0</v>
      </c>
      <c r="FJ205" s="21">
        <f t="shared" si="0"/>
        <v>0</v>
      </c>
      <c r="FK205" s="21">
        <f t="shared" si="0"/>
        <v>7243.6599999999989</v>
      </c>
      <c r="FL205" s="21">
        <f t="shared" si="0"/>
        <v>4805.2700000000004</v>
      </c>
      <c r="FM205" s="21">
        <f t="shared" si="0"/>
        <v>98248.89</v>
      </c>
      <c r="FN205" s="21">
        <f t="shared" si="0"/>
        <v>98248.890000000014</v>
      </c>
      <c r="FO205" s="21">
        <f t="shared" si="0"/>
        <v>0</v>
      </c>
      <c r="FP205" s="21">
        <f t="shared" si="0"/>
        <v>0</v>
      </c>
      <c r="FQ205" s="21">
        <f t="shared" si="0"/>
        <v>0</v>
      </c>
      <c r="FR205" s="21">
        <f>FN205+FO205</f>
        <v>98248.890000000014</v>
      </c>
      <c r="FS205" s="21">
        <f>SUM(HG46:HG204)</f>
        <v>0</v>
      </c>
      <c r="FT205" s="21">
        <f>SUM(HH46:HH204)</f>
        <v>0</v>
      </c>
      <c r="FU205" s="21">
        <f>SUM(HI46:HI204)</f>
        <v>0</v>
      </c>
      <c r="FV205" s="21">
        <f>SUM(HJ46:HJ204)</f>
        <v>0</v>
      </c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x14ac:dyDescent="0.2">
      <c r="H206" s="166"/>
      <c r="I206" s="166"/>
      <c r="J206" s="166"/>
      <c r="K206" s="166"/>
    </row>
    <row r="207" spans="1:255" x14ac:dyDescent="0.2">
      <c r="C207" s="22" t="s">
        <v>135</v>
      </c>
      <c r="D207" s="22"/>
      <c r="E207" s="22"/>
      <c r="F207" s="22"/>
      <c r="G207" s="22"/>
      <c r="H207" s="167">
        <f>EV205</f>
        <v>86199.959999999992</v>
      </c>
      <c r="I207" s="167"/>
      <c r="J207" s="167">
        <f>CY205</f>
        <v>733385.19</v>
      </c>
      <c r="K207" s="168"/>
    </row>
    <row r="208" spans="1:255" x14ac:dyDescent="0.2">
      <c r="C208" s="22" t="s">
        <v>420</v>
      </c>
      <c r="D208" s="22"/>
      <c r="E208" s="22"/>
      <c r="F208" s="22"/>
      <c r="G208" s="22"/>
      <c r="H208" s="169"/>
      <c r="I208" s="169"/>
      <c r="J208" s="169"/>
      <c r="K208" s="166"/>
    </row>
    <row r="209" spans="1:11" x14ac:dyDescent="0.2">
      <c r="C209" s="22" t="s">
        <v>421</v>
      </c>
      <c r="D209" s="22"/>
      <c r="E209" s="22"/>
      <c r="F209" s="22"/>
      <c r="G209" s="22"/>
      <c r="H209" s="167">
        <f>EW205</f>
        <v>7185.08</v>
      </c>
      <c r="I209" s="167"/>
      <c r="J209" s="167">
        <f>CZ205</f>
        <v>131486.64000000001</v>
      </c>
      <c r="K209" s="168"/>
    </row>
    <row r="210" spans="1:11" x14ac:dyDescent="0.2">
      <c r="C210" s="22" t="s">
        <v>422</v>
      </c>
      <c r="D210" s="22"/>
      <c r="E210" s="22"/>
      <c r="F210" s="22"/>
      <c r="G210" s="22"/>
      <c r="H210" s="167">
        <f>EX205</f>
        <v>1857.41</v>
      </c>
      <c r="I210" s="167"/>
      <c r="J210" s="167">
        <f>DA205</f>
        <v>23217.52</v>
      </c>
      <c r="K210" s="168"/>
    </row>
    <row r="211" spans="1:11" x14ac:dyDescent="0.2">
      <c r="C211" s="22" t="s">
        <v>423</v>
      </c>
      <c r="D211" s="22"/>
      <c r="E211" s="22"/>
      <c r="F211" s="22"/>
      <c r="G211" s="22"/>
      <c r="H211" s="167">
        <f>EZ205</f>
        <v>77157.47</v>
      </c>
      <c r="I211" s="167"/>
      <c r="J211" s="167">
        <f>DC205</f>
        <v>578681.03</v>
      </c>
      <c r="K211" s="168"/>
    </row>
    <row r="212" spans="1:11" x14ac:dyDescent="0.2">
      <c r="C212" s="22"/>
      <c r="D212" s="22"/>
      <c r="E212" s="22"/>
      <c r="F212" s="22"/>
      <c r="G212" s="22"/>
      <c r="H212" s="169"/>
      <c r="I212" s="169"/>
      <c r="J212" s="169"/>
      <c r="K212" s="166"/>
    </row>
    <row r="213" spans="1:11" x14ac:dyDescent="0.2">
      <c r="A213" s="110"/>
      <c r="B213" s="110"/>
      <c r="C213" s="111" t="s">
        <v>424</v>
      </c>
      <c r="D213" s="111"/>
      <c r="E213" s="111"/>
      <c r="F213" s="111"/>
      <c r="G213" s="111"/>
      <c r="H213" s="171">
        <f>FK205</f>
        <v>7243.6599999999989</v>
      </c>
      <c r="I213" s="171"/>
      <c r="J213" s="171">
        <f>DN205</f>
        <v>113095.82</v>
      </c>
      <c r="K213" s="168"/>
    </row>
    <row r="214" spans="1:11" x14ac:dyDescent="0.2">
      <c r="A214" s="110"/>
      <c r="B214" s="110"/>
      <c r="C214" s="111" t="s">
        <v>425</v>
      </c>
      <c r="D214" s="111"/>
      <c r="E214" s="111"/>
      <c r="F214" s="111"/>
      <c r="G214" s="111"/>
      <c r="H214" s="171">
        <f>FL205</f>
        <v>4805.2700000000004</v>
      </c>
      <c r="I214" s="171"/>
      <c r="J214" s="171">
        <f>DO205</f>
        <v>70349.03</v>
      </c>
      <c r="K214" s="168"/>
    </row>
    <row r="215" spans="1:11" x14ac:dyDescent="0.2">
      <c r="A215" s="110"/>
      <c r="B215" s="110"/>
      <c r="C215" s="111" t="s">
        <v>426</v>
      </c>
      <c r="D215" s="111"/>
      <c r="E215" s="111"/>
      <c r="F215" s="111"/>
      <c r="G215" s="111"/>
      <c r="H215" s="171">
        <f>FM205</f>
        <v>98248.89</v>
      </c>
      <c r="I215" s="171"/>
      <c r="J215" s="171">
        <f>DP205</f>
        <v>916830.04</v>
      </c>
      <c r="K215" s="168"/>
    </row>
    <row r="216" spans="1:11" x14ac:dyDescent="0.2">
      <c r="C216" s="22" t="s">
        <v>427</v>
      </c>
      <c r="D216" s="22"/>
      <c r="E216" s="22"/>
      <c r="F216" s="22"/>
      <c r="G216" s="22"/>
      <c r="H216" s="169"/>
      <c r="I216" s="169"/>
      <c r="J216" s="169"/>
      <c r="K216" s="166"/>
    </row>
    <row r="217" spans="1:11" x14ac:dyDescent="0.2">
      <c r="C217" s="22" t="s">
        <v>428</v>
      </c>
      <c r="D217" s="22"/>
      <c r="E217" s="22"/>
      <c r="F217" s="22"/>
      <c r="G217" s="22"/>
      <c r="H217" s="167">
        <f>FN205</f>
        <v>98248.890000000014</v>
      </c>
      <c r="I217" s="167"/>
      <c r="J217" s="167">
        <f>DQ205</f>
        <v>916830.04</v>
      </c>
      <c r="K217" s="168"/>
    </row>
    <row r="218" spans="1:11" hidden="1" x14ac:dyDescent="0.2">
      <c r="C218" s="22" t="s">
        <v>429</v>
      </c>
      <c r="D218" s="22"/>
      <c r="E218" s="22"/>
      <c r="F218" s="22"/>
      <c r="G218" s="22"/>
      <c r="H218" s="167">
        <f>FO205</f>
        <v>0</v>
      </c>
      <c r="I218" s="167"/>
      <c r="J218" s="167">
        <f>DR205</f>
        <v>0</v>
      </c>
      <c r="K218" s="168"/>
    </row>
    <row r="219" spans="1:11" hidden="1" x14ac:dyDescent="0.2">
      <c r="C219" s="22" t="s">
        <v>430</v>
      </c>
      <c r="D219" s="22"/>
      <c r="E219" s="22"/>
      <c r="F219" s="22"/>
      <c r="G219" s="22"/>
      <c r="H219" s="167">
        <f>FP205</f>
        <v>0</v>
      </c>
      <c r="I219" s="167"/>
      <c r="J219" s="167">
        <f>DS205</f>
        <v>0</v>
      </c>
      <c r="K219" s="168"/>
    </row>
    <row r="220" spans="1:11" hidden="1" x14ac:dyDescent="0.2">
      <c r="C220" s="22" t="s">
        <v>431</v>
      </c>
      <c r="D220" s="22"/>
      <c r="E220" s="22"/>
      <c r="F220" s="22"/>
      <c r="G220" s="22"/>
      <c r="H220" s="167">
        <f>FQ205</f>
        <v>0</v>
      </c>
      <c r="I220" s="167"/>
      <c r="J220" s="167">
        <f>DT205</f>
        <v>0</v>
      </c>
      <c r="K220" s="168"/>
    </row>
    <row r="221" spans="1:11" x14ac:dyDescent="0.2">
      <c r="C221" s="22"/>
      <c r="D221" s="22"/>
      <c r="E221" s="22"/>
      <c r="F221" s="22"/>
      <c r="G221" s="22"/>
      <c r="H221" s="169"/>
      <c r="I221" s="169"/>
      <c r="J221" s="169"/>
      <c r="K221" s="166"/>
    </row>
    <row r="222" spans="1:11" x14ac:dyDescent="0.2">
      <c r="C222" s="22" t="s">
        <v>432</v>
      </c>
      <c r="D222" s="22"/>
      <c r="E222" s="22"/>
      <c r="F222" s="22"/>
      <c r="G222" s="22"/>
      <c r="H222" s="167">
        <f>H215</f>
        <v>98248.89</v>
      </c>
      <c r="I222" s="167"/>
      <c r="J222" s="167">
        <f>J215</f>
        <v>916830.04</v>
      </c>
      <c r="K222" s="168"/>
    </row>
    <row r="223" spans="1:11" hidden="1" x14ac:dyDescent="0.2">
      <c r="C223" s="22" t="s">
        <v>433</v>
      </c>
      <c r="D223" s="22"/>
      <c r="E223" s="112">
        <v>20</v>
      </c>
      <c r="F223" s="113" t="s">
        <v>390</v>
      </c>
      <c r="G223" s="22"/>
      <c r="H223" s="22"/>
      <c r="I223" s="22"/>
      <c r="J223" s="167">
        <f>ROUND(J222*E223/100,2)</f>
        <v>183366.01</v>
      </c>
      <c r="K223" s="172"/>
    </row>
    <row r="224" spans="1:11" hidden="1" x14ac:dyDescent="0.2">
      <c r="C224" s="22" t="s">
        <v>434</v>
      </c>
      <c r="D224" s="22"/>
      <c r="E224" s="22"/>
      <c r="F224" s="22"/>
      <c r="G224" s="22"/>
      <c r="H224" s="22"/>
      <c r="I224" s="22"/>
      <c r="J224" s="167">
        <f>J223+J222</f>
        <v>1100196.05</v>
      </c>
      <c r="K224" s="168"/>
    </row>
    <row r="225" spans="1:255" x14ac:dyDescent="0.2">
      <c r="C225" s="22"/>
      <c r="D225" s="22"/>
      <c r="E225" s="22"/>
      <c r="F225" s="22"/>
      <c r="G225" s="22"/>
      <c r="H225" s="22"/>
      <c r="I225" s="22"/>
      <c r="J225" s="169"/>
      <c r="K225" s="166"/>
    </row>
    <row r="226" spans="1:255" hidden="1" outlineLevel="1" x14ac:dyDescent="0.2">
      <c r="C226" s="22"/>
      <c r="D226" s="22"/>
      <c r="E226" s="22"/>
      <c r="F226" s="22"/>
      <c r="G226" s="22"/>
      <c r="H226" s="22"/>
      <c r="I226" s="22"/>
      <c r="J226" s="22"/>
    </row>
    <row r="227" spans="1:255" hidden="1" outlineLevel="1" x14ac:dyDescent="0.2"/>
    <row r="228" spans="1:255" hidden="1" outlineLevel="1" x14ac:dyDescent="0.2">
      <c r="A228" s="114" t="s">
        <v>435</v>
      </c>
      <c r="B228" s="114"/>
      <c r="C228" s="130"/>
      <c r="D228" s="130"/>
      <c r="E228" s="130"/>
      <c r="F228" s="130"/>
      <c r="G228" s="115"/>
      <c r="H228" s="115"/>
      <c r="I228" s="130"/>
      <c r="J228" s="130"/>
      <c r="BY228" s="116">
        <f>C228</f>
        <v>0</v>
      </c>
      <c r="BZ228" s="116">
        <f>I228</f>
        <v>0</v>
      </c>
      <c r="IU228" s="21"/>
    </row>
    <row r="229" spans="1:255" s="118" customFormat="1" ht="11.25" hidden="1" outlineLevel="1" x14ac:dyDescent="0.2">
      <c r="A229" s="117"/>
      <c r="B229" s="117"/>
      <c r="C229" s="131" t="s">
        <v>436</v>
      </c>
      <c r="D229" s="131"/>
      <c r="E229" s="131"/>
      <c r="F229" s="131"/>
      <c r="G229" s="131"/>
      <c r="H229" s="131"/>
      <c r="I229" s="131" t="s">
        <v>437</v>
      </c>
      <c r="J229" s="131"/>
    </row>
    <row r="230" spans="1:255" hidden="1" outlineLevel="1" x14ac:dyDescent="0.2">
      <c r="A230" s="17"/>
      <c r="B230" s="17"/>
      <c r="C230" s="17"/>
      <c r="D230" s="17"/>
      <c r="E230" s="17"/>
      <c r="F230" s="17"/>
      <c r="G230" s="11" t="s">
        <v>438</v>
      </c>
      <c r="H230" s="17"/>
      <c r="I230" s="17"/>
      <c r="J230" s="17"/>
    </row>
    <row r="231" spans="1:255" hidden="1" outlineLevel="1" x14ac:dyDescent="0.2">
      <c r="A231" s="114" t="s">
        <v>439</v>
      </c>
      <c r="B231" s="114"/>
      <c r="C231" s="130"/>
      <c r="D231" s="130"/>
      <c r="E231" s="130"/>
      <c r="F231" s="130"/>
      <c r="G231" s="115"/>
      <c r="H231" s="115"/>
      <c r="I231" s="130"/>
      <c r="J231" s="130"/>
      <c r="BY231" s="116">
        <f>C231</f>
        <v>0</v>
      </c>
      <c r="BZ231" s="116">
        <f>I231</f>
        <v>0</v>
      </c>
      <c r="IU231" s="21"/>
    </row>
    <row r="232" spans="1:255" s="118" customFormat="1" ht="11.25" hidden="1" outlineLevel="1" x14ac:dyDescent="0.2">
      <c r="A232" s="117"/>
      <c r="B232" s="117"/>
      <c r="C232" s="131" t="s">
        <v>436</v>
      </c>
      <c r="D232" s="131"/>
      <c r="E232" s="131"/>
      <c r="F232" s="131"/>
      <c r="G232" s="131"/>
      <c r="H232" s="131"/>
      <c r="I232" s="131" t="s">
        <v>437</v>
      </c>
      <c r="J232" s="131"/>
    </row>
    <row r="233" spans="1:255" hidden="1" outlineLevel="1" x14ac:dyDescent="0.2">
      <c r="A233" s="17"/>
      <c r="B233" s="17"/>
      <c r="C233" s="17"/>
      <c r="D233" s="17"/>
      <c r="E233" s="17"/>
      <c r="F233" s="17"/>
      <c r="G233" s="11" t="s">
        <v>438</v>
      </c>
      <c r="H233" s="17"/>
      <c r="I233" s="17"/>
      <c r="J233" s="17"/>
    </row>
    <row r="234" spans="1:255" collapsed="1" x14ac:dyDescent="0.2"/>
    <row r="235" spans="1:255" outlineLevel="1" x14ac:dyDescent="0.2"/>
    <row r="236" spans="1:255" outlineLevel="1" x14ac:dyDescent="0.2"/>
    <row r="237" spans="1:255" outlineLevel="1" x14ac:dyDescent="0.2">
      <c r="A237" s="114" t="s">
        <v>341</v>
      </c>
      <c r="B237" s="114"/>
      <c r="C237" s="130"/>
      <c r="D237" s="130"/>
      <c r="E237" s="130"/>
      <c r="F237" s="130"/>
      <c r="G237" s="115"/>
      <c r="H237" s="115"/>
      <c r="I237" s="130"/>
      <c r="J237" s="130"/>
      <c r="BY237" s="116">
        <f>C237</f>
        <v>0</v>
      </c>
      <c r="BZ237" s="116">
        <f>I237</f>
        <v>0</v>
      </c>
      <c r="IU237" s="21"/>
    </row>
    <row r="238" spans="1:255" s="118" customFormat="1" ht="11.25" outlineLevel="1" x14ac:dyDescent="0.2">
      <c r="A238" s="117"/>
      <c r="B238" s="117"/>
      <c r="C238" s="131" t="s">
        <v>436</v>
      </c>
      <c r="D238" s="131"/>
      <c r="E238" s="131"/>
      <c r="F238" s="131"/>
      <c r="G238" s="131"/>
      <c r="H238" s="131"/>
      <c r="I238" s="131" t="s">
        <v>437</v>
      </c>
      <c r="J238" s="131"/>
    </row>
    <row r="239" spans="1:255" outlineLevel="1" x14ac:dyDescent="0.2">
      <c r="A239" s="17"/>
      <c r="B239" s="17"/>
      <c r="C239" s="17"/>
      <c r="D239" s="17"/>
      <c r="E239" s="17"/>
      <c r="F239" s="17"/>
      <c r="G239" s="11" t="s">
        <v>438</v>
      </c>
      <c r="H239" s="17"/>
      <c r="I239" s="17"/>
      <c r="J239" s="17"/>
    </row>
    <row r="240" spans="1:255" outlineLevel="1" x14ac:dyDescent="0.2">
      <c r="A240" s="114" t="s">
        <v>441</v>
      </c>
      <c r="B240" s="114"/>
      <c r="C240" s="130"/>
      <c r="D240" s="130"/>
      <c r="E240" s="130"/>
      <c r="F240" s="130"/>
      <c r="G240" s="115"/>
      <c r="H240" s="115"/>
      <c r="I240" s="130"/>
      <c r="J240" s="130"/>
      <c r="BY240" s="116">
        <f>C240</f>
        <v>0</v>
      </c>
      <c r="BZ240" s="116">
        <f>I240</f>
        <v>0</v>
      </c>
      <c r="IU240" s="21"/>
    </row>
    <row r="241" spans="1:255" s="118" customFormat="1" ht="11.25" outlineLevel="1" x14ac:dyDescent="0.2">
      <c r="A241" s="117"/>
      <c r="B241" s="117"/>
      <c r="C241" s="131" t="s">
        <v>436</v>
      </c>
      <c r="D241" s="131"/>
      <c r="E241" s="131"/>
      <c r="F241" s="131"/>
      <c r="G241" s="131"/>
      <c r="H241" s="131"/>
      <c r="I241" s="131" t="s">
        <v>437</v>
      </c>
      <c r="J241" s="131"/>
    </row>
    <row r="242" spans="1:255" outlineLevel="1" x14ac:dyDescent="0.2">
      <c r="A242" s="17"/>
      <c r="B242" s="17"/>
      <c r="C242" s="17"/>
      <c r="D242" s="17"/>
      <c r="E242" s="17"/>
      <c r="F242" s="17"/>
      <c r="G242" s="11" t="s">
        <v>438</v>
      </c>
      <c r="H242" s="17"/>
      <c r="I242" s="17"/>
      <c r="J242" s="17"/>
    </row>
    <row r="244" spans="1:255" x14ac:dyDescent="0.2">
      <c r="Y244" s="21">
        <v>999</v>
      </c>
      <c r="Z244" s="21" t="s">
        <v>440</v>
      </c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</row>
  </sheetData>
  <mergeCells count="155">
    <mergeCell ref="C240:F240"/>
    <mergeCell ref="I240:J240"/>
    <mergeCell ref="C241:H241"/>
    <mergeCell ref="I241:J241"/>
    <mergeCell ref="C232:H232"/>
    <mergeCell ref="I232:J232"/>
    <mergeCell ref="C237:F237"/>
    <mergeCell ref="I237:J237"/>
    <mergeCell ref="C238:H238"/>
    <mergeCell ref="I238:J238"/>
    <mergeCell ref="J225:K225"/>
    <mergeCell ref="C228:F228"/>
    <mergeCell ref="I228:J228"/>
    <mergeCell ref="C229:H229"/>
    <mergeCell ref="I229:J229"/>
    <mergeCell ref="C231:F231"/>
    <mergeCell ref="I231:J231"/>
    <mergeCell ref="H221:I221"/>
    <mergeCell ref="J221:K221"/>
    <mergeCell ref="H222:I222"/>
    <mergeCell ref="J222:K222"/>
    <mergeCell ref="J223:K223"/>
    <mergeCell ref="J224:K224"/>
    <mergeCell ref="H218:I218"/>
    <mergeCell ref="J218:K218"/>
    <mergeCell ref="H219:I219"/>
    <mergeCell ref="J219:K219"/>
    <mergeCell ref="H220:I220"/>
    <mergeCell ref="J220:K220"/>
    <mergeCell ref="H215:I215"/>
    <mergeCell ref="J215:K215"/>
    <mergeCell ref="H216:I216"/>
    <mergeCell ref="J216:K216"/>
    <mergeCell ref="H217:I217"/>
    <mergeCell ref="J217:K217"/>
    <mergeCell ref="H212:I212"/>
    <mergeCell ref="J212:K212"/>
    <mergeCell ref="H213:I213"/>
    <mergeCell ref="J213:K213"/>
    <mergeCell ref="H214:I214"/>
    <mergeCell ref="J214:K214"/>
    <mergeCell ref="H209:I209"/>
    <mergeCell ref="J209:K209"/>
    <mergeCell ref="H210:I210"/>
    <mergeCell ref="J210:K210"/>
    <mergeCell ref="H211:I211"/>
    <mergeCell ref="J211:K211"/>
    <mergeCell ref="H206:I206"/>
    <mergeCell ref="J206:K206"/>
    <mergeCell ref="H207:I207"/>
    <mergeCell ref="J207:K207"/>
    <mergeCell ref="H208:I208"/>
    <mergeCell ref="J208:K208"/>
    <mergeCell ref="H201:I201"/>
    <mergeCell ref="J201:K201"/>
    <mergeCell ref="H204:I204"/>
    <mergeCell ref="J204:K204"/>
    <mergeCell ref="H205:I205"/>
    <mergeCell ref="J205:K205"/>
    <mergeCell ref="H192:I192"/>
    <mergeCell ref="J192:K192"/>
    <mergeCell ref="H195:I195"/>
    <mergeCell ref="J195:K195"/>
    <mergeCell ref="H198:I198"/>
    <mergeCell ref="J198:K198"/>
    <mergeCell ref="H183:I183"/>
    <mergeCell ref="J183:K183"/>
    <mergeCell ref="H186:I186"/>
    <mergeCell ref="J186:K186"/>
    <mergeCell ref="H189:I189"/>
    <mergeCell ref="J189:K189"/>
    <mergeCell ref="H169:I169"/>
    <mergeCell ref="J169:K169"/>
    <mergeCell ref="H177:I177"/>
    <mergeCell ref="J177:K177"/>
    <mergeCell ref="H180:I180"/>
    <mergeCell ref="J180:K180"/>
    <mergeCell ref="H144:I144"/>
    <mergeCell ref="J144:K144"/>
    <mergeCell ref="H152:I152"/>
    <mergeCell ref="J152:K152"/>
    <mergeCell ref="H161:I161"/>
    <mergeCell ref="J161:K161"/>
    <mergeCell ref="H119:I119"/>
    <mergeCell ref="J119:K119"/>
    <mergeCell ref="H128:I128"/>
    <mergeCell ref="J128:K128"/>
    <mergeCell ref="H136:I136"/>
    <mergeCell ref="J136:K136"/>
    <mergeCell ref="H95:I95"/>
    <mergeCell ref="J95:K95"/>
    <mergeCell ref="H103:I103"/>
    <mergeCell ref="J103:K103"/>
    <mergeCell ref="H111:I111"/>
    <mergeCell ref="J111:K111"/>
    <mergeCell ref="H72:I72"/>
    <mergeCell ref="J72:K72"/>
    <mergeCell ref="H80:I80"/>
    <mergeCell ref="J80:K80"/>
    <mergeCell ref="H87:I87"/>
    <mergeCell ref="J87:K87"/>
    <mergeCell ref="H51:I51"/>
    <mergeCell ref="J51:K51"/>
    <mergeCell ref="H58:I58"/>
    <mergeCell ref="J58:K58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331</v>
      </c>
    </row>
    <row r="6" spans="1:133" x14ac:dyDescent="0.2">
      <c r="G6">
        <v>10</v>
      </c>
      <c r="H6" t="s">
        <v>327</v>
      </c>
    </row>
    <row r="7" spans="1:133" x14ac:dyDescent="0.2">
      <c r="G7">
        <v>2</v>
      </c>
      <c r="H7" t="s">
        <v>328</v>
      </c>
    </row>
    <row r="8" spans="1:133" x14ac:dyDescent="0.2">
      <c r="G8">
        <f>IF((Source!AR79&lt;&gt;'1.Смета.или.Акт'!P205),0,1)</f>
        <v>1</v>
      </c>
      <c r="H8" t="s">
        <v>418</v>
      </c>
    </row>
    <row r="9" spans="1:133" x14ac:dyDescent="0.2">
      <c r="G9" s="12" t="s">
        <v>329</v>
      </c>
      <c r="H9" t="s">
        <v>330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РЕКОНСТРУКЦИЯ кровли здания Литер. Д., г.Орёл, пл.Поликарпова 8_Вариант 2</v>
      </c>
      <c r="H18" s="3"/>
      <c r="I18" s="3"/>
      <c r="J18" s="3"/>
      <c r="K18" s="3"/>
      <c r="L18" s="3"/>
      <c r="M18" s="3"/>
      <c r="N18" s="3"/>
      <c r="O18" s="3">
        <f t="shared" ref="O18:AT18" si="1">O108</f>
        <v>86199.96</v>
      </c>
      <c r="P18" s="3">
        <f t="shared" si="1"/>
        <v>77157.47</v>
      </c>
      <c r="Q18" s="3">
        <f t="shared" si="1"/>
        <v>1857.41</v>
      </c>
      <c r="R18" s="3">
        <f t="shared" si="1"/>
        <v>159.27000000000001</v>
      </c>
      <c r="S18" s="3">
        <f t="shared" si="1"/>
        <v>7185.08</v>
      </c>
      <c r="T18" s="3">
        <f t="shared" si="1"/>
        <v>0</v>
      </c>
      <c r="U18" s="3">
        <f t="shared" si="1"/>
        <v>850.1230692800001</v>
      </c>
      <c r="V18" s="3">
        <f t="shared" si="1"/>
        <v>12.003077000000001</v>
      </c>
      <c r="W18" s="3">
        <f t="shared" si="1"/>
        <v>0</v>
      </c>
      <c r="X18" s="3">
        <f t="shared" si="1"/>
        <v>7243.66</v>
      </c>
      <c r="Y18" s="3">
        <f t="shared" si="1"/>
        <v>4805.2700000000004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98248.89</v>
      </c>
      <c r="AS18" s="3">
        <f t="shared" si="1"/>
        <v>98248.89</v>
      </c>
      <c r="AT18" s="3">
        <f t="shared" si="1"/>
        <v>0</v>
      </c>
      <c r="AU18" s="3">
        <f t="shared" ref="AU18:BZ18" si="2">AU108</f>
        <v>0</v>
      </c>
      <c r="AV18" s="3">
        <f t="shared" si="2"/>
        <v>77157.47</v>
      </c>
      <c r="AW18" s="3">
        <f t="shared" si="2"/>
        <v>77157.47</v>
      </c>
      <c r="AX18" s="3">
        <f t="shared" si="2"/>
        <v>0</v>
      </c>
      <c r="AY18" s="3">
        <f t="shared" si="2"/>
        <v>77157.47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733385.19</v>
      </c>
      <c r="DH18" s="4">
        <f t="shared" si="4"/>
        <v>578681.03</v>
      </c>
      <c r="DI18" s="4">
        <f t="shared" si="4"/>
        <v>23217.52</v>
      </c>
      <c r="DJ18" s="4">
        <f t="shared" si="4"/>
        <v>2914.71</v>
      </c>
      <c r="DK18" s="4">
        <f t="shared" si="4"/>
        <v>131486.64000000001</v>
      </c>
      <c r="DL18" s="4">
        <f t="shared" si="4"/>
        <v>0</v>
      </c>
      <c r="DM18" s="4">
        <f t="shared" si="4"/>
        <v>850.1230692800001</v>
      </c>
      <c r="DN18" s="4">
        <f t="shared" si="4"/>
        <v>12.003077000000001</v>
      </c>
      <c r="DO18" s="4">
        <f t="shared" si="4"/>
        <v>0</v>
      </c>
      <c r="DP18" s="4">
        <f t="shared" si="4"/>
        <v>113095.82</v>
      </c>
      <c r="DQ18" s="4">
        <f t="shared" si="4"/>
        <v>70349.03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916830.04</v>
      </c>
      <c r="EK18" s="4">
        <f t="shared" si="4"/>
        <v>916830.04</v>
      </c>
      <c r="EL18" s="4">
        <f t="shared" si="4"/>
        <v>0</v>
      </c>
      <c r="EM18" s="4">
        <f t="shared" ref="EM18:FR18" si="5">EM108</f>
        <v>0</v>
      </c>
      <c r="EN18" s="4">
        <f t="shared" si="5"/>
        <v>578681.03</v>
      </c>
      <c r="EO18" s="4">
        <f t="shared" si="5"/>
        <v>578681.03</v>
      </c>
      <c r="EP18" s="4">
        <f t="shared" si="5"/>
        <v>0</v>
      </c>
      <c r="EQ18" s="4">
        <f t="shared" si="5"/>
        <v>578681.03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86199.96</v>
      </c>
      <c r="P22" s="3">
        <f t="shared" si="8"/>
        <v>77157.47</v>
      </c>
      <c r="Q22" s="3">
        <f t="shared" si="8"/>
        <v>1857.41</v>
      </c>
      <c r="R22" s="3">
        <f t="shared" si="8"/>
        <v>159.27000000000001</v>
      </c>
      <c r="S22" s="3">
        <f t="shared" si="8"/>
        <v>7185.08</v>
      </c>
      <c r="T22" s="3">
        <f t="shared" si="8"/>
        <v>0</v>
      </c>
      <c r="U22" s="3">
        <f t="shared" si="8"/>
        <v>850.1230692800001</v>
      </c>
      <c r="V22" s="3">
        <f t="shared" si="8"/>
        <v>12.003077000000001</v>
      </c>
      <c r="W22" s="3">
        <f t="shared" si="8"/>
        <v>0</v>
      </c>
      <c r="X22" s="3">
        <f t="shared" si="8"/>
        <v>7243.66</v>
      </c>
      <c r="Y22" s="3">
        <f t="shared" si="8"/>
        <v>4805.2700000000004</v>
      </c>
      <c r="Z22" s="3">
        <f t="shared" si="8"/>
        <v>0</v>
      </c>
      <c r="AA22" s="3">
        <f t="shared" si="8"/>
        <v>0</v>
      </c>
      <c r="AB22" s="3">
        <f t="shared" si="8"/>
        <v>86199.96</v>
      </c>
      <c r="AC22" s="3">
        <f t="shared" si="8"/>
        <v>77157.47</v>
      </c>
      <c r="AD22" s="3">
        <f t="shared" si="8"/>
        <v>1857.41</v>
      </c>
      <c r="AE22" s="3">
        <f t="shared" si="8"/>
        <v>159.27000000000001</v>
      </c>
      <c r="AF22" s="3">
        <f t="shared" si="8"/>
        <v>7185.08</v>
      </c>
      <c r="AG22" s="3">
        <f t="shared" si="8"/>
        <v>0</v>
      </c>
      <c r="AH22" s="3">
        <f t="shared" si="8"/>
        <v>850.1230692800001</v>
      </c>
      <c r="AI22" s="3">
        <f t="shared" si="8"/>
        <v>12.003077000000001</v>
      </c>
      <c r="AJ22" s="3">
        <f t="shared" si="8"/>
        <v>0</v>
      </c>
      <c r="AK22" s="3">
        <f t="shared" si="8"/>
        <v>7243.66</v>
      </c>
      <c r="AL22" s="3">
        <f t="shared" si="8"/>
        <v>4805.2700000000004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98248.89</v>
      </c>
      <c r="AS22" s="3">
        <f t="shared" si="8"/>
        <v>98248.89</v>
      </c>
      <c r="AT22" s="3">
        <f t="shared" si="8"/>
        <v>0</v>
      </c>
      <c r="AU22" s="3">
        <f t="shared" ref="AU22:BZ22" si="9">AU79</f>
        <v>0</v>
      </c>
      <c r="AV22" s="3">
        <f t="shared" si="9"/>
        <v>77157.47</v>
      </c>
      <c r="AW22" s="3">
        <f t="shared" si="9"/>
        <v>77157.47</v>
      </c>
      <c r="AX22" s="3">
        <f t="shared" si="9"/>
        <v>0</v>
      </c>
      <c r="AY22" s="3">
        <f t="shared" si="9"/>
        <v>77157.47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98248.89</v>
      </c>
      <c r="CB22" s="3">
        <f t="shared" si="10"/>
        <v>98248.89</v>
      </c>
      <c r="CC22" s="3">
        <f t="shared" si="10"/>
        <v>0</v>
      </c>
      <c r="CD22" s="3">
        <f t="shared" si="10"/>
        <v>0</v>
      </c>
      <c r="CE22" s="3">
        <f t="shared" si="10"/>
        <v>77157.47</v>
      </c>
      <c r="CF22" s="3">
        <f t="shared" si="10"/>
        <v>77157.47</v>
      </c>
      <c r="CG22" s="3">
        <f t="shared" si="10"/>
        <v>0</v>
      </c>
      <c r="CH22" s="3">
        <f t="shared" si="10"/>
        <v>77157.47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733385.19</v>
      </c>
      <c r="DH22" s="4">
        <f t="shared" si="11"/>
        <v>578681.03</v>
      </c>
      <c r="DI22" s="4">
        <f t="shared" si="11"/>
        <v>23217.52</v>
      </c>
      <c r="DJ22" s="4">
        <f t="shared" si="11"/>
        <v>2914.71</v>
      </c>
      <c r="DK22" s="4">
        <f t="shared" si="11"/>
        <v>131486.64000000001</v>
      </c>
      <c r="DL22" s="4">
        <f t="shared" si="11"/>
        <v>0</v>
      </c>
      <c r="DM22" s="4">
        <f t="shared" si="11"/>
        <v>850.1230692800001</v>
      </c>
      <c r="DN22" s="4">
        <f t="shared" si="11"/>
        <v>12.003077000000001</v>
      </c>
      <c r="DO22" s="4">
        <f t="shared" si="11"/>
        <v>0</v>
      </c>
      <c r="DP22" s="4">
        <f t="shared" si="11"/>
        <v>113095.82</v>
      </c>
      <c r="DQ22" s="4">
        <f t="shared" si="11"/>
        <v>70349.03</v>
      </c>
      <c r="DR22" s="4">
        <f t="shared" si="11"/>
        <v>0</v>
      </c>
      <c r="DS22" s="4">
        <f t="shared" si="11"/>
        <v>0</v>
      </c>
      <c r="DT22" s="4">
        <f t="shared" si="11"/>
        <v>733385.19</v>
      </c>
      <c r="DU22" s="4">
        <f t="shared" si="11"/>
        <v>578681.03</v>
      </c>
      <c r="DV22" s="4">
        <f t="shared" si="11"/>
        <v>23217.52</v>
      </c>
      <c r="DW22" s="4">
        <f t="shared" si="11"/>
        <v>2914.71</v>
      </c>
      <c r="DX22" s="4">
        <f t="shared" si="11"/>
        <v>131486.64000000001</v>
      </c>
      <c r="DY22" s="4">
        <f t="shared" si="11"/>
        <v>0</v>
      </c>
      <c r="DZ22" s="4">
        <f t="shared" si="11"/>
        <v>850.1230692800001</v>
      </c>
      <c r="EA22" s="4">
        <f t="shared" si="11"/>
        <v>12.003077000000001</v>
      </c>
      <c r="EB22" s="4">
        <f t="shared" si="11"/>
        <v>0</v>
      </c>
      <c r="EC22" s="4">
        <f t="shared" si="11"/>
        <v>113095.82</v>
      </c>
      <c r="ED22" s="4">
        <f t="shared" si="11"/>
        <v>70349.03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916830.04</v>
      </c>
      <c r="EK22" s="4">
        <f t="shared" si="11"/>
        <v>916830.04</v>
      </c>
      <c r="EL22" s="4">
        <f t="shared" si="11"/>
        <v>0</v>
      </c>
      <c r="EM22" s="4">
        <f t="shared" ref="EM22:FR22" si="12">EM79</f>
        <v>0</v>
      </c>
      <c r="EN22" s="4">
        <f t="shared" si="12"/>
        <v>578681.03</v>
      </c>
      <c r="EO22" s="4">
        <f t="shared" si="12"/>
        <v>578681.03</v>
      </c>
      <c r="EP22" s="4">
        <f t="shared" si="12"/>
        <v>0</v>
      </c>
      <c r="EQ22" s="4">
        <f t="shared" si="12"/>
        <v>578681.03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916830.04</v>
      </c>
      <c r="FT22" s="4">
        <f t="shared" si="13"/>
        <v>916830.04</v>
      </c>
      <c r="FU22" s="4">
        <f t="shared" si="13"/>
        <v>0</v>
      </c>
      <c r="FV22" s="4">
        <f t="shared" si="13"/>
        <v>0</v>
      </c>
      <c r="FW22" s="4">
        <f t="shared" si="13"/>
        <v>578681.03</v>
      </c>
      <c r="FX22" s="4">
        <f t="shared" si="13"/>
        <v>578681.03</v>
      </c>
      <c r="FY22" s="4">
        <f t="shared" si="13"/>
        <v>0</v>
      </c>
      <c r="FZ22" s="4">
        <f t="shared" si="13"/>
        <v>578681.03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ROW(SmtRes!A1)</f>
        <v>1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0.8</v>
      </c>
      <c r="J24" s="2">
        <v>0</v>
      </c>
      <c r="K24" s="2"/>
      <c r="L24" s="2"/>
      <c r="M24" s="2"/>
      <c r="N24" s="2"/>
      <c r="O24" s="2">
        <f t="shared" ref="O24:O55" si="14">ROUND(CP24,2)</f>
        <v>188.25</v>
      </c>
      <c r="P24" s="2">
        <f t="shared" ref="P24:P55" si="15">ROUND(CQ24*I24,2)</f>
        <v>0</v>
      </c>
      <c r="Q24" s="2">
        <f t="shared" ref="Q24:Q55" si="16">ROUND(CR24*I24,2)</f>
        <v>0</v>
      </c>
      <c r="R24" s="2">
        <f t="shared" ref="R24:R55" si="17">ROUND(CS24*I24,2)</f>
        <v>0</v>
      </c>
      <c r="S24" s="2">
        <f t="shared" ref="S24:S55" si="18">ROUND(CT24*I24,2)</f>
        <v>188.25</v>
      </c>
      <c r="T24" s="2">
        <f t="shared" ref="T24:T55" si="19">ROUND(CU24*I24,2)</f>
        <v>0</v>
      </c>
      <c r="U24" s="2">
        <f t="shared" ref="U24:U55" si="20">CV24*I24</f>
        <v>23.472000000000001</v>
      </c>
      <c r="V24" s="2">
        <f t="shared" ref="V24:V55" si="21">CW24*I24</f>
        <v>0</v>
      </c>
      <c r="W24" s="2">
        <f t="shared" ref="W24:W55" si="22">ROUND(CX24*I24,2)</f>
        <v>0</v>
      </c>
      <c r="X24" s="2">
        <f t="shared" ref="X24:X55" si="23">ROUND(CY24,2)</f>
        <v>156.25</v>
      </c>
      <c r="Y24" s="2">
        <f t="shared" ref="Y24:Y55" si="24">ROUND(CZ24,2)</f>
        <v>122.36</v>
      </c>
      <c r="Z24" s="2"/>
      <c r="AA24" s="2">
        <v>34733083</v>
      </c>
      <c r="AB24" s="2">
        <f t="shared" ref="AB24:AB55" si="25">ROUND((AC24+AD24+AF24),2)</f>
        <v>235.31</v>
      </c>
      <c r="AC24" s="2">
        <f t="shared" ref="AC24:AC31" si="26">ROUND((ES24),2)</f>
        <v>0</v>
      </c>
      <c r="AD24" s="2">
        <f t="shared" ref="AD24:AD55" si="27">ROUND((((ET24)-(EU24))+AE24),2)</f>
        <v>0</v>
      </c>
      <c r="AE24" s="2">
        <f t="shared" ref="AE24:AE55" si="28">ROUND((EU24),2)</f>
        <v>0</v>
      </c>
      <c r="AF24" s="2">
        <f t="shared" ref="AF24:AF55" si="29">ROUND((EV24),2)</f>
        <v>235.31</v>
      </c>
      <c r="AG24" s="2">
        <f t="shared" ref="AG24:AG55" si="30">ROUND((AP24),2)</f>
        <v>0</v>
      </c>
      <c r="AH24" s="2">
        <f t="shared" ref="AH24:AH55" si="31">(EW24)</f>
        <v>29.34</v>
      </c>
      <c r="AI24" s="2">
        <f t="shared" ref="AI24:AI55" si="32">(EX24)</f>
        <v>0</v>
      </c>
      <c r="AJ24" s="2">
        <f t="shared" ref="AJ24:AJ55" si="33">ROUND((AS24),2)</f>
        <v>0</v>
      </c>
      <c r="AK24" s="2">
        <v>235.31</v>
      </c>
      <c r="AL24" s="2">
        <v>0</v>
      </c>
      <c r="AM24" s="2">
        <v>0</v>
      </c>
      <c r="AN24" s="2">
        <v>0</v>
      </c>
      <c r="AO24" s="2">
        <v>235.31</v>
      </c>
      <c r="AP24" s="2">
        <v>0</v>
      </c>
      <c r="AQ24" s="2">
        <v>29.34</v>
      </c>
      <c r="AR24" s="2">
        <v>0</v>
      </c>
      <c r="AS24" s="2">
        <v>0</v>
      </c>
      <c r="AT24" s="2">
        <v>83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58001</v>
      </c>
      <c r="BN24" s="2">
        <v>0</v>
      </c>
      <c r="BO24" s="2" t="s">
        <v>3</v>
      </c>
      <c r="BP24" s="2">
        <v>0</v>
      </c>
      <c r="BQ24" s="2">
        <v>6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83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188.25</v>
      </c>
      <c r="CQ24" s="2">
        <f t="shared" ref="CQ24:CQ55" si="35">AC24*BC24</f>
        <v>0</v>
      </c>
      <c r="CR24" s="2">
        <f t="shared" ref="CR24:CR55" si="36">AD24*BB24</f>
        <v>0</v>
      </c>
      <c r="CS24" s="2">
        <f t="shared" ref="CS24:CS55" si="37">AE24*BS24</f>
        <v>0</v>
      </c>
      <c r="CT24" s="2">
        <f t="shared" ref="CT24:CT55" si="38">AF24*BA24</f>
        <v>235.31</v>
      </c>
      <c r="CU24" s="2">
        <f t="shared" ref="CU24:CU55" si="39">AG24</f>
        <v>0</v>
      </c>
      <c r="CV24" s="2">
        <f t="shared" ref="CV24:CV55" si="40">AH24</f>
        <v>29.34</v>
      </c>
      <c r="CW24" s="2">
        <f t="shared" ref="CW24:CW55" si="41">AI24</f>
        <v>0</v>
      </c>
      <c r="CX24" s="2">
        <f t="shared" ref="CX24:CX55" si="42">AJ24</f>
        <v>0</v>
      </c>
      <c r="CY24" s="2">
        <f t="shared" ref="CY24:CY55" si="43">(((S24+(R24*IF(0,0,1)))*AT24)/100)</f>
        <v>156.2475</v>
      </c>
      <c r="CZ24" s="2">
        <f t="shared" ref="CZ24:CZ55" si="44">(((S24+(R24*IF(0,0,1)))*AU24)/100)</f>
        <v>122.3625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1003</v>
      </c>
      <c r="DV24" s="2" t="s">
        <v>15</v>
      </c>
      <c r="DW24" s="2" t="s">
        <v>15</v>
      </c>
      <c r="DX24" s="2">
        <v>100</v>
      </c>
      <c r="DY24" s="2"/>
      <c r="DZ24" s="2"/>
      <c r="EA24" s="2"/>
      <c r="EB24" s="2"/>
      <c r="EC24" s="2"/>
      <c r="ED24" s="2"/>
      <c r="EE24" s="2">
        <v>32653438</v>
      </c>
      <c r="EF24" s="2">
        <v>6</v>
      </c>
      <c r="EG24" s="2" t="s">
        <v>17</v>
      </c>
      <c r="EH24" s="2">
        <v>0</v>
      </c>
      <c r="EI24" s="2" t="s">
        <v>3</v>
      </c>
      <c r="EJ24" s="2">
        <v>1</v>
      </c>
      <c r="EK24" s="2">
        <v>58001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235.31</v>
      </c>
      <c r="ES24" s="2">
        <v>0</v>
      </c>
      <c r="ET24" s="2">
        <v>0</v>
      </c>
      <c r="EU24" s="2">
        <v>0</v>
      </c>
      <c r="EV24" s="2">
        <v>235.31</v>
      </c>
      <c r="EW24" s="2">
        <v>29.34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83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1130929100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466.86</v>
      </c>
      <c r="GN24" s="2">
        <f t="shared" ref="GN24:GN55" si="48">IF(OR(BI24=0,BI24=1),ROUND(O24+X24+Y24+GK24,2),0)</f>
        <v>466.86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ROW(SmtRes!A2)</f>
        <v>2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0.8</v>
      </c>
      <c r="J25">
        <v>0</v>
      </c>
      <c r="O25">
        <f t="shared" si="14"/>
        <v>3444.94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3444.94</v>
      </c>
      <c r="T25">
        <f t="shared" si="19"/>
        <v>0</v>
      </c>
      <c r="U25">
        <f t="shared" si="20"/>
        <v>23.472000000000001</v>
      </c>
      <c r="V25">
        <f t="shared" si="21"/>
        <v>0</v>
      </c>
      <c r="W25">
        <f t="shared" si="22"/>
        <v>0</v>
      </c>
      <c r="X25">
        <f t="shared" si="23"/>
        <v>2445.91</v>
      </c>
      <c r="Y25">
        <f t="shared" si="24"/>
        <v>1791.37</v>
      </c>
      <c r="AA25">
        <v>34733084</v>
      </c>
      <c r="AB25">
        <f t="shared" si="25"/>
        <v>235.31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 t="shared" si="29"/>
        <v>235.31</v>
      </c>
      <c r="AG25">
        <f t="shared" si="30"/>
        <v>0</v>
      </c>
      <c r="AH25">
        <f t="shared" si="31"/>
        <v>29.34</v>
      </c>
      <c r="AI25">
        <f t="shared" si="32"/>
        <v>0</v>
      </c>
      <c r="AJ25">
        <f t="shared" si="33"/>
        <v>0</v>
      </c>
      <c r="AK25">
        <f>AL25+AM25+AO25</f>
        <v>235.31</v>
      </c>
      <c r="AL25">
        <v>0</v>
      </c>
      <c r="AM25">
        <v>0</v>
      </c>
      <c r="AN25">
        <v>0</v>
      </c>
      <c r="AO25" s="59">
        <f>'1.Смета.или.Акт'!F47</f>
        <v>235.31</v>
      </c>
      <c r="AP25">
        <v>0</v>
      </c>
      <c r="AQ25">
        <f>'1.Смета.или.Акт'!E50</f>
        <v>29.34</v>
      </c>
      <c r="AR25">
        <v>0</v>
      </c>
      <c r="AS25">
        <v>0</v>
      </c>
      <c r="AT25">
        <v>71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58001</v>
      </c>
      <c r="BN25">
        <v>0</v>
      </c>
      <c r="BO25" t="s">
        <v>3</v>
      </c>
      <c r="BP25">
        <v>0</v>
      </c>
      <c r="BQ25">
        <v>6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83</v>
      </c>
      <c r="CA25">
        <v>65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3444.94</v>
      </c>
      <c r="CQ25">
        <f t="shared" si="35"/>
        <v>0</v>
      </c>
      <c r="CR25">
        <f t="shared" si="36"/>
        <v>0</v>
      </c>
      <c r="CS25">
        <f t="shared" si="37"/>
        <v>0</v>
      </c>
      <c r="CT25">
        <f t="shared" si="38"/>
        <v>4306.1729999999998</v>
      </c>
      <c r="CU25">
        <f t="shared" si="39"/>
        <v>0</v>
      </c>
      <c r="CV25">
        <f t="shared" si="40"/>
        <v>29.34</v>
      </c>
      <c r="CW25">
        <f t="shared" si="41"/>
        <v>0</v>
      </c>
      <c r="CX25">
        <f t="shared" si="42"/>
        <v>0</v>
      </c>
      <c r="CY25">
        <f t="shared" si="43"/>
        <v>2445.9074000000001</v>
      </c>
      <c r="CZ25">
        <f t="shared" si="44"/>
        <v>1791.3688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1003</v>
      </c>
      <c r="DV25" t="s">
        <v>15</v>
      </c>
      <c r="DW25" t="str">
        <f>'1.Смета.или.Акт'!D46</f>
        <v>100 м</v>
      </c>
      <c r="DX25">
        <v>100</v>
      </c>
      <c r="EE25">
        <v>32653438</v>
      </c>
      <c r="EF25">
        <v>6</v>
      </c>
      <c r="EG25" t="s">
        <v>17</v>
      </c>
      <c r="EH25">
        <v>0</v>
      </c>
      <c r="EI25" t="s">
        <v>3</v>
      </c>
      <c r="EJ25">
        <v>1</v>
      </c>
      <c r="EK25">
        <v>58001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235.31</v>
      </c>
      <c r="ES25">
        <v>0</v>
      </c>
      <c r="ET25">
        <v>0</v>
      </c>
      <c r="EU25">
        <v>0</v>
      </c>
      <c r="EV25" s="59">
        <f>'1.Смета.или.Акт'!F47</f>
        <v>235.31</v>
      </c>
      <c r="EW25">
        <f>'1.Смета.или.Акт'!E50</f>
        <v>29.34</v>
      </c>
      <c r="EX25">
        <v>0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83</v>
      </c>
      <c r="FY25">
        <v>65</v>
      </c>
      <c r="GA25" t="s">
        <v>3</v>
      </c>
      <c r="GD25">
        <v>0</v>
      </c>
      <c r="GF25">
        <v>1130929100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7682.22</v>
      </c>
      <c r="GN25">
        <f t="shared" si="48"/>
        <v>7682.22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ROW(SmtRes!A4)</f>
        <v>4</v>
      </c>
      <c r="D26" s="2">
        <f>ROW(EtalonRes!A6)</f>
        <v>6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10.785</v>
      </c>
      <c r="J26" s="2">
        <v>0</v>
      </c>
      <c r="K26" s="2"/>
      <c r="L26" s="2"/>
      <c r="M26" s="2"/>
      <c r="N26" s="2"/>
      <c r="O26" s="2">
        <f t="shared" si="14"/>
        <v>1656.47</v>
      </c>
      <c r="P26" s="2">
        <f t="shared" si="15"/>
        <v>0</v>
      </c>
      <c r="Q26" s="2">
        <f t="shared" si="16"/>
        <v>446.82</v>
      </c>
      <c r="R26" s="2">
        <f t="shared" si="17"/>
        <v>0</v>
      </c>
      <c r="S26" s="2">
        <f t="shared" si="18"/>
        <v>1209.6500000000001</v>
      </c>
      <c r="T26" s="2">
        <f t="shared" si="19"/>
        <v>0</v>
      </c>
      <c r="U26" s="2">
        <f t="shared" si="20"/>
        <v>155.0883</v>
      </c>
      <c r="V26" s="2">
        <f t="shared" si="21"/>
        <v>0</v>
      </c>
      <c r="W26" s="2">
        <f t="shared" si="22"/>
        <v>0</v>
      </c>
      <c r="X26" s="2">
        <f t="shared" si="23"/>
        <v>1330.62</v>
      </c>
      <c r="Y26" s="2">
        <f t="shared" si="24"/>
        <v>846.76</v>
      </c>
      <c r="Z26" s="2"/>
      <c r="AA26" s="2">
        <v>34733083</v>
      </c>
      <c r="AB26" s="2">
        <f t="shared" si="25"/>
        <v>153.59</v>
      </c>
      <c r="AC26" s="2">
        <f t="shared" si="26"/>
        <v>0</v>
      </c>
      <c r="AD26" s="2">
        <f t="shared" si="27"/>
        <v>41.43</v>
      </c>
      <c r="AE26" s="2">
        <f t="shared" si="28"/>
        <v>0</v>
      </c>
      <c r="AF26" s="2">
        <f t="shared" si="29"/>
        <v>112.16</v>
      </c>
      <c r="AG26" s="2">
        <f t="shared" si="30"/>
        <v>0</v>
      </c>
      <c r="AH26" s="2">
        <f t="shared" si="31"/>
        <v>14.38</v>
      </c>
      <c r="AI26" s="2">
        <f t="shared" si="32"/>
        <v>0</v>
      </c>
      <c r="AJ26" s="2">
        <f t="shared" si="33"/>
        <v>0</v>
      </c>
      <c r="AK26" s="2">
        <v>153.59</v>
      </c>
      <c r="AL26" s="2">
        <v>0</v>
      </c>
      <c r="AM26" s="2">
        <v>41.43</v>
      </c>
      <c r="AN26" s="2">
        <v>0</v>
      </c>
      <c r="AO26" s="2">
        <v>112.16</v>
      </c>
      <c r="AP26" s="2">
        <v>0</v>
      </c>
      <c r="AQ26" s="2">
        <v>14.38</v>
      </c>
      <c r="AR26" s="2">
        <v>0</v>
      </c>
      <c r="AS26" s="2">
        <v>0</v>
      </c>
      <c r="AT26" s="2">
        <v>110</v>
      </c>
      <c r="AU26" s="2">
        <v>70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46001</v>
      </c>
      <c r="BN26" s="2">
        <v>0</v>
      </c>
      <c r="BO26" s="2" t="s">
        <v>3</v>
      </c>
      <c r="BP26" s="2">
        <v>0</v>
      </c>
      <c r="BQ26" s="2">
        <v>9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110</v>
      </c>
      <c r="CA26" s="2">
        <v>70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1656.47</v>
      </c>
      <c r="CQ26" s="2">
        <f t="shared" si="35"/>
        <v>0</v>
      </c>
      <c r="CR26" s="2">
        <f t="shared" si="36"/>
        <v>41.43</v>
      </c>
      <c r="CS26" s="2">
        <f t="shared" si="37"/>
        <v>0</v>
      </c>
      <c r="CT26" s="2">
        <f t="shared" si="38"/>
        <v>112.16</v>
      </c>
      <c r="CU26" s="2">
        <f t="shared" si="39"/>
        <v>0</v>
      </c>
      <c r="CV26" s="2">
        <f t="shared" si="40"/>
        <v>14.38</v>
      </c>
      <c r="CW26" s="2">
        <f t="shared" si="41"/>
        <v>0</v>
      </c>
      <c r="CX26" s="2">
        <f t="shared" si="42"/>
        <v>0</v>
      </c>
      <c r="CY26" s="2">
        <f t="shared" si="43"/>
        <v>1330.615</v>
      </c>
      <c r="CZ26" s="2">
        <f t="shared" si="44"/>
        <v>846.755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1005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32653426</v>
      </c>
      <c r="EF26" s="2">
        <v>9</v>
      </c>
      <c r="EG26" s="2" t="s">
        <v>27</v>
      </c>
      <c r="EH26" s="2">
        <v>0</v>
      </c>
      <c r="EI26" s="2" t="s">
        <v>3</v>
      </c>
      <c r="EJ26" s="2">
        <v>1</v>
      </c>
      <c r="EK26" s="2">
        <v>46001</v>
      </c>
      <c r="EL26" s="2" t="s">
        <v>27</v>
      </c>
      <c r="EM26" s="2" t="s">
        <v>28</v>
      </c>
      <c r="EN26" s="2"/>
      <c r="EO26" s="2" t="s">
        <v>3</v>
      </c>
      <c r="EP26" s="2"/>
      <c r="EQ26" s="2">
        <v>0</v>
      </c>
      <c r="ER26" s="2">
        <v>153.59</v>
      </c>
      <c r="ES26" s="2">
        <v>0</v>
      </c>
      <c r="ET26" s="2">
        <v>41.43</v>
      </c>
      <c r="EU26" s="2">
        <v>0</v>
      </c>
      <c r="EV26" s="2">
        <v>112.16</v>
      </c>
      <c r="EW26" s="2">
        <v>14.38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110</v>
      </c>
      <c r="FY26" s="2">
        <v>70</v>
      </c>
      <c r="FZ26" s="2"/>
      <c r="GA26" s="2" t="s">
        <v>3</v>
      </c>
      <c r="GB26" s="2"/>
      <c r="GC26" s="2"/>
      <c r="GD26" s="2">
        <v>0</v>
      </c>
      <c r="GE26" s="2"/>
      <c r="GF26" s="2">
        <v>467880597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3833.85</v>
      </c>
      <c r="GN26" s="2">
        <f t="shared" si="48"/>
        <v>3833.85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ROW(EtalonRes!A8)</f>
        <v>8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10.785</v>
      </c>
      <c r="J27">
        <v>0</v>
      </c>
      <c r="O27">
        <f t="shared" si="14"/>
        <v>27721.79</v>
      </c>
      <c r="P27">
        <f t="shared" si="15"/>
        <v>0</v>
      </c>
      <c r="Q27">
        <f t="shared" si="16"/>
        <v>5585.28</v>
      </c>
      <c r="R27">
        <f t="shared" si="17"/>
        <v>0</v>
      </c>
      <c r="S27">
        <f t="shared" si="18"/>
        <v>22136.51</v>
      </c>
      <c r="T27">
        <f t="shared" si="19"/>
        <v>0</v>
      </c>
      <c r="U27">
        <f t="shared" si="20"/>
        <v>155.0883</v>
      </c>
      <c r="V27">
        <f t="shared" si="21"/>
        <v>0</v>
      </c>
      <c r="W27">
        <f t="shared" si="22"/>
        <v>0</v>
      </c>
      <c r="X27">
        <f t="shared" si="23"/>
        <v>20808.32</v>
      </c>
      <c r="Y27">
        <f t="shared" si="24"/>
        <v>12396.45</v>
      </c>
      <c r="AA27">
        <v>34733084</v>
      </c>
      <c r="AB27">
        <f t="shared" si="25"/>
        <v>153.59</v>
      </c>
      <c r="AC27">
        <f t="shared" si="26"/>
        <v>0</v>
      </c>
      <c r="AD27">
        <f t="shared" si="27"/>
        <v>41.43</v>
      </c>
      <c r="AE27">
        <f t="shared" si="28"/>
        <v>0</v>
      </c>
      <c r="AF27">
        <f t="shared" si="29"/>
        <v>112.16</v>
      </c>
      <c r="AG27">
        <f t="shared" si="30"/>
        <v>0</v>
      </c>
      <c r="AH27">
        <f t="shared" si="31"/>
        <v>14.38</v>
      </c>
      <c r="AI27">
        <f t="shared" si="32"/>
        <v>0</v>
      </c>
      <c r="AJ27">
        <f t="shared" si="33"/>
        <v>0</v>
      </c>
      <c r="AK27">
        <f>AL27+AM27+AO27</f>
        <v>153.59</v>
      </c>
      <c r="AL27">
        <v>0</v>
      </c>
      <c r="AM27" s="59">
        <f>'1.Смета.или.Акт'!F54</f>
        <v>41.43</v>
      </c>
      <c r="AN27">
        <v>0</v>
      </c>
      <c r="AO27" s="59">
        <f>'1.Смета.или.Акт'!F53</f>
        <v>112.16</v>
      </c>
      <c r="AP27">
        <v>0</v>
      </c>
      <c r="AQ27">
        <f>'1.Смета.или.Акт'!E57</f>
        <v>14.38</v>
      </c>
      <c r="AR27">
        <v>0</v>
      </c>
      <c r="AS27">
        <v>0</v>
      </c>
      <c r="AT27">
        <v>94</v>
      </c>
      <c r="AU27">
        <v>56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f>'1.Смета.или.Акт'!J54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46001</v>
      </c>
      <c r="BN27">
        <v>0</v>
      </c>
      <c r="BO27" t="s">
        <v>3</v>
      </c>
      <c r="BP27">
        <v>0</v>
      </c>
      <c r="BQ27">
        <v>9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110</v>
      </c>
      <c r="CA27">
        <v>70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27721.789999999997</v>
      </c>
      <c r="CQ27">
        <f t="shared" si="35"/>
        <v>0</v>
      </c>
      <c r="CR27">
        <f t="shared" si="36"/>
        <v>517.875</v>
      </c>
      <c r="CS27">
        <f t="shared" si="37"/>
        <v>0</v>
      </c>
      <c r="CT27">
        <f t="shared" si="38"/>
        <v>2052.5279999999998</v>
      </c>
      <c r="CU27">
        <f t="shared" si="39"/>
        <v>0</v>
      </c>
      <c r="CV27">
        <f t="shared" si="40"/>
        <v>14.38</v>
      </c>
      <c r="CW27">
        <f t="shared" si="41"/>
        <v>0</v>
      </c>
      <c r="CX27">
        <f t="shared" si="42"/>
        <v>0</v>
      </c>
      <c r="CY27">
        <f t="shared" si="43"/>
        <v>20808.3194</v>
      </c>
      <c r="CZ27">
        <f t="shared" si="44"/>
        <v>12396.445599999999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1005</v>
      </c>
      <c r="DV27" t="s">
        <v>25</v>
      </c>
      <c r="DW27" t="str">
        <f>'1.Смета.или.Акт'!D52</f>
        <v>100 м2</v>
      </c>
      <c r="DX27">
        <v>100</v>
      </c>
      <c r="EE27">
        <v>32653426</v>
      </c>
      <c r="EF27">
        <v>9</v>
      </c>
      <c r="EG27" t="s">
        <v>27</v>
      </c>
      <c r="EH27">
        <v>0</v>
      </c>
      <c r="EI27" t="s">
        <v>3</v>
      </c>
      <c r="EJ27">
        <v>1</v>
      </c>
      <c r="EK27">
        <v>46001</v>
      </c>
      <c r="EL27" t="s">
        <v>27</v>
      </c>
      <c r="EM27" t="s">
        <v>28</v>
      </c>
      <c r="EO27" t="s">
        <v>3</v>
      </c>
      <c r="EQ27">
        <v>0</v>
      </c>
      <c r="ER27">
        <f>ES27+ET27+EV27</f>
        <v>153.59</v>
      </c>
      <c r="ES27">
        <v>0</v>
      </c>
      <c r="ET27" s="59">
        <f>'1.Смета.или.Акт'!F54</f>
        <v>41.43</v>
      </c>
      <c r="EU27">
        <v>0</v>
      </c>
      <c r="EV27" s="59">
        <f>'1.Смета.или.Акт'!F53</f>
        <v>112.16</v>
      </c>
      <c r="EW27">
        <f>'1.Смета.или.Акт'!E57</f>
        <v>14.38</v>
      </c>
      <c r="EX27">
        <v>0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110</v>
      </c>
      <c r="FY27">
        <v>70</v>
      </c>
      <c r="GA27" t="s">
        <v>3</v>
      </c>
      <c r="GD27">
        <v>0</v>
      </c>
      <c r="GF27">
        <v>467880597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60926.559999999998</v>
      </c>
      <c r="GN27">
        <f t="shared" si="48"/>
        <v>60926.559999999998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ROW(EtalonRes!A12)</f>
        <v>12</v>
      </c>
      <c r="E28" s="2" t="s">
        <v>29</v>
      </c>
      <c r="F28" s="2" t="s">
        <v>30</v>
      </c>
      <c r="G28" s="2" t="s">
        <v>31</v>
      </c>
      <c r="H28" s="2" t="s">
        <v>25</v>
      </c>
      <c r="I28" s="2">
        <f>'1.Смета.или.Акт'!E59</f>
        <v>5.4040999999999997</v>
      </c>
      <c r="J28" s="2">
        <v>0</v>
      </c>
      <c r="K28" s="2"/>
      <c r="L28" s="2"/>
      <c r="M28" s="2"/>
      <c r="N28" s="2"/>
      <c r="O28" s="2">
        <f t="shared" si="14"/>
        <v>865.25</v>
      </c>
      <c r="P28" s="2">
        <f t="shared" si="15"/>
        <v>0</v>
      </c>
      <c r="Q28" s="2">
        <f t="shared" si="16"/>
        <v>214.76</v>
      </c>
      <c r="R28" s="2">
        <f t="shared" si="17"/>
        <v>33.56</v>
      </c>
      <c r="S28" s="2">
        <f t="shared" si="18"/>
        <v>650.49</v>
      </c>
      <c r="T28" s="2">
        <f t="shared" si="19"/>
        <v>0</v>
      </c>
      <c r="U28" s="2">
        <f t="shared" si="20"/>
        <v>81.926155999999992</v>
      </c>
      <c r="V28" s="2">
        <f t="shared" si="21"/>
        <v>2.4858859999999998</v>
      </c>
      <c r="W28" s="2">
        <f t="shared" si="22"/>
        <v>0</v>
      </c>
      <c r="X28" s="2">
        <f t="shared" si="23"/>
        <v>567.76</v>
      </c>
      <c r="Y28" s="2">
        <f t="shared" si="24"/>
        <v>444.63</v>
      </c>
      <c r="Z28" s="2"/>
      <c r="AA28" s="2">
        <v>34733083</v>
      </c>
      <c r="AB28" s="2">
        <f t="shared" si="25"/>
        <v>160.11000000000001</v>
      </c>
      <c r="AC28" s="2">
        <f t="shared" si="26"/>
        <v>0</v>
      </c>
      <c r="AD28" s="2">
        <f t="shared" si="27"/>
        <v>39.74</v>
      </c>
      <c r="AE28" s="2">
        <f t="shared" si="28"/>
        <v>6.21</v>
      </c>
      <c r="AF28" s="2">
        <f t="shared" si="29"/>
        <v>120.37</v>
      </c>
      <c r="AG28" s="2">
        <f t="shared" si="30"/>
        <v>0</v>
      </c>
      <c r="AH28" s="2">
        <f t="shared" si="31"/>
        <v>15.16</v>
      </c>
      <c r="AI28" s="2">
        <f t="shared" si="32"/>
        <v>0.46</v>
      </c>
      <c r="AJ28" s="2">
        <f t="shared" si="33"/>
        <v>0</v>
      </c>
      <c r="AK28" s="2">
        <v>160.11000000000001</v>
      </c>
      <c r="AL28" s="2">
        <v>0</v>
      </c>
      <c r="AM28" s="2">
        <v>39.74</v>
      </c>
      <c r="AN28" s="2">
        <v>6.21</v>
      </c>
      <c r="AO28" s="2">
        <v>120.37</v>
      </c>
      <c r="AP28" s="2">
        <v>0</v>
      </c>
      <c r="AQ28" s="2">
        <v>15.16</v>
      </c>
      <c r="AR28" s="2">
        <v>0.46</v>
      </c>
      <c r="AS28" s="2">
        <v>0</v>
      </c>
      <c r="AT28" s="2">
        <v>83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58001</v>
      </c>
      <c r="BN28" s="2">
        <v>0</v>
      </c>
      <c r="BO28" s="2" t="s">
        <v>3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83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865.25</v>
      </c>
      <c r="CQ28" s="2">
        <f t="shared" si="35"/>
        <v>0</v>
      </c>
      <c r="CR28" s="2">
        <f t="shared" si="36"/>
        <v>39.74</v>
      </c>
      <c r="CS28" s="2">
        <f t="shared" si="37"/>
        <v>6.21</v>
      </c>
      <c r="CT28" s="2">
        <f t="shared" si="38"/>
        <v>120.37</v>
      </c>
      <c r="CU28" s="2">
        <f t="shared" si="39"/>
        <v>0</v>
      </c>
      <c r="CV28" s="2">
        <f t="shared" si="40"/>
        <v>15.16</v>
      </c>
      <c r="CW28" s="2">
        <f t="shared" si="41"/>
        <v>0.46</v>
      </c>
      <c r="CX28" s="2">
        <f t="shared" si="42"/>
        <v>0</v>
      </c>
      <c r="CY28" s="2">
        <f t="shared" si="43"/>
        <v>567.76149999999996</v>
      </c>
      <c r="CZ28" s="2">
        <f t="shared" si="44"/>
        <v>444.63249999999999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25</v>
      </c>
      <c r="DW28" s="2" t="s">
        <v>25</v>
      </c>
      <c r="DX28" s="2">
        <v>100</v>
      </c>
      <c r="DY28" s="2"/>
      <c r="DZ28" s="2"/>
      <c r="EA28" s="2"/>
      <c r="EB28" s="2"/>
      <c r="EC28" s="2"/>
      <c r="ED28" s="2"/>
      <c r="EE28" s="2">
        <v>32653438</v>
      </c>
      <c r="EF28" s="2">
        <v>6</v>
      </c>
      <c r="EG28" s="2" t="s">
        <v>17</v>
      </c>
      <c r="EH28" s="2">
        <v>0</v>
      </c>
      <c r="EI28" s="2" t="s">
        <v>3</v>
      </c>
      <c r="EJ28" s="2">
        <v>1</v>
      </c>
      <c r="EK28" s="2">
        <v>58001</v>
      </c>
      <c r="EL28" s="2" t="s">
        <v>18</v>
      </c>
      <c r="EM28" s="2" t="s">
        <v>19</v>
      </c>
      <c r="EN28" s="2"/>
      <c r="EO28" s="2" t="s">
        <v>3</v>
      </c>
      <c r="EP28" s="2"/>
      <c r="EQ28" s="2">
        <v>0</v>
      </c>
      <c r="ER28" s="2">
        <v>160.11000000000001</v>
      </c>
      <c r="ES28" s="2">
        <v>0</v>
      </c>
      <c r="ET28" s="2">
        <v>39.74</v>
      </c>
      <c r="EU28" s="2">
        <v>6.21</v>
      </c>
      <c r="EV28" s="2">
        <v>120.37</v>
      </c>
      <c r="EW28" s="2">
        <v>15.16</v>
      </c>
      <c r="EX28" s="2">
        <v>0.46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83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-1394516255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1877.64</v>
      </c>
      <c r="GN28" s="2">
        <f t="shared" si="48"/>
        <v>1877.64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ROW(EtalonRes!A16)</f>
        <v>16</v>
      </c>
      <c r="E29" t="s">
        <v>29</v>
      </c>
      <c r="F29" t="s">
        <v>30</v>
      </c>
      <c r="G29" t="s">
        <v>31</v>
      </c>
      <c r="H29" t="s">
        <v>25</v>
      </c>
      <c r="I29">
        <f>'1.Смета.или.Акт'!E59</f>
        <v>5.4040999999999997</v>
      </c>
      <c r="J29">
        <v>0</v>
      </c>
      <c r="O29">
        <f t="shared" si="14"/>
        <v>14588.48</v>
      </c>
      <c r="P29">
        <f t="shared" si="15"/>
        <v>0</v>
      </c>
      <c r="Q29">
        <f t="shared" si="16"/>
        <v>2684.49</v>
      </c>
      <c r="R29">
        <f t="shared" si="17"/>
        <v>614.14</v>
      </c>
      <c r="S29">
        <f t="shared" si="18"/>
        <v>11903.99</v>
      </c>
      <c r="T29">
        <f t="shared" si="19"/>
        <v>0</v>
      </c>
      <c r="U29">
        <f t="shared" si="20"/>
        <v>81.926155999999992</v>
      </c>
      <c r="V29">
        <f t="shared" si="21"/>
        <v>2.4858859999999998</v>
      </c>
      <c r="W29">
        <f t="shared" si="22"/>
        <v>0</v>
      </c>
      <c r="X29">
        <f t="shared" si="23"/>
        <v>8887.8700000000008</v>
      </c>
      <c r="Y29">
        <f t="shared" si="24"/>
        <v>6509.43</v>
      </c>
      <c r="AA29">
        <v>34733084</v>
      </c>
      <c r="AB29">
        <f t="shared" si="25"/>
        <v>160.11000000000001</v>
      </c>
      <c r="AC29">
        <f t="shared" si="26"/>
        <v>0</v>
      </c>
      <c r="AD29">
        <f t="shared" si="27"/>
        <v>39.74</v>
      </c>
      <c r="AE29">
        <f t="shared" si="28"/>
        <v>6.21</v>
      </c>
      <c r="AF29">
        <f t="shared" si="29"/>
        <v>120.37</v>
      </c>
      <c r="AG29">
        <f t="shared" si="30"/>
        <v>0</v>
      </c>
      <c r="AH29">
        <f t="shared" si="31"/>
        <v>15.16</v>
      </c>
      <c r="AI29">
        <f t="shared" si="32"/>
        <v>0.46</v>
      </c>
      <c r="AJ29">
        <f t="shared" si="33"/>
        <v>0</v>
      </c>
      <c r="AK29">
        <f>AL29+AM29+AO29</f>
        <v>160.11000000000001</v>
      </c>
      <c r="AL29">
        <v>0</v>
      </c>
      <c r="AM29" s="59">
        <f>'1.Смета.или.Акт'!F61</f>
        <v>39.74</v>
      </c>
      <c r="AN29" s="59">
        <f>'1.Смета.или.Акт'!F62</f>
        <v>6.21</v>
      </c>
      <c r="AO29" s="59">
        <f>'1.Смета.или.Акт'!F60</f>
        <v>120.37</v>
      </c>
      <c r="AP29">
        <v>0</v>
      </c>
      <c r="AQ29">
        <f>'1.Смета.или.Акт'!E65</f>
        <v>15.16</v>
      </c>
      <c r="AR29">
        <v>0.46</v>
      </c>
      <c r="AS29">
        <v>0</v>
      </c>
      <c r="AT29">
        <v>71</v>
      </c>
      <c r="AU29">
        <v>52</v>
      </c>
      <c r="AV29">
        <v>1</v>
      </c>
      <c r="AW29">
        <v>1</v>
      </c>
      <c r="AZ29">
        <v>1</v>
      </c>
      <c r="BA29">
        <f>'1.Смета.или.Акт'!J60</f>
        <v>18.3</v>
      </c>
      <c r="BB29">
        <f>'1.Смета.или.Акт'!J61</f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58001</v>
      </c>
      <c r="BN29">
        <v>0</v>
      </c>
      <c r="BO29" t="s">
        <v>3</v>
      </c>
      <c r="BP29">
        <v>0</v>
      </c>
      <c r="BQ29">
        <v>6</v>
      </c>
      <c r="BR29">
        <v>0</v>
      </c>
      <c r="BS29">
        <f>'1.Смета.или.Акт'!J62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83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14588.48</v>
      </c>
      <c r="CQ29">
        <f t="shared" si="35"/>
        <v>0</v>
      </c>
      <c r="CR29">
        <f t="shared" si="36"/>
        <v>496.75</v>
      </c>
      <c r="CS29">
        <f t="shared" si="37"/>
        <v>113.643</v>
      </c>
      <c r="CT29">
        <f t="shared" si="38"/>
        <v>2202.7710000000002</v>
      </c>
      <c r="CU29">
        <f t="shared" si="39"/>
        <v>0</v>
      </c>
      <c r="CV29">
        <f t="shared" si="40"/>
        <v>15.16</v>
      </c>
      <c r="CW29">
        <f t="shared" si="41"/>
        <v>0.46</v>
      </c>
      <c r="CX29">
        <f t="shared" si="42"/>
        <v>0</v>
      </c>
      <c r="CY29">
        <f t="shared" si="43"/>
        <v>8887.8722999999991</v>
      </c>
      <c r="CZ29">
        <f t="shared" si="44"/>
        <v>6509.4276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25</v>
      </c>
      <c r="DW29" t="str">
        <f>'1.Смета.или.Акт'!D59</f>
        <v>100 м2</v>
      </c>
      <c r="DX29">
        <v>100</v>
      </c>
      <c r="EE29">
        <v>32653438</v>
      </c>
      <c r="EF29">
        <v>6</v>
      </c>
      <c r="EG29" t="s">
        <v>17</v>
      </c>
      <c r="EH29">
        <v>0</v>
      </c>
      <c r="EI29" t="s">
        <v>3</v>
      </c>
      <c r="EJ29">
        <v>1</v>
      </c>
      <c r="EK29">
        <v>58001</v>
      </c>
      <c r="EL29" t="s">
        <v>18</v>
      </c>
      <c r="EM29" t="s">
        <v>19</v>
      </c>
      <c r="EO29" t="s">
        <v>3</v>
      </c>
      <c r="EQ29">
        <v>0</v>
      </c>
      <c r="ER29">
        <f>ES29+ET29+EV29</f>
        <v>160.11000000000001</v>
      </c>
      <c r="ES29">
        <v>0</v>
      </c>
      <c r="ET29" s="59">
        <f>'1.Смета.или.Акт'!F61</f>
        <v>39.74</v>
      </c>
      <c r="EU29" s="59">
        <f>'1.Смета.или.Акт'!F62</f>
        <v>6.21</v>
      </c>
      <c r="EV29" s="59">
        <f>'1.Смета.или.Акт'!F60</f>
        <v>120.37</v>
      </c>
      <c r="EW29">
        <f>'1.Смета.или.Акт'!E65</f>
        <v>15.16</v>
      </c>
      <c r="EX29">
        <v>0.46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83</v>
      </c>
      <c r="FY29">
        <v>65</v>
      </c>
      <c r="GA29" t="s">
        <v>3</v>
      </c>
      <c r="GD29">
        <v>0</v>
      </c>
      <c r="GF29">
        <v>-1394516255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29985.78</v>
      </c>
      <c r="GN29">
        <f t="shared" si="48"/>
        <v>29985.78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ROW(SmtRes!A13)</f>
        <v>13</v>
      </c>
      <c r="D30" s="2">
        <f>ROW(EtalonRes!A18)</f>
        <v>18</v>
      </c>
      <c r="E30" s="2" t="s">
        <v>33</v>
      </c>
      <c r="F30" s="2" t="s">
        <v>34</v>
      </c>
      <c r="G30" s="2" t="s">
        <v>35</v>
      </c>
      <c r="H30" s="2" t="s">
        <v>36</v>
      </c>
      <c r="I30" s="2">
        <f>'1.Смета.или.Акт'!E67</f>
        <v>1.7290000000000001E-3</v>
      </c>
      <c r="J30" s="2">
        <v>0</v>
      </c>
      <c r="K30" s="2"/>
      <c r="L30" s="2"/>
      <c r="M30" s="2"/>
      <c r="N30" s="2"/>
      <c r="O30" s="2">
        <f t="shared" si="14"/>
        <v>2.69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2.69</v>
      </c>
      <c r="T30" s="2">
        <f t="shared" si="19"/>
        <v>0</v>
      </c>
      <c r="U30" s="2">
        <f t="shared" si="20"/>
        <v>0.37055927999999999</v>
      </c>
      <c r="V30" s="2">
        <f t="shared" si="21"/>
        <v>0</v>
      </c>
      <c r="W30" s="2">
        <f t="shared" si="22"/>
        <v>0</v>
      </c>
      <c r="X30" s="2">
        <f t="shared" si="23"/>
        <v>2.1</v>
      </c>
      <c r="Y30" s="2">
        <f t="shared" si="24"/>
        <v>1.35</v>
      </c>
      <c r="Z30" s="2"/>
      <c r="AA30" s="2">
        <v>34733083</v>
      </c>
      <c r="AB30" s="2">
        <f t="shared" si="25"/>
        <v>1553.82</v>
      </c>
      <c r="AC30" s="2">
        <f t="shared" si="26"/>
        <v>0</v>
      </c>
      <c r="AD30" s="2">
        <f t="shared" si="27"/>
        <v>0</v>
      </c>
      <c r="AE30" s="2">
        <f t="shared" si="28"/>
        <v>0</v>
      </c>
      <c r="AF30" s="2">
        <f t="shared" si="29"/>
        <v>1553.82</v>
      </c>
      <c r="AG30" s="2">
        <f t="shared" si="30"/>
        <v>0</v>
      </c>
      <c r="AH30" s="2">
        <f t="shared" si="31"/>
        <v>214.32</v>
      </c>
      <c r="AI30" s="2">
        <f t="shared" si="32"/>
        <v>0</v>
      </c>
      <c r="AJ30" s="2">
        <f t="shared" si="33"/>
        <v>0</v>
      </c>
      <c r="AK30" s="2">
        <v>1553.82</v>
      </c>
      <c r="AL30" s="2">
        <v>0</v>
      </c>
      <c r="AM30" s="2">
        <v>0</v>
      </c>
      <c r="AN30" s="2">
        <v>0</v>
      </c>
      <c r="AO30" s="2">
        <v>1553.82</v>
      </c>
      <c r="AP30" s="2">
        <v>0</v>
      </c>
      <c r="AQ30" s="2">
        <v>214.32</v>
      </c>
      <c r="AR30" s="2">
        <v>0</v>
      </c>
      <c r="AS30" s="2">
        <v>0</v>
      </c>
      <c r="AT30" s="2">
        <v>78</v>
      </c>
      <c r="AU30" s="2">
        <v>50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37</v>
      </c>
      <c r="BK30" s="2"/>
      <c r="BL30" s="2"/>
      <c r="BM30" s="2">
        <v>69001</v>
      </c>
      <c r="BN30" s="2">
        <v>0</v>
      </c>
      <c r="BO30" s="2" t="s">
        <v>3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78</v>
      </c>
      <c r="CA30" s="2">
        <v>50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2.69</v>
      </c>
      <c r="CQ30" s="2">
        <f t="shared" si="35"/>
        <v>0</v>
      </c>
      <c r="CR30" s="2">
        <f t="shared" si="36"/>
        <v>0</v>
      </c>
      <c r="CS30" s="2">
        <f t="shared" si="37"/>
        <v>0</v>
      </c>
      <c r="CT30" s="2">
        <f t="shared" si="38"/>
        <v>1553.82</v>
      </c>
      <c r="CU30" s="2">
        <f t="shared" si="39"/>
        <v>0</v>
      </c>
      <c r="CV30" s="2">
        <f t="shared" si="40"/>
        <v>214.32</v>
      </c>
      <c r="CW30" s="2">
        <f t="shared" si="41"/>
        <v>0</v>
      </c>
      <c r="CX30" s="2">
        <f t="shared" si="42"/>
        <v>0</v>
      </c>
      <c r="CY30" s="2">
        <f t="shared" si="43"/>
        <v>2.0981999999999998</v>
      </c>
      <c r="CZ30" s="2">
        <f t="shared" si="44"/>
        <v>1.345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1009</v>
      </c>
      <c r="DV30" s="2" t="s">
        <v>36</v>
      </c>
      <c r="DW30" s="2" t="s">
        <v>36</v>
      </c>
      <c r="DX30" s="2">
        <v>100000</v>
      </c>
      <c r="DY30" s="2"/>
      <c r="DZ30" s="2"/>
      <c r="EA30" s="2"/>
      <c r="EB30" s="2"/>
      <c r="EC30" s="2"/>
      <c r="ED30" s="2"/>
      <c r="EE30" s="2">
        <v>32653485</v>
      </c>
      <c r="EF30" s="2">
        <v>6</v>
      </c>
      <c r="EG30" s="2" t="s">
        <v>17</v>
      </c>
      <c r="EH30" s="2">
        <v>0</v>
      </c>
      <c r="EI30" s="2" t="s">
        <v>3</v>
      </c>
      <c r="EJ30" s="2">
        <v>1</v>
      </c>
      <c r="EK30" s="2">
        <v>69001</v>
      </c>
      <c r="EL30" s="2" t="s">
        <v>38</v>
      </c>
      <c r="EM30" s="2" t="s">
        <v>39</v>
      </c>
      <c r="EN30" s="2"/>
      <c r="EO30" s="2" t="s">
        <v>3</v>
      </c>
      <c r="EP30" s="2"/>
      <c r="EQ30" s="2">
        <v>0</v>
      </c>
      <c r="ER30" s="2">
        <v>1553.82</v>
      </c>
      <c r="ES30" s="2">
        <v>0</v>
      </c>
      <c r="ET30" s="2">
        <v>0</v>
      </c>
      <c r="EU30" s="2">
        <v>0</v>
      </c>
      <c r="EV30" s="2">
        <v>1553.82</v>
      </c>
      <c r="EW30" s="2">
        <v>214.32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78</v>
      </c>
      <c r="FY30" s="2">
        <v>50</v>
      </c>
      <c r="FZ30" s="2"/>
      <c r="GA30" s="2" t="s">
        <v>3</v>
      </c>
      <c r="GB30" s="2"/>
      <c r="GC30" s="2"/>
      <c r="GD30" s="2">
        <v>0</v>
      </c>
      <c r="GE30" s="2"/>
      <c r="GF30" s="2">
        <v>-1478138617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6.14</v>
      </c>
      <c r="GN30" s="2">
        <f t="shared" si="48"/>
        <v>6.14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ROW(SmtRes!A14)</f>
        <v>14</v>
      </c>
      <c r="D31">
        <f>ROW(EtalonRes!A20)</f>
        <v>20</v>
      </c>
      <c r="E31" t="s">
        <v>33</v>
      </c>
      <c r="F31" t="s">
        <v>34</v>
      </c>
      <c r="G31" t="s">
        <v>35</v>
      </c>
      <c r="H31" t="s">
        <v>36</v>
      </c>
      <c r="I31">
        <f>'1.Смета.или.Акт'!E67</f>
        <v>1.7290000000000001E-3</v>
      </c>
      <c r="J31">
        <v>0</v>
      </c>
      <c r="O31">
        <f t="shared" si="14"/>
        <v>49.16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49.16</v>
      </c>
      <c r="T31">
        <f t="shared" si="19"/>
        <v>0</v>
      </c>
      <c r="U31">
        <f t="shared" si="20"/>
        <v>0.37055927999999999</v>
      </c>
      <c r="V31">
        <f t="shared" si="21"/>
        <v>0</v>
      </c>
      <c r="W31">
        <f t="shared" si="22"/>
        <v>0</v>
      </c>
      <c r="X31">
        <f t="shared" si="23"/>
        <v>32.450000000000003</v>
      </c>
      <c r="Y31">
        <f t="shared" si="24"/>
        <v>19.66</v>
      </c>
      <c r="AA31">
        <v>34733084</v>
      </c>
      <c r="AB31">
        <f t="shared" si="25"/>
        <v>1553.82</v>
      </c>
      <c r="AC31">
        <f t="shared" si="26"/>
        <v>0</v>
      </c>
      <c r="AD31">
        <f t="shared" si="27"/>
        <v>0</v>
      </c>
      <c r="AE31">
        <f t="shared" si="28"/>
        <v>0</v>
      </c>
      <c r="AF31">
        <f t="shared" si="29"/>
        <v>1553.82</v>
      </c>
      <c r="AG31">
        <f t="shared" si="30"/>
        <v>0</v>
      </c>
      <c r="AH31">
        <f t="shared" si="31"/>
        <v>214.32</v>
      </c>
      <c r="AI31">
        <f t="shared" si="32"/>
        <v>0</v>
      </c>
      <c r="AJ31">
        <f t="shared" si="33"/>
        <v>0</v>
      </c>
      <c r="AK31">
        <f>AL31+AM31+AO31</f>
        <v>1553.82</v>
      </c>
      <c r="AL31">
        <v>0</v>
      </c>
      <c r="AM31">
        <v>0</v>
      </c>
      <c r="AN31">
        <v>0</v>
      </c>
      <c r="AO31" s="59">
        <f>'1.Смета.или.Акт'!F68</f>
        <v>1553.82</v>
      </c>
      <c r="AP31">
        <v>0</v>
      </c>
      <c r="AQ31">
        <f>'1.Смета.или.Акт'!E71</f>
        <v>214.32</v>
      </c>
      <c r="AR31">
        <v>0</v>
      </c>
      <c r="AS31">
        <v>0</v>
      </c>
      <c r="AT31">
        <v>66</v>
      </c>
      <c r="AU31">
        <v>40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37</v>
      </c>
      <c r="BM31">
        <v>69001</v>
      </c>
      <c r="BN31">
        <v>0</v>
      </c>
      <c r="BO31" t="s">
        <v>3</v>
      </c>
      <c r="BP31">
        <v>0</v>
      </c>
      <c r="BQ31">
        <v>6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78</v>
      </c>
      <c r="CA31">
        <v>50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49.16</v>
      </c>
      <c r="CQ31">
        <f t="shared" si="35"/>
        <v>0</v>
      </c>
      <c r="CR31">
        <f t="shared" si="36"/>
        <v>0</v>
      </c>
      <c r="CS31">
        <f t="shared" si="37"/>
        <v>0</v>
      </c>
      <c r="CT31">
        <f t="shared" si="38"/>
        <v>28434.905999999999</v>
      </c>
      <c r="CU31">
        <f t="shared" si="39"/>
        <v>0</v>
      </c>
      <c r="CV31">
        <f t="shared" si="40"/>
        <v>214.32</v>
      </c>
      <c r="CW31">
        <f t="shared" si="41"/>
        <v>0</v>
      </c>
      <c r="CX31">
        <f t="shared" si="42"/>
        <v>0</v>
      </c>
      <c r="CY31">
        <f t="shared" si="43"/>
        <v>32.445599999999999</v>
      </c>
      <c r="CZ31">
        <f t="shared" si="44"/>
        <v>19.663999999999998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36</v>
      </c>
      <c r="DW31" t="str">
        <f>'1.Смета.или.Акт'!D67</f>
        <v>100 т</v>
      </c>
      <c r="DX31">
        <v>100000</v>
      </c>
      <c r="EE31">
        <v>32653485</v>
      </c>
      <c r="EF31">
        <v>6</v>
      </c>
      <c r="EG31" t="s">
        <v>17</v>
      </c>
      <c r="EH31">
        <v>0</v>
      </c>
      <c r="EI31" t="s">
        <v>3</v>
      </c>
      <c r="EJ31">
        <v>1</v>
      </c>
      <c r="EK31">
        <v>69001</v>
      </c>
      <c r="EL31" t="s">
        <v>38</v>
      </c>
      <c r="EM31" t="s">
        <v>39</v>
      </c>
      <c r="EO31" t="s">
        <v>3</v>
      </c>
      <c r="EQ31">
        <v>0</v>
      </c>
      <c r="ER31">
        <f>ES31+ET31+EV31</f>
        <v>1553.82</v>
      </c>
      <c r="ES31">
        <v>0</v>
      </c>
      <c r="ET31">
        <v>0</v>
      </c>
      <c r="EU31">
        <v>0</v>
      </c>
      <c r="EV31" s="59">
        <f>'1.Смета.или.Акт'!F68</f>
        <v>1553.82</v>
      </c>
      <c r="EW31">
        <f>'1.Смета.или.Акт'!E71</f>
        <v>214.32</v>
      </c>
      <c r="EX31">
        <v>0</v>
      </c>
      <c r="EY31">
        <v>0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78</v>
      </c>
      <c r="FY31">
        <v>50</v>
      </c>
      <c r="GA31" t="s">
        <v>3</v>
      </c>
      <c r="GD31">
        <v>0</v>
      </c>
      <c r="GF31">
        <v>-1478138617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101.27</v>
      </c>
      <c r="GN31">
        <f t="shared" si="48"/>
        <v>101.27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ROW(SmtRes!A19)</f>
        <v>19</v>
      </c>
      <c r="D32" s="2">
        <f>ROW(EtalonRes!A27)</f>
        <v>27</v>
      </c>
      <c r="E32" s="2" t="s">
        <v>40</v>
      </c>
      <c r="F32" s="2" t="s">
        <v>41</v>
      </c>
      <c r="G32" s="2" t="s">
        <v>42</v>
      </c>
      <c r="H32" s="2" t="s">
        <v>25</v>
      </c>
      <c r="I32" s="2">
        <f>'1.Смета.или.Акт'!E73</f>
        <v>5.4040999999999997</v>
      </c>
      <c r="J32" s="2">
        <v>0</v>
      </c>
      <c r="K32" s="2"/>
      <c r="L32" s="2"/>
      <c r="M32" s="2"/>
      <c r="N32" s="2"/>
      <c r="O32" s="2">
        <f t="shared" si="14"/>
        <v>1040.94</v>
      </c>
      <c r="P32" s="2">
        <f t="shared" si="15"/>
        <v>0</v>
      </c>
      <c r="Q32" s="2">
        <f t="shared" si="16"/>
        <v>469.62</v>
      </c>
      <c r="R32" s="2">
        <f t="shared" si="17"/>
        <v>73.44</v>
      </c>
      <c r="S32" s="2">
        <f t="shared" si="18"/>
        <v>571.32000000000005</v>
      </c>
      <c r="T32" s="2">
        <f t="shared" si="19"/>
        <v>0</v>
      </c>
      <c r="U32" s="2">
        <f t="shared" si="20"/>
        <v>69.929053999999994</v>
      </c>
      <c r="V32" s="2">
        <f t="shared" si="21"/>
        <v>5.4581409999999995</v>
      </c>
      <c r="W32" s="2">
        <f t="shared" si="22"/>
        <v>0</v>
      </c>
      <c r="X32" s="2">
        <f t="shared" si="23"/>
        <v>773.71</v>
      </c>
      <c r="Y32" s="2">
        <f t="shared" si="24"/>
        <v>419.09</v>
      </c>
      <c r="Z32" s="2"/>
      <c r="AA32" s="2">
        <v>34733083</v>
      </c>
      <c r="AB32" s="2">
        <f t="shared" si="25"/>
        <v>192.62</v>
      </c>
      <c r="AC32" s="2">
        <f>ROUND((ES32+(SUM(SmtRes!BC15:'SmtRes'!BC19)+SUM(EtalonRes!AL21:'EtalonRes'!AL27))),2)</f>
        <v>0</v>
      </c>
      <c r="AD32" s="2">
        <f t="shared" si="27"/>
        <v>86.9</v>
      </c>
      <c r="AE32" s="2">
        <f t="shared" si="28"/>
        <v>13.59</v>
      </c>
      <c r="AF32" s="2">
        <f t="shared" si="29"/>
        <v>105.72</v>
      </c>
      <c r="AG32" s="2">
        <f t="shared" si="30"/>
        <v>0</v>
      </c>
      <c r="AH32" s="2">
        <f t="shared" si="31"/>
        <v>12.94</v>
      </c>
      <c r="AI32" s="2">
        <f t="shared" si="32"/>
        <v>1.01</v>
      </c>
      <c r="AJ32" s="2">
        <f t="shared" si="33"/>
        <v>0</v>
      </c>
      <c r="AK32" s="2">
        <v>650.59</v>
      </c>
      <c r="AL32" s="2">
        <v>457.97</v>
      </c>
      <c r="AM32" s="2">
        <v>86.9</v>
      </c>
      <c r="AN32" s="2">
        <v>13.59</v>
      </c>
      <c r="AO32" s="2">
        <v>105.72</v>
      </c>
      <c r="AP32" s="2">
        <v>0</v>
      </c>
      <c r="AQ32" s="2">
        <v>12.94</v>
      </c>
      <c r="AR32" s="2">
        <v>1.01</v>
      </c>
      <c r="AS32" s="2">
        <v>0</v>
      </c>
      <c r="AT32" s="2">
        <v>120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43</v>
      </c>
      <c r="BK32" s="2"/>
      <c r="BL32" s="2"/>
      <c r="BM32" s="2">
        <v>12001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120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1040.94</v>
      </c>
      <c r="CQ32" s="2">
        <f t="shared" si="35"/>
        <v>0</v>
      </c>
      <c r="CR32" s="2">
        <f t="shared" si="36"/>
        <v>86.9</v>
      </c>
      <c r="CS32" s="2">
        <f t="shared" si="37"/>
        <v>13.59</v>
      </c>
      <c r="CT32" s="2">
        <f t="shared" si="38"/>
        <v>105.72</v>
      </c>
      <c r="CU32" s="2">
        <f t="shared" si="39"/>
        <v>0</v>
      </c>
      <c r="CV32" s="2">
        <f t="shared" si="40"/>
        <v>12.94</v>
      </c>
      <c r="CW32" s="2">
        <f t="shared" si="41"/>
        <v>1.01</v>
      </c>
      <c r="CX32" s="2">
        <f t="shared" si="42"/>
        <v>0</v>
      </c>
      <c r="CY32" s="2">
        <f t="shared" si="43"/>
        <v>773.71199999999999</v>
      </c>
      <c r="CZ32" s="2">
        <f t="shared" si="44"/>
        <v>419.09399999999999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25</v>
      </c>
      <c r="DW32" s="2" t="s">
        <v>25</v>
      </c>
      <c r="DX32" s="2">
        <v>100</v>
      </c>
      <c r="DY32" s="2"/>
      <c r="DZ32" s="2"/>
      <c r="EA32" s="2"/>
      <c r="EB32" s="2"/>
      <c r="EC32" s="2"/>
      <c r="ED32" s="2"/>
      <c r="EE32" s="2">
        <v>32653360</v>
      </c>
      <c r="EF32" s="2">
        <v>1</v>
      </c>
      <c r="EG32" s="2" t="s">
        <v>44</v>
      </c>
      <c r="EH32" s="2">
        <v>0</v>
      </c>
      <c r="EI32" s="2" t="s">
        <v>3</v>
      </c>
      <c r="EJ32" s="2">
        <v>1</v>
      </c>
      <c r="EK32" s="2">
        <v>12001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650.59</v>
      </c>
      <c r="ES32" s="2">
        <v>457.97</v>
      </c>
      <c r="ET32" s="2">
        <v>86.9</v>
      </c>
      <c r="EU32" s="2">
        <v>13.59</v>
      </c>
      <c r="EV32" s="2">
        <v>105.72</v>
      </c>
      <c r="EW32" s="2">
        <v>12.94</v>
      </c>
      <c r="EX32" s="2">
        <v>1.01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120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1806837707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2233.7399999999998</v>
      </c>
      <c r="GN32" s="2">
        <f t="shared" si="48"/>
        <v>2233.7399999999998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ROW(SmtRes!A24)</f>
        <v>24</v>
      </c>
      <c r="D33">
        <f>ROW(EtalonRes!A34)</f>
        <v>34</v>
      </c>
      <c r="E33" t="s">
        <v>40</v>
      </c>
      <c r="F33" t="s">
        <v>41</v>
      </c>
      <c r="G33" t="s">
        <v>42</v>
      </c>
      <c r="H33" t="s">
        <v>25</v>
      </c>
      <c r="I33">
        <f>'1.Смета.или.Акт'!E73</f>
        <v>5.4040999999999997</v>
      </c>
      <c r="J33">
        <v>0</v>
      </c>
      <c r="O33">
        <f t="shared" si="14"/>
        <v>16325.38</v>
      </c>
      <c r="P33">
        <f t="shared" si="15"/>
        <v>0</v>
      </c>
      <c r="Q33">
        <f t="shared" si="16"/>
        <v>5870.2</v>
      </c>
      <c r="R33">
        <f t="shared" si="17"/>
        <v>1343.98</v>
      </c>
      <c r="S33">
        <f t="shared" si="18"/>
        <v>10455.18</v>
      </c>
      <c r="T33">
        <f t="shared" si="19"/>
        <v>0</v>
      </c>
      <c r="U33">
        <f t="shared" si="20"/>
        <v>69.929053999999994</v>
      </c>
      <c r="V33">
        <f t="shared" si="21"/>
        <v>5.4581409999999995</v>
      </c>
      <c r="W33">
        <f t="shared" si="22"/>
        <v>0</v>
      </c>
      <c r="X33">
        <f t="shared" si="23"/>
        <v>12035.14</v>
      </c>
      <c r="Y33">
        <f t="shared" si="24"/>
        <v>6135.56</v>
      </c>
      <c r="AA33">
        <v>34733084</v>
      </c>
      <c r="AB33">
        <f t="shared" si="25"/>
        <v>192.62</v>
      </c>
      <c r="AC33">
        <f>ROUND((ES33+(SUM(SmtRes!BC20:'SmtRes'!BC24)+SUM(EtalonRes!AL28:'EtalonRes'!AL34))),2)</f>
        <v>0</v>
      </c>
      <c r="AD33">
        <f t="shared" si="27"/>
        <v>86.9</v>
      </c>
      <c r="AE33">
        <f t="shared" si="28"/>
        <v>13.59</v>
      </c>
      <c r="AF33">
        <f t="shared" si="29"/>
        <v>105.72</v>
      </c>
      <c r="AG33">
        <f t="shared" si="30"/>
        <v>0</v>
      </c>
      <c r="AH33">
        <f t="shared" si="31"/>
        <v>12.94</v>
      </c>
      <c r="AI33">
        <f t="shared" si="32"/>
        <v>1.01</v>
      </c>
      <c r="AJ33">
        <f t="shared" si="33"/>
        <v>0</v>
      </c>
      <c r="AK33">
        <f>AL33+AM33+AO33</f>
        <v>650.59</v>
      </c>
      <c r="AL33">
        <v>457.97</v>
      </c>
      <c r="AM33" s="59">
        <f>'1.Смета.или.Акт'!F75</f>
        <v>86.9</v>
      </c>
      <c r="AN33" s="59">
        <f>'1.Смета.или.Акт'!F76</f>
        <v>13.59</v>
      </c>
      <c r="AO33" s="59">
        <f>'1.Смета.или.Акт'!F74</f>
        <v>105.72</v>
      </c>
      <c r="AP33">
        <v>0</v>
      </c>
      <c r="AQ33">
        <f>'1.Смета.или.Акт'!E79</f>
        <v>12.94</v>
      </c>
      <c r="AR33">
        <v>1.01</v>
      </c>
      <c r="AS33">
        <v>0</v>
      </c>
      <c r="AT33">
        <v>102</v>
      </c>
      <c r="AU33">
        <v>52</v>
      </c>
      <c r="AV33">
        <v>1</v>
      </c>
      <c r="AW33">
        <v>1</v>
      </c>
      <c r="AZ33">
        <v>1</v>
      </c>
      <c r="BA33">
        <f>'1.Смета.или.Акт'!J74</f>
        <v>18.3</v>
      </c>
      <c r="BB33">
        <f>'1.Смета.или.Акт'!J75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43</v>
      </c>
      <c r="BM33">
        <v>12001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'1.Смета.или.Акт'!J76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120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16325.380000000001</v>
      </c>
      <c r="CQ33">
        <f t="shared" si="35"/>
        <v>0</v>
      </c>
      <c r="CR33">
        <f t="shared" si="36"/>
        <v>1086.25</v>
      </c>
      <c r="CS33">
        <f t="shared" si="37"/>
        <v>248.697</v>
      </c>
      <c r="CT33">
        <f t="shared" si="38"/>
        <v>1934.6760000000002</v>
      </c>
      <c r="CU33">
        <f t="shared" si="39"/>
        <v>0</v>
      </c>
      <c r="CV33">
        <f t="shared" si="40"/>
        <v>12.94</v>
      </c>
      <c r="CW33">
        <f t="shared" si="41"/>
        <v>1.01</v>
      </c>
      <c r="CX33">
        <f t="shared" si="42"/>
        <v>0</v>
      </c>
      <c r="CY33">
        <f t="shared" si="43"/>
        <v>12035.1432</v>
      </c>
      <c r="CZ33">
        <f t="shared" si="44"/>
        <v>6135.5631999999996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25</v>
      </c>
      <c r="DW33" t="str">
        <f>'1.Смета.или.Акт'!D73</f>
        <v>100 м2</v>
      </c>
      <c r="DX33">
        <v>100</v>
      </c>
      <c r="EE33">
        <v>32653360</v>
      </c>
      <c r="EF33">
        <v>1</v>
      </c>
      <c r="EG33" t="s">
        <v>44</v>
      </c>
      <c r="EH33">
        <v>0</v>
      </c>
      <c r="EI33" t="s">
        <v>3</v>
      </c>
      <c r="EJ33">
        <v>1</v>
      </c>
      <c r="EK33">
        <v>12001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650.59</v>
      </c>
      <c r="ES33">
        <v>457.97</v>
      </c>
      <c r="ET33" s="59">
        <f>'1.Смета.или.Акт'!F75</f>
        <v>86.9</v>
      </c>
      <c r="EU33" s="59">
        <f>'1.Смета.или.Акт'!F76</f>
        <v>13.59</v>
      </c>
      <c r="EV33" s="59">
        <f>'1.Смета.или.Акт'!F74</f>
        <v>105.72</v>
      </c>
      <c r="EW33">
        <f>'1.Смета.или.Акт'!E79</f>
        <v>12.94</v>
      </c>
      <c r="EX33">
        <v>1.01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120</v>
      </c>
      <c r="FY33">
        <v>65</v>
      </c>
      <c r="GA33" t="s">
        <v>3</v>
      </c>
      <c r="GD33">
        <v>0</v>
      </c>
      <c r="GF33">
        <v>1806837707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34496.080000000002</v>
      </c>
      <c r="GN33">
        <f t="shared" si="48"/>
        <v>34496.080000000002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ROW(SmtRes!A26)</f>
        <v>26</v>
      </c>
      <c r="D34" s="2">
        <f>ROW(EtalonRes!A36)</f>
        <v>36</v>
      </c>
      <c r="E34" s="2" t="s">
        <v>47</v>
      </c>
      <c r="F34" s="2" t="s">
        <v>48</v>
      </c>
      <c r="G34" s="2" t="s">
        <v>49</v>
      </c>
      <c r="H34" s="2" t="s">
        <v>50</v>
      </c>
      <c r="I34" s="2">
        <f>'1.Смета.или.Акт'!E81</f>
        <v>0.99199999999999999</v>
      </c>
      <c r="J34" s="2">
        <v>0</v>
      </c>
      <c r="K34" s="2"/>
      <c r="L34" s="2"/>
      <c r="M34" s="2"/>
      <c r="N34" s="2"/>
      <c r="O34" s="2">
        <f t="shared" si="14"/>
        <v>550.91</v>
      </c>
      <c r="P34" s="2">
        <f t="shared" si="15"/>
        <v>0</v>
      </c>
      <c r="Q34" s="2">
        <f t="shared" si="16"/>
        <v>419.62</v>
      </c>
      <c r="R34" s="2">
        <f t="shared" si="17"/>
        <v>0</v>
      </c>
      <c r="S34" s="2">
        <f t="shared" si="18"/>
        <v>131.29</v>
      </c>
      <c r="T34" s="2">
        <f t="shared" si="19"/>
        <v>0</v>
      </c>
      <c r="U34" s="2">
        <f t="shared" si="20"/>
        <v>16.070399999999999</v>
      </c>
      <c r="V34" s="2">
        <f t="shared" si="21"/>
        <v>0</v>
      </c>
      <c r="W34" s="2">
        <f t="shared" si="22"/>
        <v>0</v>
      </c>
      <c r="X34" s="2">
        <f t="shared" si="23"/>
        <v>102.41</v>
      </c>
      <c r="Y34" s="2">
        <f t="shared" si="24"/>
        <v>65.650000000000006</v>
      </c>
      <c r="Z34" s="2"/>
      <c r="AA34" s="2">
        <v>34733083</v>
      </c>
      <c r="AB34" s="2">
        <f t="shared" si="25"/>
        <v>555.35</v>
      </c>
      <c r="AC34" s="2">
        <f>ROUND((ES34),2)</f>
        <v>0</v>
      </c>
      <c r="AD34" s="2">
        <f t="shared" si="27"/>
        <v>423</v>
      </c>
      <c r="AE34" s="2">
        <f t="shared" si="28"/>
        <v>0</v>
      </c>
      <c r="AF34" s="2">
        <f t="shared" si="29"/>
        <v>132.35</v>
      </c>
      <c r="AG34" s="2">
        <f t="shared" si="30"/>
        <v>0</v>
      </c>
      <c r="AH34" s="2">
        <f t="shared" si="31"/>
        <v>16.2</v>
      </c>
      <c r="AI34" s="2">
        <f t="shared" si="32"/>
        <v>0</v>
      </c>
      <c r="AJ34" s="2">
        <f t="shared" si="33"/>
        <v>0</v>
      </c>
      <c r="AK34" s="2">
        <v>555.35</v>
      </c>
      <c r="AL34" s="2">
        <v>0</v>
      </c>
      <c r="AM34" s="2">
        <v>423</v>
      </c>
      <c r="AN34" s="2">
        <v>0</v>
      </c>
      <c r="AO34" s="2">
        <v>132.35</v>
      </c>
      <c r="AP34" s="2">
        <v>0</v>
      </c>
      <c r="AQ34" s="2">
        <v>16.2</v>
      </c>
      <c r="AR34" s="2">
        <v>0</v>
      </c>
      <c r="AS34" s="2">
        <v>0</v>
      </c>
      <c r="AT34" s="2">
        <v>78</v>
      </c>
      <c r="AU34" s="2">
        <v>50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51</v>
      </c>
      <c r="BK34" s="2"/>
      <c r="BL34" s="2"/>
      <c r="BM34" s="2">
        <v>69001</v>
      </c>
      <c r="BN34" s="2">
        <v>0</v>
      </c>
      <c r="BO34" s="2" t="s">
        <v>3</v>
      </c>
      <c r="BP34" s="2">
        <v>0</v>
      </c>
      <c r="BQ34" s="2">
        <v>6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78</v>
      </c>
      <c r="CA34" s="2">
        <v>50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550.91</v>
      </c>
      <c r="CQ34" s="2">
        <f t="shared" si="35"/>
        <v>0</v>
      </c>
      <c r="CR34" s="2">
        <f t="shared" si="36"/>
        <v>423</v>
      </c>
      <c r="CS34" s="2">
        <f t="shared" si="37"/>
        <v>0</v>
      </c>
      <c r="CT34" s="2">
        <f t="shared" si="38"/>
        <v>132.35</v>
      </c>
      <c r="CU34" s="2">
        <f t="shared" si="39"/>
        <v>0</v>
      </c>
      <c r="CV34" s="2">
        <f t="shared" si="40"/>
        <v>16.2</v>
      </c>
      <c r="CW34" s="2">
        <f t="shared" si="41"/>
        <v>0</v>
      </c>
      <c r="CX34" s="2">
        <f t="shared" si="42"/>
        <v>0</v>
      </c>
      <c r="CY34" s="2">
        <f t="shared" si="43"/>
        <v>102.40619999999998</v>
      </c>
      <c r="CZ34" s="2">
        <f t="shared" si="44"/>
        <v>65.644999999999996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50</v>
      </c>
      <c r="DW34" s="2" t="s">
        <v>50</v>
      </c>
      <c r="DX34" s="2">
        <v>1000</v>
      </c>
      <c r="DY34" s="2"/>
      <c r="DZ34" s="2"/>
      <c r="EA34" s="2"/>
      <c r="EB34" s="2"/>
      <c r="EC34" s="2"/>
      <c r="ED34" s="2"/>
      <c r="EE34" s="2">
        <v>32653485</v>
      </c>
      <c r="EF34" s="2">
        <v>6</v>
      </c>
      <c r="EG34" s="2" t="s">
        <v>17</v>
      </c>
      <c r="EH34" s="2">
        <v>0</v>
      </c>
      <c r="EI34" s="2" t="s">
        <v>3</v>
      </c>
      <c r="EJ34" s="2">
        <v>1</v>
      </c>
      <c r="EK34" s="2">
        <v>69001</v>
      </c>
      <c r="EL34" s="2" t="s">
        <v>38</v>
      </c>
      <c r="EM34" s="2" t="s">
        <v>39</v>
      </c>
      <c r="EN34" s="2"/>
      <c r="EO34" s="2" t="s">
        <v>3</v>
      </c>
      <c r="EP34" s="2"/>
      <c r="EQ34" s="2">
        <v>0</v>
      </c>
      <c r="ER34" s="2">
        <v>555.35</v>
      </c>
      <c r="ES34" s="2">
        <v>0</v>
      </c>
      <c r="ET34" s="2">
        <v>423</v>
      </c>
      <c r="EU34" s="2">
        <v>0</v>
      </c>
      <c r="EV34" s="2">
        <v>132.35</v>
      </c>
      <c r="EW34" s="2">
        <v>16.2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78</v>
      </c>
      <c r="FY34" s="2">
        <v>50</v>
      </c>
      <c r="FZ34" s="2"/>
      <c r="GA34" s="2" t="s">
        <v>3</v>
      </c>
      <c r="GB34" s="2"/>
      <c r="GC34" s="2"/>
      <c r="GD34" s="2">
        <v>0</v>
      </c>
      <c r="GE34" s="2"/>
      <c r="GF34" s="2">
        <v>-1014700885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718.97</v>
      </c>
      <c r="GN34" s="2">
        <f t="shared" si="48"/>
        <v>718.97</v>
      </c>
      <c r="GO34" s="2">
        <f t="shared" si="49"/>
        <v>0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ROW(SmtRes!A28)</f>
        <v>28</v>
      </c>
      <c r="D35">
        <f>ROW(EtalonRes!A38)</f>
        <v>38</v>
      </c>
      <c r="E35" t="s">
        <v>47</v>
      </c>
      <c r="F35" t="s">
        <v>48</v>
      </c>
      <c r="G35" t="s">
        <v>49</v>
      </c>
      <c r="H35" t="s">
        <v>50</v>
      </c>
      <c r="I35">
        <f>'1.Смета.или.Акт'!E81</f>
        <v>0.99199999999999999</v>
      </c>
      <c r="J35">
        <v>0</v>
      </c>
      <c r="O35">
        <f t="shared" si="14"/>
        <v>7647.83</v>
      </c>
      <c r="P35">
        <f t="shared" si="15"/>
        <v>0</v>
      </c>
      <c r="Q35">
        <f t="shared" si="16"/>
        <v>5245.2</v>
      </c>
      <c r="R35">
        <f t="shared" si="17"/>
        <v>0</v>
      </c>
      <c r="S35">
        <f t="shared" si="18"/>
        <v>2402.63</v>
      </c>
      <c r="T35">
        <f t="shared" si="19"/>
        <v>0</v>
      </c>
      <c r="U35">
        <f t="shared" si="20"/>
        <v>16.070399999999999</v>
      </c>
      <c r="V35">
        <f t="shared" si="21"/>
        <v>0</v>
      </c>
      <c r="W35">
        <f t="shared" si="22"/>
        <v>0</v>
      </c>
      <c r="X35">
        <f t="shared" si="23"/>
        <v>1585.74</v>
      </c>
      <c r="Y35">
        <f t="shared" si="24"/>
        <v>961.05</v>
      </c>
      <c r="AA35">
        <v>34733084</v>
      </c>
      <c r="AB35">
        <f t="shared" si="25"/>
        <v>555.35</v>
      </c>
      <c r="AC35">
        <f>ROUND((ES35),2)</f>
        <v>0</v>
      </c>
      <c r="AD35">
        <f t="shared" si="27"/>
        <v>423</v>
      </c>
      <c r="AE35">
        <f t="shared" si="28"/>
        <v>0</v>
      </c>
      <c r="AF35">
        <f t="shared" si="29"/>
        <v>132.35</v>
      </c>
      <c r="AG35">
        <f t="shared" si="30"/>
        <v>0</v>
      </c>
      <c r="AH35">
        <f t="shared" si="31"/>
        <v>16.2</v>
      </c>
      <c r="AI35">
        <f t="shared" si="32"/>
        <v>0</v>
      </c>
      <c r="AJ35">
        <f t="shared" si="33"/>
        <v>0</v>
      </c>
      <c r="AK35">
        <f>AL35+AM35+AO35</f>
        <v>555.35</v>
      </c>
      <c r="AL35">
        <v>0</v>
      </c>
      <c r="AM35" s="59">
        <f>'1.Смета.или.Акт'!F83</f>
        <v>423</v>
      </c>
      <c r="AN35">
        <v>0</v>
      </c>
      <c r="AO35" s="59">
        <f>'1.Смета.или.Акт'!F82</f>
        <v>132.35</v>
      </c>
      <c r="AP35">
        <v>0</v>
      </c>
      <c r="AQ35">
        <f>'1.Смета.или.Акт'!E86</f>
        <v>16.2</v>
      </c>
      <c r="AR35">
        <v>0</v>
      </c>
      <c r="AS35">
        <v>0</v>
      </c>
      <c r="AT35">
        <v>66</v>
      </c>
      <c r="AU35">
        <v>40</v>
      </c>
      <c r="AV35">
        <v>1</v>
      </c>
      <c r="AW35">
        <v>1</v>
      </c>
      <c r="AZ35">
        <v>1</v>
      </c>
      <c r="BA35">
        <f>'1.Смета.или.Акт'!J82</f>
        <v>18.3</v>
      </c>
      <c r="BB35">
        <f>'1.Смета.или.Акт'!J83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51</v>
      </c>
      <c r="BM35">
        <v>69001</v>
      </c>
      <c r="BN35">
        <v>0</v>
      </c>
      <c r="BO35" t="s">
        <v>3</v>
      </c>
      <c r="BP35">
        <v>0</v>
      </c>
      <c r="BQ35">
        <v>6</v>
      </c>
      <c r="BR35">
        <v>0</v>
      </c>
      <c r="BS35"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78</v>
      </c>
      <c r="CA35">
        <v>50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7647.83</v>
      </c>
      <c r="CQ35">
        <f t="shared" si="35"/>
        <v>0</v>
      </c>
      <c r="CR35">
        <f t="shared" si="36"/>
        <v>5287.5</v>
      </c>
      <c r="CS35">
        <f t="shared" si="37"/>
        <v>0</v>
      </c>
      <c r="CT35">
        <f t="shared" si="38"/>
        <v>2422.0050000000001</v>
      </c>
      <c r="CU35">
        <f t="shared" si="39"/>
        <v>0</v>
      </c>
      <c r="CV35">
        <f t="shared" si="40"/>
        <v>16.2</v>
      </c>
      <c r="CW35">
        <f t="shared" si="41"/>
        <v>0</v>
      </c>
      <c r="CX35">
        <f t="shared" si="42"/>
        <v>0</v>
      </c>
      <c r="CY35">
        <f t="shared" si="43"/>
        <v>1585.7358000000002</v>
      </c>
      <c r="CZ35">
        <f t="shared" si="44"/>
        <v>961.05200000000013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50</v>
      </c>
      <c r="DW35" t="str">
        <f>'1.Смета.или.Акт'!D81</f>
        <v>т</v>
      </c>
      <c r="DX35">
        <v>1000</v>
      </c>
      <c r="EE35">
        <v>32653485</v>
      </c>
      <c r="EF35">
        <v>6</v>
      </c>
      <c r="EG35" t="s">
        <v>17</v>
      </c>
      <c r="EH35">
        <v>0</v>
      </c>
      <c r="EI35" t="s">
        <v>3</v>
      </c>
      <c r="EJ35">
        <v>1</v>
      </c>
      <c r="EK35">
        <v>69001</v>
      </c>
      <c r="EL35" t="s">
        <v>38</v>
      </c>
      <c r="EM35" t="s">
        <v>39</v>
      </c>
      <c r="EO35" t="s">
        <v>3</v>
      </c>
      <c r="EQ35">
        <v>0</v>
      </c>
      <c r="ER35">
        <f>ES35+ET35+EV35</f>
        <v>555.35</v>
      </c>
      <c r="ES35">
        <v>0</v>
      </c>
      <c r="ET35" s="59">
        <f>'1.Смета.или.Акт'!F83</f>
        <v>423</v>
      </c>
      <c r="EU35">
        <v>0</v>
      </c>
      <c r="EV35" s="59">
        <f>'1.Смета.или.Акт'!F82</f>
        <v>132.35</v>
      </c>
      <c r="EW35">
        <f>'1.Смета.или.Акт'!E86</f>
        <v>16.2</v>
      </c>
      <c r="EX35">
        <v>0</v>
      </c>
      <c r="EY35">
        <v>0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78</v>
      </c>
      <c r="FY35">
        <v>50</v>
      </c>
      <c r="GA35" t="s">
        <v>3</v>
      </c>
      <c r="GD35">
        <v>0</v>
      </c>
      <c r="GF35">
        <v>-1014700885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10194.620000000001</v>
      </c>
      <c r="GN35">
        <f t="shared" si="48"/>
        <v>10194.620000000001</v>
      </c>
      <c r="GO35">
        <f t="shared" si="49"/>
        <v>0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ROW(SmtRes!A33)</f>
        <v>33</v>
      </c>
      <c r="D36" s="2">
        <f>ROW(EtalonRes!A46)</f>
        <v>46</v>
      </c>
      <c r="E36" s="2" t="s">
        <v>52</v>
      </c>
      <c r="F36" s="2" t="s">
        <v>53</v>
      </c>
      <c r="G36" s="2" t="s">
        <v>54</v>
      </c>
      <c r="H36" s="2" t="s">
        <v>25</v>
      </c>
      <c r="I36" s="2">
        <f>'1.Смета.или.Акт'!E88</f>
        <v>10.785</v>
      </c>
      <c r="J36" s="2">
        <v>0</v>
      </c>
      <c r="K36" s="2"/>
      <c r="L36" s="2"/>
      <c r="M36" s="2"/>
      <c r="N36" s="2"/>
      <c r="O36" s="2">
        <f t="shared" si="14"/>
        <v>1719.67</v>
      </c>
      <c r="P36" s="2">
        <f t="shared" si="15"/>
        <v>0</v>
      </c>
      <c r="Q36" s="2">
        <f t="shared" si="16"/>
        <v>263.91000000000003</v>
      </c>
      <c r="R36" s="2">
        <f t="shared" si="17"/>
        <v>40.44</v>
      </c>
      <c r="S36" s="2">
        <f t="shared" si="18"/>
        <v>1455.76</v>
      </c>
      <c r="T36" s="2">
        <f t="shared" si="19"/>
        <v>0</v>
      </c>
      <c r="U36" s="2">
        <f t="shared" si="20"/>
        <v>154.87260000000001</v>
      </c>
      <c r="V36" s="2">
        <f t="shared" si="21"/>
        <v>3.12765</v>
      </c>
      <c r="W36" s="2">
        <f t="shared" si="22"/>
        <v>0</v>
      </c>
      <c r="X36" s="2">
        <f t="shared" si="23"/>
        <v>1795.44</v>
      </c>
      <c r="Y36" s="2">
        <f t="shared" si="24"/>
        <v>972.53</v>
      </c>
      <c r="Z36" s="2"/>
      <c r="AA36" s="2">
        <v>34733083</v>
      </c>
      <c r="AB36" s="2">
        <f t="shared" si="25"/>
        <v>159.44999999999999</v>
      </c>
      <c r="AC36" s="2">
        <f>ROUND((ES36+(SUM(SmtRes!BC29:'SmtRes'!BC33)+SUM(EtalonRes!AL39:'EtalonRes'!AL46))),2)</f>
        <v>0</v>
      </c>
      <c r="AD36" s="2">
        <f t="shared" si="27"/>
        <v>24.47</v>
      </c>
      <c r="AE36" s="2">
        <f t="shared" si="28"/>
        <v>3.75</v>
      </c>
      <c r="AF36" s="2">
        <f t="shared" si="29"/>
        <v>134.97999999999999</v>
      </c>
      <c r="AG36" s="2">
        <f t="shared" si="30"/>
        <v>0</v>
      </c>
      <c r="AH36" s="2">
        <f t="shared" si="31"/>
        <v>14.36</v>
      </c>
      <c r="AI36" s="2">
        <f t="shared" si="32"/>
        <v>0.28999999999999998</v>
      </c>
      <c r="AJ36" s="2">
        <f t="shared" si="33"/>
        <v>0</v>
      </c>
      <c r="AK36" s="2">
        <v>341.78</v>
      </c>
      <c r="AL36" s="2">
        <v>182.33</v>
      </c>
      <c r="AM36" s="2">
        <v>24.47</v>
      </c>
      <c r="AN36" s="2">
        <v>3.75</v>
      </c>
      <c r="AO36" s="2">
        <v>134.97999999999999</v>
      </c>
      <c r="AP36" s="2">
        <v>0</v>
      </c>
      <c r="AQ36" s="2">
        <v>14.36</v>
      </c>
      <c r="AR36" s="2">
        <v>0.28999999999999998</v>
      </c>
      <c r="AS36" s="2">
        <v>0</v>
      </c>
      <c r="AT36" s="2">
        <v>120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55</v>
      </c>
      <c r="BK36" s="2"/>
      <c r="BL36" s="2"/>
      <c r="BM36" s="2">
        <v>12001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120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1719.67</v>
      </c>
      <c r="CQ36" s="2">
        <f t="shared" si="35"/>
        <v>0</v>
      </c>
      <c r="CR36" s="2">
        <f t="shared" si="36"/>
        <v>24.47</v>
      </c>
      <c r="CS36" s="2">
        <f t="shared" si="37"/>
        <v>3.75</v>
      </c>
      <c r="CT36" s="2">
        <f t="shared" si="38"/>
        <v>134.97999999999999</v>
      </c>
      <c r="CU36" s="2">
        <f t="shared" si="39"/>
        <v>0</v>
      </c>
      <c r="CV36" s="2">
        <f t="shared" si="40"/>
        <v>14.36</v>
      </c>
      <c r="CW36" s="2">
        <f t="shared" si="41"/>
        <v>0.28999999999999998</v>
      </c>
      <c r="CX36" s="2">
        <f t="shared" si="42"/>
        <v>0</v>
      </c>
      <c r="CY36" s="2">
        <f t="shared" si="43"/>
        <v>1795.44</v>
      </c>
      <c r="CZ36" s="2">
        <f t="shared" si="44"/>
        <v>972.53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1005</v>
      </c>
      <c r="DV36" s="2" t="s">
        <v>25</v>
      </c>
      <c r="DW36" s="2" t="s">
        <v>25</v>
      </c>
      <c r="DX36" s="2">
        <v>100</v>
      </c>
      <c r="DY36" s="2"/>
      <c r="DZ36" s="2"/>
      <c r="EA36" s="2"/>
      <c r="EB36" s="2"/>
      <c r="EC36" s="2"/>
      <c r="ED36" s="2"/>
      <c r="EE36" s="2">
        <v>32653360</v>
      </c>
      <c r="EF36" s="2">
        <v>1</v>
      </c>
      <c r="EG36" s="2" t="s">
        <v>44</v>
      </c>
      <c r="EH36" s="2">
        <v>0</v>
      </c>
      <c r="EI36" s="2" t="s">
        <v>3</v>
      </c>
      <c r="EJ36" s="2">
        <v>1</v>
      </c>
      <c r="EK36" s="2">
        <v>12001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341.78</v>
      </c>
      <c r="ES36" s="2">
        <v>182.33</v>
      </c>
      <c r="ET36" s="2">
        <v>24.47</v>
      </c>
      <c r="EU36" s="2">
        <v>3.75</v>
      </c>
      <c r="EV36" s="2">
        <v>134.97999999999999</v>
      </c>
      <c r="EW36" s="2">
        <v>14.36</v>
      </c>
      <c r="EX36" s="2">
        <v>0.28999999999999998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120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-2034083964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4487.6400000000003</v>
      </c>
      <c r="GN36" s="2">
        <f t="shared" si="48"/>
        <v>4487.6400000000003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ROW(SmtRes!A38)</f>
        <v>38</v>
      </c>
      <c r="D37">
        <f>ROW(EtalonRes!A54)</f>
        <v>54</v>
      </c>
      <c r="E37" t="s">
        <v>52</v>
      </c>
      <c r="F37" t="s">
        <v>53</v>
      </c>
      <c r="G37" t="s">
        <v>54</v>
      </c>
      <c r="H37" t="s">
        <v>25</v>
      </c>
      <c r="I37">
        <f>'1.Смета.или.Акт'!E88</f>
        <v>10.785</v>
      </c>
      <c r="J37">
        <v>0</v>
      </c>
      <c r="O37">
        <f t="shared" si="14"/>
        <v>29939.26</v>
      </c>
      <c r="P37">
        <f t="shared" si="15"/>
        <v>0</v>
      </c>
      <c r="Q37">
        <f t="shared" si="16"/>
        <v>3298.86</v>
      </c>
      <c r="R37">
        <f t="shared" si="17"/>
        <v>740.12</v>
      </c>
      <c r="S37">
        <f t="shared" si="18"/>
        <v>26640.400000000001</v>
      </c>
      <c r="T37">
        <f t="shared" si="19"/>
        <v>0</v>
      </c>
      <c r="U37">
        <f t="shared" si="20"/>
        <v>154.87260000000001</v>
      </c>
      <c r="V37">
        <f t="shared" si="21"/>
        <v>3.12765</v>
      </c>
      <c r="W37">
        <f t="shared" si="22"/>
        <v>0</v>
      </c>
      <c r="X37">
        <f t="shared" si="23"/>
        <v>27928.13</v>
      </c>
      <c r="Y37">
        <f t="shared" si="24"/>
        <v>14237.87</v>
      </c>
      <c r="AA37">
        <v>34733084</v>
      </c>
      <c r="AB37">
        <f t="shared" si="25"/>
        <v>159.44999999999999</v>
      </c>
      <c r="AC37">
        <f>ROUND((ES37+(SUM(SmtRes!BC34:'SmtRes'!BC38)+SUM(EtalonRes!AL47:'EtalonRes'!AL54))),2)</f>
        <v>0</v>
      </c>
      <c r="AD37">
        <f t="shared" si="27"/>
        <v>24.47</v>
      </c>
      <c r="AE37">
        <f t="shared" si="28"/>
        <v>3.75</v>
      </c>
      <c r="AF37">
        <f t="shared" si="29"/>
        <v>134.97999999999999</v>
      </c>
      <c r="AG37">
        <f t="shared" si="30"/>
        <v>0</v>
      </c>
      <c r="AH37">
        <f t="shared" si="31"/>
        <v>14.36</v>
      </c>
      <c r="AI37">
        <f t="shared" si="32"/>
        <v>0.28999999999999998</v>
      </c>
      <c r="AJ37">
        <f t="shared" si="33"/>
        <v>0</v>
      </c>
      <c r="AK37">
        <f>AL37+AM37+AO37</f>
        <v>341.78</v>
      </c>
      <c r="AL37">
        <v>182.33</v>
      </c>
      <c r="AM37" s="59">
        <f>'1.Смета.или.Акт'!F90</f>
        <v>24.47</v>
      </c>
      <c r="AN37" s="59">
        <f>'1.Смета.или.Акт'!F91</f>
        <v>3.75</v>
      </c>
      <c r="AO37" s="59">
        <f>'1.Смета.или.Акт'!F89</f>
        <v>134.97999999999999</v>
      </c>
      <c r="AP37">
        <v>0</v>
      </c>
      <c r="AQ37">
        <f>'1.Смета.или.Акт'!E94</f>
        <v>14.36</v>
      </c>
      <c r="AR37">
        <v>0.28999999999999998</v>
      </c>
      <c r="AS37">
        <v>0</v>
      </c>
      <c r="AT37">
        <v>102</v>
      </c>
      <c r="AU37">
        <v>52</v>
      </c>
      <c r="AV37">
        <v>1</v>
      </c>
      <c r="AW37">
        <v>1</v>
      </c>
      <c r="AZ37">
        <v>1</v>
      </c>
      <c r="BA37">
        <f>'1.Смета.или.Акт'!J89</f>
        <v>18.3</v>
      </c>
      <c r="BB37">
        <f>'1.Смета.или.Акт'!J90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55</v>
      </c>
      <c r="BM37">
        <v>12001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'1.Смета.или.Акт'!J91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120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29939.260000000002</v>
      </c>
      <c r="CQ37">
        <f t="shared" si="35"/>
        <v>0</v>
      </c>
      <c r="CR37">
        <f t="shared" si="36"/>
        <v>305.875</v>
      </c>
      <c r="CS37">
        <f t="shared" si="37"/>
        <v>68.625</v>
      </c>
      <c r="CT37">
        <f t="shared" si="38"/>
        <v>2470.134</v>
      </c>
      <c r="CU37">
        <f t="shared" si="39"/>
        <v>0</v>
      </c>
      <c r="CV37">
        <f t="shared" si="40"/>
        <v>14.36</v>
      </c>
      <c r="CW37">
        <f t="shared" si="41"/>
        <v>0.28999999999999998</v>
      </c>
      <c r="CX37">
        <f t="shared" si="42"/>
        <v>0</v>
      </c>
      <c r="CY37">
        <f t="shared" si="43"/>
        <v>27928.130400000002</v>
      </c>
      <c r="CZ37">
        <f t="shared" si="44"/>
        <v>14237.8704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1005</v>
      </c>
      <c r="DV37" t="s">
        <v>25</v>
      </c>
      <c r="DW37" t="str">
        <f>'1.Смета.или.Акт'!D88</f>
        <v>100 м2</v>
      </c>
      <c r="DX37">
        <v>100</v>
      </c>
      <c r="EE37">
        <v>32653360</v>
      </c>
      <c r="EF37">
        <v>1</v>
      </c>
      <c r="EG37" t="s">
        <v>44</v>
      </c>
      <c r="EH37">
        <v>0</v>
      </c>
      <c r="EI37" t="s">
        <v>3</v>
      </c>
      <c r="EJ37">
        <v>1</v>
      </c>
      <c r="EK37">
        <v>12001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341.78</v>
      </c>
      <c r="ES37">
        <v>182.33</v>
      </c>
      <c r="ET37" s="59">
        <f>'1.Смета.или.Акт'!F90</f>
        <v>24.47</v>
      </c>
      <c r="EU37" s="59">
        <f>'1.Смета.или.Акт'!F91</f>
        <v>3.75</v>
      </c>
      <c r="EV37" s="59">
        <f>'1.Смета.или.Акт'!F89</f>
        <v>134.97999999999999</v>
      </c>
      <c r="EW37">
        <f>'1.Смета.или.Акт'!E94</f>
        <v>14.36</v>
      </c>
      <c r="EX37">
        <v>0.28999999999999998</v>
      </c>
      <c r="EY37">
        <v>1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120</v>
      </c>
      <c r="FY37">
        <v>65</v>
      </c>
      <c r="GA37" t="s">
        <v>3</v>
      </c>
      <c r="GD37">
        <v>0</v>
      </c>
      <c r="GF37">
        <v>-2034083964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72105.259999999995</v>
      </c>
      <c r="GN37">
        <f t="shared" si="48"/>
        <v>72105.259999999995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ROW(SmtRes!A41)</f>
        <v>41</v>
      </c>
      <c r="D38" s="2">
        <f>ROW(EtalonRes!A59)</f>
        <v>59</v>
      </c>
      <c r="E38" s="2" t="s">
        <v>56</v>
      </c>
      <c r="F38" s="2" t="s">
        <v>57</v>
      </c>
      <c r="G38" s="2" t="s">
        <v>58</v>
      </c>
      <c r="H38" s="2" t="s">
        <v>15</v>
      </c>
      <c r="I38" s="2">
        <f>'1.Смета.или.Акт'!E96</f>
        <v>0.72</v>
      </c>
      <c r="J38" s="2">
        <v>0</v>
      </c>
      <c r="K38" s="2"/>
      <c r="L38" s="2"/>
      <c r="M38" s="2"/>
      <c r="N38" s="2"/>
      <c r="O38" s="2">
        <f t="shared" si="14"/>
        <v>547.94000000000005</v>
      </c>
      <c r="P38" s="2">
        <f t="shared" si="15"/>
        <v>0</v>
      </c>
      <c r="Q38" s="2">
        <f t="shared" si="16"/>
        <v>3.79</v>
      </c>
      <c r="R38" s="2">
        <f t="shared" si="17"/>
        <v>0.67</v>
      </c>
      <c r="S38" s="2">
        <f t="shared" si="18"/>
        <v>544.15</v>
      </c>
      <c r="T38" s="2">
        <f t="shared" si="19"/>
        <v>0</v>
      </c>
      <c r="U38" s="2">
        <f t="shared" si="20"/>
        <v>63.791999999999994</v>
      </c>
      <c r="V38" s="2">
        <f t="shared" si="21"/>
        <v>5.7599999999999998E-2</v>
      </c>
      <c r="W38" s="2">
        <f t="shared" si="22"/>
        <v>0</v>
      </c>
      <c r="X38" s="2">
        <f t="shared" si="23"/>
        <v>452.2</v>
      </c>
      <c r="Y38" s="2">
        <f t="shared" si="24"/>
        <v>354.13</v>
      </c>
      <c r="Z38" s="2"/>
      <c r="AA38" s="2">
        <v>34733083</v>
      </c>
      <c r="AB38" s="2">
        <f t="shared" si="25"/>
        <v>761.02</v>
      </c>
      <c r="AC38" s="2">
        <f t="shared" ref="AC38:AC43" si="53">ROUND((ES38),2)</f>
        <v>0</v>
      </c>
      <c r="AD38" s="2">
        <f t="shared" si="27"/>
        <v>5.26</v>
      </c>
      <c r="AE38" s="2">
        <f t="shared" si="28"/>
        <v>0.93</v>
      </c>
      <c r="AF38" s="2">
        <f t="shared" si="29"/>
        <v>755.76</v>
      </c>
      <c r="AG38" s="2">
        <f t="shared" si="30"/>
        <v>0</v>
      </c>
      <c r="AH38" s="2">
        <f t="shared" si="31"/>
        <v>88.6</v>
      </c>
      <c r="AI38" s="2">
        <f t="shared" si="32"/>
        <v>0.08</v>
      </c>
      <c r="AJ38" s="2">
        <f t="shared" si="33"/>
        <v>0</v>
      </c>
      <c r="AK38" s="2">
        <v>761.02</v>
      </c>
      <c r="AL38" s="2">
        <v>0</v>
      </c>
      <c r="AM38" s="2">
        <v>5.26</v>
      </c>
      <c r="AN38" s="2">
        <v>0.93</v>
      </c>
      <c r="AO38" s="2">
        <v>755.76</v>
      </c>
      <c r="AP38" s="2">
        <v>0</v>
      </c>
      <c r="AQ38" s="2">
        <v>88.6</v>
      </c>
      <c r="AR38" s="2">
        <v>0.08</v>
      </c>
      <c r="AS38" s="2">
        <v>0</v>
      </c>
      <c r="AT38" s="2">
        <v>83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59</v>
      </c>
      <c r="BK38" s="2"/>
      <c r="BL38" s="2"/>
      <c r="BM38" s="2">
        <v>58001</v>
      </c>
      <c r="BN38" s="2">
        <v>0</v>
      </c>
      <c r="BO38" s="2" t="s">
        <v>3</v>
      </c>
      <c r="BP38" s="2">
        <v>0</v>
      </c>
      <c r="BQ38" s="2">
        <v>6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83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547.93999999999994</v>
      </c>
      <c r="CQ38" s="2">
        <f t="shared" si="35"/>
        <v>0</v>
      </c>
      <c r="CR38" s="2">
        <f t="shared" si="36"/>
        <v>5.26</v>
      </c>
      <c r="CS38" s="2">
        <f t="shared" si="37"/>
        <v>0.93</v>
      </c>
      <c r="CT38" s="2">
        <f t="shared" si="38"/>
        <v>755.76</v>
      </c>
      <c r="CU38" s="2">
        <f t="shared" si="39"/>
        <v>0</v>
      </c>
      <c r="CV38" s="2">
        <f t="shared" si="40"/>
        <v>88.6</v>
      </c>
      <c r="CW38" s="2">
        <f t="shared" si="41"/>
        <v>0.08</v>
      </c>
      <c r="CX38" s="2">
        <f t="shared" si="42"/>
        <v>0</v>
      </c>
      <c r="CY38" s="2">
        <f t="shared" si="43"/>
        <v>452.20059999999995</v>
      </c>
      <c r="CZ38" s="2">
        <f t="shared" si="44"/>
        <v>354.13299999999998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15</v>
      </c>
      <c r="DW38" s="2" t="s">
        <v>15</v>
      </c>
      <c r="DX38" s="2">
        <v>100</v>
      </c>
      <c r="DY38" s="2"/>
      <c r="DZ38" s="2"/>
      <c r="EA38" s="2"/>
      <c r="EB38" s="2"/>
      <c r="EC38" s="2"/>
      <c r="ED38" s="2"/>
      <c r="EE38" s="2">
        <v>32653438</v>
      </c>
      <c r="EF38" s="2">
        <v>6</v>
      </c>
      <c r="EG38" s="2" t="s">
        <v>17</v>
      </c>
      <c r="EH38" s="2">
        <v>0</v>
      </c>
      <c r="EI38" s="2" t="s">
        <v>3</v>
      </c>
      <c r="EJ38" s="2">
        <v>1</v>
      </c>
      <c r="EK38" s="2">
        <v>58001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761.02</v>
      </c>
      <c r="ES38" s="2">
        <v>0</v>
      </c>
      <c r="ET38" s="2">
        <v>5.26</v>
      </c>
      <c r="EU38" s="2">
        <v>0.93</v>
      </c>
      <c r="EV38" s="2">
        <v>755.76</v>
      </c>
      <c r="EW38" s="2">
        <v>88.6</v>
      </c>
      <c r="EX38" s="2">
        <v>0.08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83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817532485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1354.27</v>
      </c>
      <c r="GN38" s="2">
        <f t="shared" si="48"/>
        <v>1354.27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ROW(SmtRes!A44)</f>
        <v>44</v>
      </c>
      <c r="D39">
        <f>ROW(EtalonRes!A64)</f>
        <v>64</v>
      </c>
      <c r="E39" t="s">
        <v>56</v>
      </c>
      <c r="F39" t="s">
        <v>57</v>
      </c>
      <c r="G39" t="s">
        <v>58</v>
      </c>
      <c r="H39" t="s">
        <v>15</v>
      </c>
      <c r="I39">
        <f>'1.Смета.или.Акт'!E96</f>
        <v>0.72</v>
      </c>
      <c r="J39">
        <v>0</v>
      </c>
      <c r="O39">
        <f t="shared" si="14"/>
        <v>10005.23</v>
      </c>
      <c r="P39">
        <f t="shared" si="15"/>
        <v>0</v>
      </c>
      <c r="Q39">
        <f t="shared" si="16"/>
        <v>47.34</v>
      </c>
      <c r="R39">
        <f t="shared" si="17"/>
        <v>12.25</v>
      </c>
      <c r="S39">
        <f t="shared" si="18"/>
        <v>9957.89</v>
      </c>
      <c r="T39">
        <f t="shared" si="19"/>
        <v>0</v>
      </c>
      <c r="U39">
        <f t="shared" si="20"/>
        <v>63.791999999999994</v>
      </c>
      <c r="V39">
        <f t="shared" si="21"/>
        <v>5.7599999999999998E-2</v>
      </c>
      <c r="W39">
        <f t="shared" si="22"/>
        <v>0</v>
      </c>
      <c r="X39">
        <f t="shared" si="23"/>
        <v>7078.8</v>
      </c>
      <c r="Y39">
        <f t="shared" si="24"/>
        <v>5184.47</v>
      </c>
      <c r="AA39">
        <v>34733084</v>
      </c>
      <c r="AB39">
        <f t="shared" si="25"/>
        <v>761.02</v>
      </c>
      <c r="AC39">
        <f t="shared" si="53"/>
        <v>0</v>
      </c>
      <c r="AD39">
        <f t="shared" si="27"/>
        <v>5.26</v>
      </c>
      <c r="AE39">
        <f t="shared" si="28"/>
        <v>0.93</v>
      </c>
      <c r="AF39">
        <f t="shared" si="29"/>
        <v>755.76</v>
      </c>
      <c r="AG39">
        <f t="shared" si="30"/>
        <v>0</v>
      </c>
      <c r="AH39">
        <f t="shared" si="31"/>
        <v>88.6</v>
      </c>
      <c r="AI39">
        <f t="shared" si="32"/>
        <v>0.08</v>
      </c>
      <c r="AJ39">
        <f t="shared" si="33"/>
        <v>0</v>
      </c>
      <c r="AK39">
        <f>AL39+AM39+AO39</f>
        <v>761.02</v>
      </c>
      <c r="AL39">
        <v>0</v>
      </c>
      <c r="AM39" s="59">
        <f>'1.Смета.или.Акт'!F98</f>
        <v>5.26</v>
      </c>
      <c r="AN39" s="59">
        <f>'1.Смета.или.Акт'!F99</f>
        <v>0.93</v>
      </c>
      <c r="AO39" s="59">
        <f>'1.Смета.или.Акт'!F97</f>
        <v>755.76</v>
      </c>
      <c r="AP39">
        <v>0</v>
      </c>
      <c r="AQ39">
        <f>'1.Смета.или.Акт'!E102</f>
        <v>88.6</v>
      </c>
      <c r="AR39">
        <v>0.08</v>
      </c>
      <c r="AS39">
        <v>0</v>
      </c>
      <c r="AT39">
        <v>71</v>
      </c>
      <c r="AU39">
        <v>52</v>
      </c>
      <c r="AV39">
        <v>1</v>
      </c>
      <c r="AW39">
        <v>1</v>
      </c>
      <c r="AZ39">
        <v>1</v>
      </c>
      <c r="BA39">
        <f>'1.Смета.или.Акт'!J97</f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59</v>
      </c>
      <c r="BM39">
        <v>58001</v>
      </c>
      <c r="BN39">
        <v>0</v>
      </c>
      <c r="BO39" t="s">
        <v>3</v>
      </c>
      <c r="BP39">
        <v>0</v>
      </c>
      <c r="BQ39">
        <v>6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83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10005.23</v>
      </c>
      <c r="CQ39">
        <f t="shared" si="35"/>
        <v>0</v>
      </c>
      <c r="CR39">
        <f t="shared" si="36"/>
        <v>65.75</v>
      </c>
      <c r="CS39">
        <f t="shared" si="37"/>
        <v>17.019000000000002</v>
      </c>
      <c r="CT39">
        <f t="shared" si="38"/>
        <v>13830.408000000001</v>
      </c>
      <c r="CU39">
        <f t="shared" si="39"/>
        <v>0</v>
      </c>
      <c r="CV39">
        <f t="shared" si="40"/>
        <v>88.6</v>
      </c>
      <c r="CW39">
        <f t="shared" si="41"/>
        <v>0.08</v>
      </c>
      <c r="CX39">
        <f t="shared" si="42"/>
        <v>0</v>
      </c>
      <c r="CY39">
        <f t="shared" si="43"/>
        <v>7078.7993999999999</v>
      </c>
      <c r="CZ39">
        <f t="shared" si="44"/>
        <v>5184.4727999999996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15</v>
      </c>
      <c r="DW39" t="str">
        <f>'1.Смета.или.Акт'!D96</f>
        <v>100 м</v>
      </c>
      <c r="DX39">
        <v>100</v>
      </c>
      <c r="EE39">
        <v>32653438</v>
      </c>
      <c r="EF39">
        <v>6</v>
      </c>
      <c r="EG39" t="s">
        <v>17</v>
      </c>
      <c r="EH39">
        <v>0</v>
      </c>
      <c r="EI39" t="s">
        <v>3</v>
      </c>
      <c r="EJ39">
        <v>1</v>
      </c>
      <c r="EK39">
        <v>58001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761.02</v>
      </c>
      <c r="ES39">
        <v>0</v>
      </c>
      <c r="ET39" s="59">
        <f>'1.Смета.или.Акт'!F98</f>
        <v>5.26</v>
      </c>
      <c r="EU39" s="59">
        <f>'1.Смета.или.Акт'!F99</f>
        <v>0.93</v>
      </c>
      <c r="EV39" s="59">
        <f>'1.Смета.или.Акт'!F97</f>
        <v>755.76</v>
      </c>
      <c r="EW39">
        <f>'1.Смета.или.Акт'!E102</f>
        <v>88.6</v>
      </c>
      <c r="EX39">
        <v>0.08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83</v>
      </c>
      <c r="FY39">
        <v>65</v>
      </c>
      <c r="GA39" t="s">
        <v>3</v>
      </c>
      <c r="GD39">
        <v>0</v>
      </c>
      <c r="GF39">
        <v>817532485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22268.5</v>
      </c>
      <c r="GN39">
        <f t="shared" si="48"/>
        <v>22268.5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ROW(SmtRes!A47)</f>
        <v>47</v>
      </c>
      <c r="D40" s="2">
        <f>ROW(EtalonRes!A69)</f>
        <v>69</v>
      </c>
      <c r="E40" s="2" t="s">
        <v>60</v>
      </c>
      <c r="F40" s="2" t="s">
        <v>61</v>
      </c>
      <c r="G40" s="2" t="s">
        <v>62</v>
      </c>
      <c r="H40" s="2" t="s">
        <v>15</v>
      </c>
      <c r="I40" s="2">
        <f>'1.Смета.или.Акт'!E104</f>
        <v>0.08</v>
      </c>
      <c r="J40" s="2">
        <v>0</v>
      </c>
      <c r="K40" s="2"/>
      <c r="L40" s="2"/>
      <c r="M40" s="2"/>
      <c r="N40" s="2"/>
      <c r="O40" s="2">
        <f t="shared" si="14"/>
        <v>25.79</v>
      </c>
      <c r="P40" s="2">
        <f t="shared" si="15"/>
        <v>0</v>
      </c>
      <c r="Q40" s="2">
        <f t="shared" si="16"/>
        <v>0.68</v>
      </c>
      <c r="R40" s="2">
        <f t="shared" si="17"/>
        <v>0.12</v>
      </c>
      <c r="S40" s="2">
        <f t="shared" si="18"/>
        <v>25.11</v>
      </c>
      <c r="T40" s="2">
        <f t="shared" si="19"/>
        <v>0</v>
      </c>
      <c r="U40" s="2">
        <f t="shared" si="20"/>
        <v>2.944</v>
      </c>
      <c r="V40" s="2">
        <f t="shared" si="21"/>
        <v>1.0400000000000001E-2</v>
      </c>
      <c r="W40" s="2">
        <f t="shared" si="22"/>
        <v>0</v>
      </c>
      <c r="X40" s="2">
        <f t="shared" si="23"/>
        <v>20.94</v>
      </c>
      <c r="Y40" s="2">
        <f t="shared" si="24"/>
        <v>16.399999999999999</v>
      </c>
      <c r="Z40" s="2"/>
      <c r="AA40" s="2">
        <v>34733083</v>
      </c>
      <c r="AB40" s="2">
        <f t="shared" si="25"/>
        <v>322.44</v>
      </c>
      <c r="AC40" s="2">
        <f t="shared" si="53"/>
        <v>0</v>
      </c>
      <c r="AD40" s="2">
        <f t="shared" si="27"/>
        <v>8.5399999999999991</v>
      </c>
      <c r="AE40" s="2">
        <f t="shared" si="28"/>
        <v>1.51</v>
      </c>
      <c r="AF40" s="2">
        <f t="shared" si="29"/>
        <v>313.89999999999998</v>
      </c>
      <c r="AG40" s="2">
        <f t="shared" si="30"/>
        <v>0</v>
      </c>
      <c r="AH40" s="2">
        <f t="shared" si="31"/>
        <v>36.799999999999997</v>
      </c>
      <c r="AI40" s="2">
        <f t="shared" si="32"/>
        <v>0.13</v>
      </c>
      <c r="AJ40" s="2">
        <f t="shared" si="33"/>
        <v>0</v>
      </c>
      <c r="AK40" s="2">
        <v>322.44</v>
      </c>
      <c r="AL40" s="2">
        <v>0</v>
      </c>
      <c r="AM40" s="2">
        <v>8.5399999999999991</v>
      </c>
      <c r="AN40" s="2">
        <v>1.51</v>
      </c>
      <c r="AO40" s="2">
        <v>313.89999999999998</v>
      </c>
      <c r="AP40" s="2">
        <v>0</v>
      </c>
      <c r="AQ40" s="2">
        <v>36.799999999999997</v>
      </c>
      <c r="AR40" s="2">
        <v>0.13</v>
      </c>
      <c r="AS40" s="2">
        <v>0</v>
      </c>
      <c r="AT40" s="2">
        <v>83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63</v>
      </c>
      <c r="BK40" s="2"/>
      <c r="BL40" s="2"/>
      <c r="BM40" s="2">
        <v>58001</v>
      </c>
      <c r="BN40" s="2">
        <v>0</v>
      </c>
      <c r="BO40" s="2" t="s">
        <v>3</v>
      </c>
      <c r="BP40" s="2">
        <v>0</v>
      </c>
      <c r="BQ40" s="2">
        <v>6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83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25.79</v>
      </c>
      <c r="CQ40" s="2">
        <f t="shared" si="35"/>
        <v>0</v>
      </c>
      <c r="CR40" s="2">
        <f t="shared" si="36"/>
        <v>8.5399999999999991</v>
      </c>
      <c r="CS40" s="2">
        <f t="shared" si="37"/>
        <v>1.51</v>
      </c>
      <c r="CT40" s="2">
        <f t="shared" si="38"/>
        <v>313.89999999999998</v>
      </c>
      <c r="CU40" s="2">
        <f t="shared" si="39"/>
        <v>0</v>
      </c>
      <c r="CV40" s="2">
        <f t="shared" si="40"/>
        <v>36.799999999999997</v>
      </c>
      <c r="CW40" s="2">
        <f t="shared" si="41"/>
        <v>0.13</v>
      </c>
      <c r="CX40" s="2">
        <f t="shared" si="42"/>
        <v>0</v>
      </c>
      <c r="CY40" s="2">
        <f t="shared" si="43"/>
        <v>20.940900000000003</v>
      </c>
      <c r="CZ40" s="2">
        <f t="shared" si="44"/>
        <v>16.3995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15</v>
      </c>
      <c r="DW40" s="2" t="s">
        <v>15</v>
      </c>
      <c r="DX40" s="2">
        <v>100</v>
      </c>
      <c r="DY40" s="2"/>
      <c r="DZ40" s="2"/>
      <c r="EA40" s="2"/>
      <c r="EB40" s="2"/>
      <c r="EC40" s="2"/>
      <c r="ED40" s="2"/>
      <c r="EE40" s="2">
        <v>32653438</v>
      </c>
      <c r="EF40" s="2">
        <v>6</v>
      </c>
      <c r="EG40" s="2" t="s">
        <v>17</v>
      </c>
      <c r="EH40" s="2">
        <v>0</v>
      </c>
      <c r="EI40" s="2" t="s">
        <v>3</v>
      </c>
      <c r="EJ40" s="2">
        <v>1</v>
      </c>
      <c r="EK40" s="2">
        <v>58001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322.44</v>
      </c>
      <c r="ES40" s="2">
        <v>0</v>
      </c>
      <c r="ET40" s="2">
        <v>8.5399999999999991</v>
      </c>
      <c r="EU40" s="2">
        <v>1.51</v>
      </c>
      <c r="EV40" s="2">
        <v>313.89999999999998</v>
      </c>
      <c r="EW40" s="2">
        <v>36.799999999999997</v>
      </c>
      <c r="EX40" s="2">
        <v>0.13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83</v>
      </c>
      <c r="FY40" s="2">
        <v>65</v>
      </c>
      <c r="FZ40" s="2"/>
      <c r="GA40" s="2" t="s">
        <v>3</v>
      </c>
      <c r="GB40" s="2"/>
      <c r="GC40" s="2"/>
      <c r="GD40" s="2">
        <v>0</v>
      </c>
      <c r="GE40" s="2"/>
      <c r="GF40" s="2">
        <v>675973604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63.13</v>
      </c>
      <c r="GN40" s="2">
        <f t="shared" si="48"/>
        <v>63.13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ROW(SmtRes!A50)</f>
        <v>50</v>
      </c>
      <c r="D41">
        <f>ROW(EtalonRes!A74)</f>
        <v>74</v>
      </c>
      <c r="E41" t="s">
        <v>60</v>
      </c>
      <c r="F41" t="s">
        <v>61</v>
      </c>
      <c r="G41" t="s">
        <v>62</v>
      </c>
      <c r="H41" t="s">
        <v>15</v>
      </c>
      <c r="I41">
        <f>'1.Смета.или.Акт'!E104</f>
        <v>0.08</v>
      </c>
      <c r="J41">
        <v>0</v>
      </c>
      <c r="O41">
        <f t="shared" si="14"/>
        <v>468.09</v>
      </c>
      <c r="P41">
        <f t="shared" si="15"/>
        <v>0</v>
      </c>
      <c r="Q41">
        <f t="shared" si="16"/>
        <v>8.5399999999999991</v>
      </c>
      <c r="R41">
        <f t="shared" si="17"/>
        <v>2.21</v>
      </c>
      <c r="S41">
        <f t="shared" si="18"/>
        <v>459.55</v>
      </c>
      <c r="T41">
        <f t="shared" si="19"/>
        <v>0</v>
      </c>
      <c r="U41">
        <f t="shared" si="20"/>
        <v>2.944</v>
      </c>
      <c r="V41">
        <f t="shared" si="21"/>
        <v>1.0400000000000001E-2</v>
      </c>
      <c r="W41">
        <f t="shared" si="22"/>
        <v>0</v>
      </c>
      <c r="X41">
        <f t="shared" si="23"/>
        <v>327.85</v>
      </c>
      <c r="Y41">
        <f t="shared" si="24"/>
        <v>240.12</v>
      </c>
      <c r="AA41">
        <v>34733084</v>
      </c>
      <c r="AB41">
        <f t="shared" si="25"/>
        <v>322.44</v>
      </c>
      <c r="AC41">
        <f t="shared" si="53"/>
        <v>0</v>
      </c>
      <c r="AD41">
        <f t="shared" si="27"/>
        <v>8.5399999999999991</v>
      </c>
      <c r="AE41">
        <f t="shared" si="28"/>
        <v>1.51</v>
      </c>
      <c r="AF41">
        <f t="shared" si="29"/>
        <v>313.89999999999998</v>
      </c>
      <c r="AG41">
        <f t="shared" si="30"/>
        <v>0</v>
      </c>
      <c r="AH41">
        <f t="shared" si="31"/>
        <v>36.799999999999997</v>
      </c>
      <c r="AI41">
        <f t="shared" si="32"/>
        <v>0.13</v>
      </c>
      <c r="AJ41">
        <f t="shared" si="33"/>
        <v>0</v>
      </c>
      <c r="AK41">
        <f>AL41+AM41+AO41</f>
        <v>322.44</v>
      </c>
      <c r="AL41">
        <v>0</v>
      </c>
      <c r="AM41" s="59">
        <f>'1.Смета.или.Акт'!F106</f>
        <v>8.5399999999999991</v>
      </c>
      <c r="AN41" s="59">
        <f>'1.Смета.или.Акт'!F107</f>
        <v>1.51</v>
      </c>
      <c r="AO41" s="59">
        <f>'1.Смета.или.Акт'!F105</f>
        <v>313.89999999999998</v>
      </c>
      <c r="AP41">
        <v>0</v>
      </c>
      <c r="AQ41">
        <f>'1.Смета.или.Акт'!E110</f>
        <v>36.799999999999997</v>
      </c>
      <c r="AR41">
        <v>0.13</v>
      </c>
      <c r="AS41">
        <v>0</v>
      </c>
      <c r="AT41">
        <v>71</v>
      </c>
      <c r="AU41">
        <v>52</v>
      </c>
      <c r="AV41">
        <v>1</v>
      </c>
      <c r="AW41">
        <v>1</v>
      </c>
      <c r="AZ41">
        <v>1</v>
      </c>
      <c r="BA41">
        <f>'1.Смета.или.Акт'!J105</f>
        <v>18.3</v>
      </c>
      <c r="BB41">
        <f>'1.Смета.или.Акт'!J106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63</v>
      </c>
      <c r="BM41">
        <v>58001</v>
      </c>
      <c r="BN41">
        <v>0</v>
      </c>
      <c r="BO41" t="s">
        <v>3</v>
      </c>
      <c r="BP41">
        <v>0</v>
      </c>
      <c r="BQ41">
        <v>6</v>
      </c>
      <c r="BR41">
        <v>0</v>
      </c>
      <c r="BS41">
        <f>'1.Смета.или.Акт'!J107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83</v>
      </c>
      <c r="CA41">
        <v>65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468.09000000000003</v>
      </c>
      <c r="CQ41">
        <f t="shared" si="35"/>
        <v>0</v>
      </c>
      <c r="CR41">
        <f t="shared" si="36"/>
        <v>106.74999999999999</v>
      </c>
      <c r="CS41">
        <f t="shared" si="37"/>
        <v>27.633000000000003</v>
      </c>
      <c r="CT41">
        <f t="shared" si="38"/>
        <v>5744.37</v>
      </c>
      <c r="CU41">
        <f t="shared" si="39"/>
        <v>0</v>
      </c>
      <c r="CV41">
        <f t="shared" si="40"/>
        <v>36.799999999999997</v>
      </c>
      <c r="CW41">
        <f t="shared" si="41"/>
        <v>0.13</v>
      </c>
      <c r="CX41">
        <f t="shared" si="42"/>
        <v>0</v>
      </c>
      <c r="CY41">
        <f t="shared" si="43"/>
        <v>327.84960000000001</v>
      </c>
      <c r="CZ41">
        <f t="shared" si="44"/>
        <v>240.11520000000002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15</v>
      </c>
      <c r="DW41" t="str">
        <f>'1.Смета.или.Акт'!D104</f>
        <v>100 м</v>
      </c>
      <c r="DX41">
        <v>100</v>
      </c>
      <c r="EE41">
        <v>32653438</v>
      </c>
      <c r="EF41">
        <v>6</v>
      </c>
      <c r="EG41" t="s">
        <v>17</v>
      </c>
      <c r="EH41">
        <v>0</v>
      </c>
      <c r="EI41" t="s">
        <v>3</v>
      </c>
      <c r="EJ41">
        <v>1</v>
      </c>
      <c r="EK41">
        <v>58001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322.44</v>
      </c>
      <c r="ES41">
        <v>0</v>
      </c>
      <c r="ET41" s="59">
        <f>'1.Смета.или.Акт'!F106</f>
        <v>8.5399999999999991</v>
      </c>
      <c r="EU41" s="59">
        <f>'1.Смета.или.Акт'!F107</f>
        <v>1.51</v>
      </c>
      <c r="EV41" s="59">
        <f>'1.Смета.или.Акт'!F105</f>
        <v>313.89999999999998</v>
      </c>
      <c r="EW41">
        <f>'1.Смета.или.Акт'!E110</f>
        <v>36.799999999999997</v>
      </c>
      <c r="EX41">
        <v>0.13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83</v>
      </c>
      <c r="FY41">
        <v>65</v>
      </c>
      <c r="GA41" t="s">
        <v>3</v>
      </c>
      <c r="GD41">
        <v>0</v>
      </c>
      <c r="GF41">
        <v>675973604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1036.06</v>
      </c>
      <c r="GN41">
        <f t="shared" si="48"/>
        <v>1036.06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ROW(SmtRes!A53)</f>
        <v>53</v>
      </c>
      <c r="D42" s="2">
        <f>ROW(EtalonRes!A79)</f>
        <v>79</v>
      </c>
      <c r="E42" s="2" t="s">
        <v>64</v>
      </c>
      <c r="F42" s="2" t="s">
        <v>65</v>
      </c>
      <c r="G42" s="2" t="s">
        <v>66</v>
      </c>
      <c r="H42" s="2" t="s">
        <v>67</v>
      </c>
      <c r="I42" s="2">
        <f>'1.Смета.или.Акт'!E112</f>
        <v>0.08</v>
      </c>
      <c r="J42" s="2">
        <v>0</v>
      </c>
      <c r="K42" s="2"/>
      <c r="L42" s="2"/>
      <c r="M42" s="2"/>
      <c r="N42" s="2"/>
      <c r="O42" s="2">
        <f t="shared" si="14"/>
        <v>36.659999999999997</v>
      </c>
      <c r="P42" s="2">
        <f t="shared" si="15"/>
        <v>0</v>
      </c>
      <c r="Q42" s="2">
        <f t="shared" si="16"/>
        <v>0.42</v>
      </c>
      <c r="R42" s="2">
        <f t="shared" si="17"/>
        <v>7.0000000000000007E-2</v>
      </c>
      <c r="S42" s="2">
        <f t="shared" si="18"/>
        <v>36.24</v>
      </c>
      <c r="T42" s="2">
        <f t="shared" si="19"/>
        <v>0</v>
      </c>
      <c r="U42" s="2">
        <f t="shared" si="20"/>
        <v>4.2480000000000002</v>
      </c>
      <c r="V42" s="2">
        <f t="shared" si="21"/>
        <v>6.4000000000000003E-3</v>
      </c>
      <c r="W42" s="2">
        <f t="shared" si="22"/>
        <v>0</v>
      </c>
      <c r="X42" s="2">
        <f t="shared" si="23"/>
        <v>30.14</v>
      </c>
      <c r="Y42" s="2">
        <f t="shared" si="24"/>
        <v>23.6</v>
      </c>
      <c r="Z42" s="2"/>
      <c r="AA42" s="2">
        <v>34733083</v>
      </c>
      <c r="AB42" s="2">
        <f t="shared" si="25"/>
        <v>458.2</v>
      </c>
      <c r="AC42" s="2">
        <f t="shared" si="53"/>
        <v>0</v>
      </c>
      <c r="AD42" s="2">
        <f t="shared" si="27"/>
        <v>5.26</v>
      </c>
      <c r="AE42" s="2">
        <f t="shared" si="28"/>
        <v>0.93</v>
      </c>
      <c r="AF42" s="2">
        <f t="shared" si="29"/>
        <v>452.94</v>
      </c>
      <c r="AG42" s="2">
        <f t="shared" si="30"/>
        <v>0</v>
      </c>
      <c r="AH42" s="2">
        <f t="shared" si="31"/>
        <v>53.1</v>
      </c>
      <c r="AI42" s="2">
        <f t="shared" si="32"/>
        <v>0.08</v>
      </c>
      <c r="AJ42" s="2">
        <f t="shared" si="33"/>
        <v>0</v>
      </c>
      <c r="AK42" s="2">
        <v>458.2</v>
      </c>
      <c r="AL42" s="2">
        <v>0</v>
      </c>
      <c r="AM42" s="2">
        <v>5.26</v>
      </c>
      <c r="AN42" s="2">
        <v>0.93</v>
      </c>
      <c r="AO42" s="2">
        <v>452.94</v>
      </c>
      <c r="AP42" s="2">
        <v>0</v>
      </c>
      <c r="AQ42" s="2">
        <v>53.1</v>
      </c>
      <c r="AR42" s="2">
        <v>0.08</v>
      </c>
      <c r="AS42" s="2">
        <v>0</v>
      </c>
      <c r="AT42" s="2">
        <v>83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68</v>
      </c>
      <c r="BK42" s="2"/>
      <c r="BL42" s="2"/>
      <c r="BM42" s="2">
        <v>58001</v>
      </c>
      <c r="BN42" s="2">
        <v>0</v>
      </c>
      <c r="BO42" s="2" t="s">
        <v>3</v>
      </c>
      <c r="BP42" s="2">
        <v>0</v>
      </c>
      <c r="BQ42" s="2">
        <v>6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83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36.660000000000004</v>
      </c>
      <c r="CQ42" s="2">
        <f t="shared" si="35"/>
        <v>0</v>
      </c>
      <c r="CR42" s="2">
        <f t="shared" si="36"/>
        <v>5.26</v>
      </c>
      <c r="CS42" s="2">
        <f t="shared" si="37"/>
        <v>0.93</v>
      </c>
      <c r="CT42" s="2">
        <f t="shared" si="38"/>
        <v>452.94</v>
      </c>
      <c r="CU42" s="2">
        <f t="shared" si="39"/>
        <v>0</v>
      </c>
      <c r="CV42" s="2">
        <f t="shared" si="40"/>
        <v>53.1</v>
      </c>
      <c r="CW42" s="2">
        <f t="shared" si="41"/>
        <v>0.08</v>
      </c>
      <c r="CX42" s="2">
        <f t="shared" si="42"/>
        <v>0</v>
      </c>
      <c r="CY42" s="2">
        <f t="shared" si="43"/>
        <v>30.1373</v>
      </c>
      <c r="CZ42" s="2">
        <f t="shared" si="44"/>
        <v>23.601500000000001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67</v>
      </c>
      <c r="DW42" s="2" t="s">
        <v>67</v>
      </c>
      <c r="DX42" s="2">
        <v>1</v>
      </c>
      <c r="DY42" s="2"/>
      <c r="DZ42" s="2"/>
      <c r="EA42" s="2"/>
      <c r="EB42" s="2"/>
      <c r="EC42" s="2"/>
      <c r="ED42" s="2"/>
      <c r="EE42" s="2">
        <v>32653438</v>
      </c>
      <c r="EF42" s="2">
        <v>6</v>
      </c>
      <c r="EG42" s="2" t="s">
        <v>17</v>
      </c>
      <c r="EH42" s="2">
        <v>0</v>
      </c>
      <c r="EI42" s="2" t="s">
        <v>3</v>
      </c>
      <c r="EJ42" s="2">
        <v>1</v>
      </c>
      <c r="EK42" s="2">
        <v>58001</v>
      </c>
      <c r="EL42" s="2" t="s">
        <v>18</v>
      </c>
      <c r="EM42" s="2" t="s">
        <v>19</v>
      </c>
      <c r="EN42" s="2"/>
      <c r="EO42" s="2" t="s">
        <v>3</v>
      </c>
      <c r="EP42" s="2"/>
      <c r="EQ42" s="2">
        <v>0</v>
      </c>
      <c r="ER42" s="2">
        <v>458.2</v>
      </c>
      <c r="ES42" s="2">
        <v>0</v>
      </c>
      <c r="ET42" s="2">
        <v>5.26</v>
      </c>
      <c r="EU42" s="2">
        <v>0.93</v>
      </c>
      <c r="EV42" s="2">
        <v>452.94</v>
      </c>
      <c r="EW42" s="2">
        <v>53.1</v>
      </c>
      <c r="EX42" s="2">
        <v>0.08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83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-464944016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90.4</v>
      </c>
      <c r="GN42" s="2">
        <f t="shared" si="48"/>
        <v>90.4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ROW(SmtRes!A56)</f>
        <v>56</v>
      </c>
      <c r="D43">
        <f>ROW(EtalonRes!A84)</f>
        <v>84</v>
      </c>
      <c r="E43" t="s">
        <v>64</v>
      </c>
      <c r="F43" t="s">
        <v>65</v>
      </c>
      <c r="G43" t="s">
        <v>66</v>
      </c>
      <c r="H43" t="s">
        <v>67</v>
      </c>
      <c r="I43">
        <f>'1.Смета.или.Акт'!E112</f>
        <v>0.08</v>
      </c>
      <c r="J43">
        <v>0</v>
      </c>
      <c r="O43">
        <f t="shared" si="14"/>
        <v>668.36</v>
      </c>
      <c r="P43">
        <f t="shared" si="15"/>
        <v>0</v>
      </c>
      <c r="Q43">
        <f t="shared" si="16"/>
        <v>5.26</v>
      </c>
      <c r="R43">
        <f t="shared" si="17"/>
        <v>1.36</v>
      </c>
      <c r="S43">
        <f t="shared" si="18"/>
        <v>663.1</v>
      </c>
      <c r="T43">
        <f t="shared" si="19"/>
        <v>0</v>
      </c>
      <c r="U43">
        <f t="shared" si="20"/>
        <v>4.2480000000000002</v>
      </c>
      <c r="V43">
        <f t="shared" si="21"/>
        <v>6.4000000000000003E-3</v>
      </c>
      <c r="W43">
        <f t="shared" si="22"/>
        <v>0</v>
      </c>
      <c r="X43">
        <f t="shared" si="23"/>
        <v>471.77</v>
      </c>
      <c r="Y43">
        <f t="shared" si="24"/>
        <v>345.52</v>
      </c>
      <c r="AA43">
        <v>34733084</v>
      </c>
      <c r="AB43">
        <f t="shared" si="25"/>
        <v>458.2</v>
      </c>
      <c r="AC43">
        <f t="shared" si="53"/>
        <v>0</v>
      </c>
      <c r="AD43">
        <f t="shared" si="27"/>
        <v>5.26</v>
      </c>
      <c r="AE43">
        <f t="shared" si="28"/>
        <v>0.93</v>
      </c>
      <c r="AF43">
        <f t="shared" si="29"/>
        <v>452.94</v>
      </c>
      <c r="AG43">
        <f t="shared" si="30"/>
        <v>0</v>
      </c>
      <c r="AH43">
        <f t="shared" si="31"/>
        <v>53.1</v>
      </c>
      <c r="AI43">
        <f t="shared" si="32"/>
        <v>0.08</v>
      </c>
      <c r="AJ43">
        <f t="shared" si="33"/>
        <v>0</v>
      </c>
      <c r="AK43">
        <f>AL43+AM43+AO43</f>
        <v>458.2</v>
      </c>
      <c r="AL43">
        <v>0</v>
      </c>
      <c r="AM43" s="59">
        <f>'1.Смета.или.Акт'!F114</f>
        <v>5.26</v>
      </c>
      <c r="AN43" s="59">
        <f>'1.Смета.или.Акт'!F115</f>
        <v>0.93</v>
      </c>
      <c r="AO43" s="59">
        <f>'1.Смета.или.Акт'!F113</f>
        <v>452.94</v>
      </c>
      <c r="AP43">
        <v>0</v>
      </c>
      <c r="AQ43">
        <f>'1.Смета.или.Акт'!E118</f>
        <v>53.1</v>
      </c>
      <c r="AR43">
        <v>0.08</v>
      </c>
      <c r="AS43">
        <v>0</v>
      </c>
      <c r="AT43">
        <v>71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68</v>
      </c>
      <c r="BM43">
        <v>58001</v>
      </c>
      <c r="BN43">
        <v>0</v>
      </c>
      <c r="BO43" t="s">
        <v>3</v>
      </c>
      <c r="BP43">
        <v>0</v>
      </c>
      <c r="BQ43">
        <v>6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83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668.36</v>
      </c>
      <c r="CQ43">
        <f t="shared" si="35"/>
        <v>0</v>
      </c>
      <c r="CR43">
        <f t="shared" si="36"/>
        <v>65.75</v>
      </c>
      <c r="CS43">
        <f t="shared" si="37"/>
        <v>17.019000000000002</v>
      </c>
      <c r="CT43">
        <f t="shared" si="38"/>
        <v>8288.8019999999997</v>
      </c>
      <c r="CU43">
        <f t="shared" si="39"/>
        <v>0</v>
      </c>
      <c r="CV43">
        <f t="shared" si="40"/>
        <v>53.1</v>
      </c>
      <c r="CW43">
        <f t="shared" si="41"/>
        <v>0.08</v>
      </c>
      <c r="CX43">
        <f t="shared" si="42"/>
        <v>0</v>
      </c>
      <c r="CY43">
        <f t="shared" si="43"/>
        <v>471.76660000000004</v>
      </c>
      <c r="CZ43">
        <f t="shared" si="44"/>
        <v>345.51919999999996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67</v>
      </c>
      <c r="DW43" t="str">
        <f>'1.Смета.или.Акт'!D112</f>
        <v>100 ШТ</v>
      </c>
      <c r="DX43">
        <v>1</v>
      </c>
      <c r="EE43">
        <v>32653438</v>
      </c>
      <c r="EF43">
        <v>6</v>
      </c>
      <c r="EG43" t="s">
        <v>17</v>
      </c>
      <c r="EH43">
        <v>0</v>
      </c>
      <c r="EI43" t="s">
        <v>3</v>
      </c>
      <c r="EJ43">
        <v>1</v>
      </c>
      <c r="EK43">
        <v>58001</v>
      </c>
      <c r="EL43" t="s">
        <v>18</v>
      </c>
      <c r="EM43" t="s">
        <v>19</v>
      </c>
      <c r="EO43" t="s">
        <v>3</v>
      </c>
      <c r="EQ43">
        <v>0</v>
      </c>
      <c r="ER43">
        <f>ES43+ET43+EV43</f>
        <v>458.2</v>
      </c>
      <c r="ES43">
        <v>0</v>
      </c>
      <c r="ET43" s="59">
        <f>'1.Смета.или.Акт'!F114</f>
        <v>5.26</v>
      </c>
      <c r="EU43" s="59">
        <f>'1.Смета.или.Акт'!F115</f>
        <v>0.93</v>
      </c>
      <c r="EV43" s="59">
        <f>'1.Смета.или.Акт'!F113</f>
        <v>452.94</v>
      </c>
      <c r="EW43">
        <f>'1.Смета.или.Акт'!E118</f>
        <v>53.1</v>
      </c>
      <c r="EX43">
        <v>0.08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83</v>
      </c>
      <c r="FY43">
        <v>65</v>
      </c>
      <c r="GA43" t="s">
        <v>3</v>
      </c>
      <c r="GD43">
        <v>0</v>
      </c>
      <c r="GF43">
        <v>-464944016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1485.65</v>
      </c>
      <c r="GN43">
        <f t="shared" si="48"/>
        <v>1485.65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ROW(SmtRes!A60)</f>
        <v>60</v>
      </c>
      <c r="D44" s="2">
        <f>ROW(EtalonRes!A93)</f>
        <v>93</v>
      </c>
      <c r="E44" s="2" t="s">
        <v>69</v>
      </c>
      <c r="F44" s="2" t="s">
        <v>70</v>
      </c>
      <c r="G44" s="2" t="s">
        <v>71</v>
      </c>
      <c r="H44" s="2" t="s">
        <v>15</v>
      </c>
      <c r="I44" s="2">
        <f>'1.Смета.или.Акт'!E120</f>
        <v>1</v>
      </c>
      <c r="J44" s="2">
        <v>0</v>
      </c>
      <c r="K44" s="2"/>
      <c r="L44" s="2"/>
      <c r="M44" s="2"/>
      <c r="N44" s="2"/>
      <c r="O44" s="2">
        <f t="shared" si="14"/>
        <v>1026.82</v>
      </c>
      <c r="P44" s="2">
        <f t="shared" si="15"/>
        <v>0.01</v>
      </c>
      <c r="Q44" s="2">
        <f t="shared" si="16"/>
        <v>24.96</v>
      </c>
      <c r="R44" s="2">
        <f t="shared" si="17"/>
        <v>7.76</v>
      </c>
      <c r="S44" s="2">
        <f t="shared" si="18"/>
        <v>1001.85</v>
      </c>
      <c r="T44" s="2">
        <f t="shared" si="19"/>
        <v>0</v>
      </c>
      <c r="U44" s="2">
        <f t="shared" si="20"/>
        <v>117.45</v>
      </c>
      <c r="V44" s="2">
        <f t="shared" si="21"/>
        <v>0.6</v>
      </c>
      <c r="W44" s="2">
        <f t="shared" si="22"/>
        <v>0</v>
      </c>
      <c r="X44" s="2">
        <f t="shared" si="23"/>
        <v>837.98</v>
      </c>
      <c r="Y44" s="2">
        <f t="shared" si="24"/>
        <v>656.25</v>
      </c>
      <c r="Z44" s="2"/>
      <c r="AA44" s="2">
        <v>34733083</v>
      </c>
      <c r="AB44" s="2">
        <f t="shared" si="25"/>
        <v>1026.82</v>
      </c>
      <c r="AC44" s="2">
        <f>ROUND((ES44+(SUM(SmtRes!BC57:'SmtRes'!BC60)+SUM(EtalonRes!AL85:'EtalonRes'!AL93))),2)</f>
        <v>0.01</v>
      </c>
      <c r="AD44" s="2">
        <f t="shared" si="27"/>
        <v>24.96</v>
      </c>
      <c r="AE44" s="2">
        <f t="shared" si="28"/>
        <v>7.76</v>
      </c>
      <c r="AF44" s="2">
        <f t="shared" si="29"/>
        <v>1001.85</v>
      </c>
      <c r="AG44" s="2">
        <f t="shared" si="30"/>
        <v>0</v>
      </c>
      <c r="AH44" s="2">
        <f t="shared" si="31"/>
        <v>117.45</v>
      </c>
      <c r="AI44" s="2">
        <f t="shared" si="32"/>
        <v>0.6</v>
      </c>
      <c r="AJ44" s="2">
        <f t="shared" si="33"/>
        <v>0</v>
      </c>
      <c r="AK44" s="2">
        <v>2530.5100000000002</v>
      </c>
      <c r="AL44" s="2">
        <v>1503.7</v>
      </c>
      <c r="AM44" s="2">
        <v>24.96</v>
      </c>
      <c r="AN44" s="2">
        <v>7.76</v>
      </c>
      <c r="AO44" s="2">
        <v>1001.85</v>
      </c>
      <c r="AP44" s="2">
        <v>0</v>
      </c>
      <c r="AQ44" s="2">
        <v>117.45</v>
      </c>
      <c r="AR44" s="2">
        <v>0.6</v>
      </c>
      <c r="AS44" s="2">
        <v>0</v>
      </c>
      <c r="AT44" s="2">
        <v>83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72</v>
      </c>
      <c r="BK44" s="2"/>
      <c r="BL44" s="2"/>
      <c r="BM44" s="2">
        <v>58001</v>
      </c>
      <c r="BN44" s="2">
        <v>0</v>
      </c>
      <c r="BO44" s="2" t="s">
        <v>3</v>
      </c>
      <c r="BP44" s="2">
        <v>0</v>
      </c>
      <c r="BQ44" s="2">
        <v>6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83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1026.82</v>
      </c>
      <c r="CQ44" s="2">
        <f t="shared" si="35"/>
        <v>0.01</v>
      </c>
      <c r="CR44" s="2">
        <f t="shared" si="36"/>
        <v>24.96</v>
      </c>
      <c r="CS44" s="2">
        <f t="shared" si="37"/>
        <v>7.76</v>
      </c>
      <c r="CT44" s="2">
        <f t="shared" si="38"/>
        <v>1001.85</v>
      </c>
      <c r="CU44" s="2">
        <f t="shared" si="39"/>
        <v>0</v>
      </c>
      <c r="CV44" s="2">
        <f t="shared" si="40"/>
        <v>117.45</v>
      </c>
      <c r="CW44" s="2">
        <f t="shared" si="41"/>
        <v>0.6</v>
      </c>
      <c r="CX44" s="2">
        <f t="shared" si="42"/>
        <v>0</v>
      </c>
      <c r="CY44" s="2">
        <f t="shared" si="43"/>
        <v>837.97630000000004</v>
      </c>
      <c r="CZ44" s="2">
        <f t="shared" si="44"/>
        <v>656.24649999999997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15</v>
      </c>
      <c r="DW44" s="2" t="s">
        <v>15</v>
      </c>
      <c r="DX44" s="2">
        <v>100</v>
      </c>
      <c r="DY44" s="2"/>
      <c r="DZ44" s="2"/>
      <c r="EA44" s="2"/>
      <c r="EB44" s="2"/>
      <c r="EC44" s="2"/>
      <c r="ED44" s="2"/>
      <c r="EE44" s="2">
        <v>32653438</v>
      </c>
      <c r="EF44" s="2">
        <v>6</v>
      </c>
      <c r="EG44" s="2" t="s">
        <v>17</v>
      </c>
      <c r="EH44" s="2">
        <v>0</v>
      </c>
      <c r="EI44" s="2" t="s">
        <v>3</v>
      </c>
      <c r="EJ44" s="2">
        <v>1</v>
      </c>
      <c r="EK44" s="2">
        <v>58001</v>
      </c>
      <c r="EL44" s="2" t="s">
        <v>18</v>
      </c>
      <c r="EM44" s="2" t="s">
        <v>19</v>
      </c>
      <c r="EN44" s="2"/>
      <c r="EO44" s="2" t="s">
        <v>3</v>
      </c>
      <c r="EP44" s="2"/>
      <c r="EQ44" s="2">
        <v>0</v>
      </c>
      <c r="ER44" s="2">
        <v>2530.5100000000002</v>
      </c>
      <c r="ES44" s="2">
        <v>1503.7</v>
      </c>
      <c r="ET44" s="2">
        <v>24.96</v>
      </c>
      <c r="EU44" s="2">
        <v>7.76</v>
      </c>
      <c r="EV44" s="2">
        <v>1001.85</v>
      </c>
      <c r="EW44" s="2">
        <v>117.45</v>
      </c>
      <c r="EX44" s="2">
        <v>0.6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83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-2017693313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2521.0500000000002</v>
      </c>
      <c r="GN44" s="2">
        <f t="shared" si="48"/>
        <v>2521.0500000000002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ROW(SmtRes!A64)</f>
        <v>64</v>
      </c>
      <c r="D45">
        <f>ROW(EtalonRes!A102)</f>
        <v>102</v>
      </c>
      <c r="E45" t="s">
        <v>69</v>
      </c>
      <c r="F45" t="s">
        <v>70</v>
      </c>
      <c r="G45" t="s">
        <v>71</v>
      </c>
      <c r="H45" t="s">
        <v>15</v>
      </c>
      <c r="I45">
        <f>'1.Смета.или.Акт'!E120</f>
        <v>1</v>
      </c>
      <c r="J45">
        <v>0</v>
      </c>
      <c r="O45">
        <f t="shared" si="14"/>
        <v>18645.939999999999</v>
      </c>
      <c r="P45">
        <f t="shared" si="15"/>
        <v>0.08</v>
      </c>
      <c r="Q45">
        <f t="shared" si="16"/>
        <v>312</v>
      </c>
      <c r="R45">
        <f t="shared" si="17"/>
        <v>142.01</v>
      </c>
      <c r="S45">
        <f t="shared" si="18"/>
        <v>18333.86</v>
      </c>
      <c r="T45">
        <f t="shared" si="19"/>
        <v>0</v>
      </c>
      <c r="U45">
        <f t="shared" si="20"/>
        <v>117.45</v>
      </c>
      <c r="V45">
        <f t="shared" si="21"/>
        <v>0.6</v>
      </c>
      <c r="W45">
        <f t="shared" si="22"/>
        <v>0</v>
      </c>
      <c r="X45">
        <f t="shared" si="23"/>
        <v>13117.87</v>
      </c>
      <c r="Y45">
        <f t="shared" si="24"/>
        <v>9607.4500000000007</v>
      </c>
      <c r="AA45">
        <v>34733084</v>
      </c>
      <c r="AB45">
        <f t="shared" si="25"/>
        <v>1026.82</v>
      </c>
      <c r="AC45">
        <f>ROUND((ES45+(SUM(SmtRes!BC61:'SmtRes'!BC64)+SUM(EtalonRes!AL94:'EtalonRes'!AL102))),2)</f>
        <v>0.01</v>
      </c>
      <c r="AD45">
        <f t="shared" si="27"/>
        <v>24.96</v>
      </c>
      <c r="AE45">
        <f t="shared" si="28"/>
        <v>7.76</v>
      </c>
      <c r="AF45">
        <f t="shared" si="29"/>
        <v>1001.85</v>
      </c>
      <c r="AG45">
        <f t="shared" si="30"/>
        <v>0</v>
      </c>
      <c r="AH45">
        <f t="shared" si="31"/>
        <v>117.45</v>
      </c>
      <c r="AI45">
        <f t="shared" si="32"/>
        <v>0.6</v>
      </c>
      <c r="AJ45">
        <f t="shared" si="33"/>
        <v>0</v>
      </c>
      <c r="AK45">
        <f>AL45+AM45+AO45</f>
        <v>2530.5100000000002</v>
      </c>
      <c r="AL45" s="59">
        <f>'1.Смета.или.Акт'!F124</f>
        <v>1503.7</v>
      </c>
      <c r="AM45" s="59">
        <f>'1.Смета.или.Акт'!F122</f>
        <v>24.96</v>
      </c>
      <c r="AN45" s="59">
        <f>'1.Смета.или.Акт'!F123</f>
        <v>7.76</v>
      </c>
      <c r="AO45" s="59">
        <f>'1.Смета.или.Акт'!F121</f>
        <v>1001.85</v>
      </c>
      <c r="AP45">
        <v>0</v>
      </c>
      <c r="AQ45">
        <f>'1.Смета.или.Акт'!E127</f>
        <v>117.45</v>
      </c>
      <c r="AR45">
        <v>0.6</v>
      </c>
      <c r="AS45">
        <v>0</v>
      </c>
      <c r="AT45">
        <v>71</v>
      </c>
      <c r="AU45">
        <v>52</v>
      </c>
      <c r="AV45">
        <v>1</v>
      </c>
      <c r="AW45">
        <v>1</v>
      </c>
      <c r="AZ45">
        <v>1</v>
      </c>
      <c r="BA45">
        <f>'1.Смета.или.Акт'!J121</f>
        <v>18.3</v>
      </c>
      <c r="BB45">
        <f>'1.Смета.или.Акт'!J122</f>
        <v>12.5</v>
      </c>
      <c r="BC45">
        <f>'1.Смета.или.Акт'!J124</f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72</v>
      </c>
      <c r="BM45">
        <v>58001</v>
      </c>
      <c r="BN45">
        <v>0</v>
      </c>
      <c r="BO45" t="s">
        <v>3</v>
      </c>
      <c r="BP45">
        <v>0</v>
      </c>
      <c r="BQ45">
        <v>6</v>
      </c>
      <c r="BR45">
        <v>0</v>
      </c>
      <c r="BS45">
        <f>'1.Смета.или.Акт'!J123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83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18645.940000000002</v>
      </c>
      <c r="CQ45">
        <f t="shared" si="35"/>
        <v>7.4999999999999997E-2</v>
      </c>
      <c r="CR45">
        <f t="shared" si="36"/>
        <v>312</v>
      </c>
      <c r="CS45">
        <f t="shared" si="37"/>
        <v>142.00800000000001</v>
      </c>
      <c r="CT45">
        <f t="shared" si="38"/>
        <v>18333.855</v>
      </c>
      <c r="CU45">
        <f t="shared" si="39"/>
        <v>0</v>
      </c>
      <c r="CV45">
        <f t="shared" si="40"/>
        <v>117.45</v>
      </c>
      <c r="CW45">
        <f t="shared" si="41"/>
        <v>0.6</v>
      </c>
      <c r="CX45">
        <f t="shared" si="42"/>
        <v>0</v>
      </c>
      <c r="CY45">
        <f t="shared" si="43"/>
        <v>13117.867700000001</v>
      </c>
      <c r="CZ45">
        <f t="shared" si="44"/>
        <v>9607.4524000000001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15</v>
      </c>
      <c r="DW45" t="str">
        <f>'1.Смета.или.Акт'!D120</f>
        <v>100 м</v>
      </c>
      <c r="DX45">
        <v>100</v>
      </c>
      <c r="EE45">
        <v>32653438</v>
      </c>
      <c r="EF45">
        <v>6</v>
      </c>
      <c r="EG45" t="s">
        <v>17</v>
      </c>
      <c r="EH45">
        <v>0</v>
      </c>
      <c r="EI45" t="s">
        <v>3</v>
      </c>
      <c r="EJ45">
        <v>1</v>
      </c>
      <c r="EK45">
        <v>58001</v>
      </c>
      <c r="EL45" t="s">
        <v>18</v>
      </c>
      <c r="EM45" t="s">
        <v>19</v>
      </c>
      <c r="EO45" t="s">
        <v>3</v>
      </c>
      <c r="EQ45">
        <v>0</v>
      </c>
      <c r="ER45">
        <f>ES45+ET45+EV45</f>
        <v>2530.5100000000002</v>
      </c>
      <c r="ES45" s="59">
        <f>'1.Смета.или.Акт'!F124</f>
        <v>1503.7</v>
      </c>
      <c r="ET45" s="59">
        <f>'1.Смета.или.Акт'!F122</f>
        <v>24.96</v>
      </c>
      <c r="EU45" s="59">
        <f>'1.Смета.или.Акт'!F123</f>
        <v>7.76</v>
      </c>
      <c r="EV45" s="59">
        <f>'1.Смета.или.Акт'!F121</f>
        <v>1001.85</v>
      </c>
      <c r="EW45">
        <f>'1.Смета.или.Акт'!E127</f>
        <v>117.45</v>
      </c>
      <c r="EX45">
        <v>0.6</v>
      </c>
      <c r="EY45">
        <v>1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83</v>
      </c>
      <c r="FY45">
        <v>65</v>
      </c>
      <c r="GA45" t="s">
        <v>3</v>
      </c>
      <c r="GD45">
        <v>0</v>
      </c>
      <c r="GF45">
        <v>-2017693313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41371.26</v>
      </c>
      <c r="GN45">
        <f t="shared" si="48"/>
        <v>41371.26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ROW(SmtRes!A67)</f>
        <v>67</v>
      </c>
      <c r="D46" s="2">
        <f>ROW(EtalonRes!A107)</f>
        <v>107</v>
      </c>
      <c r="E46" s="2" t="s">
        <v>73</v>
      </c>
      <c r="F46" s="2" t="s">
        <v>57</v>
      </c>
      <c r="G46" s="2" t="s">
        <v>58</v>
      </c>
      <c r="H46" s="2" t="s">
        <v>15</v>
      </c>
      <c r="I46" s="2">
        <f>'1.Смета.или.Акт'!E129</f>
        <v>0.72</v>
      </c>
      <c r="J46" s="2">
        <v>0</v>
      </c>
      <c r="K46" s="2"/>
      <c r="L46" s="2"/>
      <c r="M46" s="2"/>
      <c r="N46" s="2"/>
      <c r="O46" s="2">
        <f t="shared" si="14"/>
        <v>547.94000000000005</v>
      </c>
      <c r="P46" s="2">
        <f t="shared" si="15"/>
        <v>0</v>
      </c>
      <c r="Q46" s="2">
        <f t="shared" si="16"/>
        <v>3.79</v>
      </c>
      <c r="R46" s="2">
        <f t="shared" si="17"/>
        <v>0.67</v>
      </c>
      <c r="S46" s="2">
        <f t="shared" si="18"/>
        <v>544.15</v>
      </c>
      <c r="T46" s="2">
        <f t="shared" si="19"/>
        <v>0</v>
      </c>
      <c r="U46" s="2">
        <f t="shared" si="20"/>
        <v>63.791999999999994</v>
      </c>
      <c r="V46" s="2">
        <f t="shared" si="21"/>
        <v>5.7599999999999998E-2</v>
      </c>
      <c r="W46" s="2">
        <f t="shared" si="22"/>
        <v>0</v>
      </c>
      <c r="X46" s="2">
        <f t="shared" si="23"/>
        <v>452.2</v>
      </c>
      <c r="Y46" s="2">
        <f t="shared" si="24"/>
        <v>354.13</v>
      </c>
      <c r="Z46" s="2"/>
      <c r="AA46" s="2">
        <v>34733083</v>
      </c>
      <c r="AB46" s="2">
        <f t="shared" si="25"/>
        <v>761.02</v>
      </c>
      <c r="AC46" s="2">
        <f t="shared" ref="AC46:AC51" si="54">ROUND((ES46),2)</f>
        <v>0</v>
      </c>
      <c r="AD46" s="2">
        <f t="shared" si="27"/>
        <v>5.26</v>
      </c>
      <c r="AE46" s="2">
        <f t="shared" si="28"/>
        <v>0.93</v>
      </c>
      <c r="AF46" s="2">
        <f t="shared" si="29"/>
        <v>755.76</v>
      </c>
      <c r="AG46" s="2">
        <f t="shared" si="30"/>
        <v>0</v>
      </c>
      <c r="AH46" s="2">
        <f t="shared" si="31"/>
        <v>88.6</v>
      </c>
      <c r="AI46" s="2">
        <f t="shared" si="32"/>
        <v>0.08</v>
      </c>
      <c r="AJ46" s="2">
        <f t="shared" si="33"/>
        <v>0</v>
      </c>
      <c r="AK46" s="2">
        <v>761.02</v>
      </c>
      <c r="AL46" s="2">
        <v>0</v>
      </c>
      <c r="AM46" s="2">
        <v>5.26</v>
      </c>
      <c r="AN46" s="2">
        <v>0.93</v>
      </c>
      <c r="AO46" s="2">
        <v>755.76</v>
      </c>
      <c r="AP46" s="2">
        <v>0</v>
      </c>
      <c r="AQ46" s="2">
        <v>88.6</v>
      </c>
      <c r="AR46" s="2">
        <v>0.08</v>
      </c>
      <c r="AS46" s="2">
        <v>0</v>
      </c>
      <c r="AT46" s="2">
        <v>83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59</v>
      </c>
      <c r="BK46" s="2"/>
      <c r="BL46" s="2"/>
      <c r="BM46" s="2">
        <v>58001</v>
      </c>
      <c r="BN46" s="2">
        <v>0</v>
      </c>
      <c r="BO46" s="2" t="s">
        <v>3</v>
      </c>
      <c r="BP46" s="2">
        <v>0</v>
      </c>
      <c r="BQ46" s="2">
        <v>6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83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547.93999999999994</v>
      </c>
      <c r="CQ46" s="2">
        <f t="shared" si="35"/>
        <v>0</v>
      </c>
      <c r="CR46" s="2">
        <f t="shared" si="36"/>
        <v>5.26</v>
      </c>
      <c r="CS46" s="2">
        <f t="shared" si="37"/>
        <v>0.93</v>
      </c>
      <c r="CT46" s="2">
        <f t="shared" si="38"/>
        <v>755.76</v>
      </c>
      <c r="CU46" s="2">
        <f t="shared" si="39"/>
        <v>0</v>
      </c>
      <c r="CV46" s="2">
        <f t="shared" si="40"/>
        <v>88.6</v>
      </c>
      <c r="CW46" s="2">
        <f t="shared" si="41"/>
        <v>0.08</v>
      </c>
      <c r="CX46" s="2">
        <f t="shared" si="42"/>
        <v>0</v>
      </c>
      <c r="CY46" s="2">
        <f t="shared" si="43"/>
        <v>452.20059999999995</v>
      </c>
      <c r="CZ46" s="2">
        <f t="shared" si="44"/>
        <v>354.13299999999998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15</v>
      </c>
      <c r="DW46" s="2" t="s">
        <v>15</v>
      </c>
      <c r="DX46" s="2">
        <v>100</v>
      </c>
      <c r="DY46" s="2"/>
      <c r="DZ46" s="2"/>
      <c r="EA46" s="2"/>
      <c r="EB46" s="2"/>
      <c r="EC46" s="2"/>
      <c r="ED46" s="2"/>
      <c r="EE46" s="2">
        <v>32653438</v>
      </c>
      <c r="EF46" s="2">
        <v>6</v>
      </c>
      <c r="EG46" s="2" t="s">
        <v>17</v>
      </c>
      <c r="EH46" s="2">
        <v>0</v>
      </c>
      <c r="EI46" s="2" t="s">
        <v>3</v>
      </c>
      <c r="EJ46" s="2">
        <v>1</v>
      </c>
      <c r="EK46" s="2">
        <v>58001</v>
      </c>
      <c r="EL46" s="2" t="s">
        <v>18</v>
      </c>
      <c r="EM46" s="2" t="s">
        <v>19</v>
      </c>
      <c r="EN46" s="2"/>
      <c r="EO46" s="2" t="s">
        <v>3</v>
      </c>
      <c r="EP46" s="2"/>
      <c r="EQ46" s="2">
        <v>0</v>
      </c>
      <c r="ER46" s="2">
        <v>761.02</v>
      </c>
      <c r="ES46" s="2">
        <v>0</v>
      </c>
      <c r="ET46" s="2">
        <v>5.26</v>
      </c>
      <c r="EU46" s="2">
        <v>0.93</v>
      </c>
      <c r="EV46" s="2">
        <v>755.76</v>
      </c>
      <c r="EW46" s="2">
        <v>88.6</v>
      </c>
      <c r="EX46" s="2">
        <v>0.08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83</v>
      </c>
      <c r="FY46" s="2">
        <v>65</v>
      </c>
      <c r="FZ46" s="2"/>
      <c r="GA46" s="2" t="s">
        <v>3</v>
      </c>
      <c r="GB46" s="2"/>
      <c r="GC46" s="2"/>
      <c r="GD46" s="2">
        <v>0</v>
      </c>
      <c r="GE46" s="2"/>
      <c r="GF46" s="2">
        <v>817532485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1354.27</v>
      </c>
      <c r="GN46" s="2">
        <f t="shared" si="48"/>
        <v>1354.27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ROW(SmtRes!A70)</f>
        <v>70</v>
      </c>
      <c r="D47">
        <f>ROW(EtalonRes!A112)</f>
        <v>112</v>
      </c>
      <c r="E47" t="s">
        <v>73</v>
      </c>
      <c r="F47" t="s">
        <v>57</v>
      </c>
      <c r="G47" t="s">
        <v>58</v>
      </c>
      <c r="H47" t="s">
        <v>15</v>
      </c>
      <c r="I47">
        <f>'1.Смета.или.Акт'!E129</f>
        <v>0.72</v>
      </c>
      <c r="J47">
        <v>0</v>
      </c>
      <c r="O47">
        <f t="shared" si="14"/>
        <v>10005.23</v>
      </c>
      <c r="P47">
        <f t="shared" si="15"/>
        <v>0</v>
      </c>
      <c r="Q47">
        <f t="shared" si="16"/>
        <v>47.34</v>
      </c>
      <c r="R47">
        <f t="shared" si="17"/>
        <v>12.25</v>
      </c>
      <c r="S47">
        <f t="shared" si="18"/>
        <v>9957.89</v>
      </c>
      <c r="T47">
        <f t="shared" si="19"/>
        <v>0</v>
      </c>
      <c r="U47">
        <f t="shared" si="20"/>
        <v>63.791999999999994</v>
      </c>
      <c r="V47">
        <f t="shared" si="21"/>
        <v>5.7599999999999998E-2</v>
      </c>
      <c r="W47">
        <f t="shared" si="22"/>
        <v>0</v>
      </c>
      <c r="X47">
        <f t="shared" si="23"/>
        <v>7078.8</v>
      </c>
      <c r="Y47">
        <f t="shared" si="24"/>
        <v>5184.47</v>
      </c>
      <c r="AA47">
        <v>34733084</v>
      </c>
      <c r="AB47">
        <f t="shared" si="25"/>
        <v>761.02</v>
      </c>
      <c r="AC47">
        <f t="shared" si="54"/>
        <v>0</v>
      </c>
      <c r="AD47">
        <f t="shared" si="27"/>
        <v>5.26</v>
      </c>
      <c r="AE47">
        <f t="shared" si="28"/>
        <v>0.93</v>
      </c>
      <c r="AF47">
        <f t="shared" si="29"/>
        <v>755.76</v>
      </c>
      <c r="AG47">
        <f t="shared" si="30"/>
        <v>0</v>
      </c>
      <c r="AH47">
        <f t="shared" si="31"/>
        <v>88.6</v>
      </c>
      <c r="AI47">
        <f t="shared" si="32"/>
        <v>0.08</v>
      </c>
      <c r="AJ47">
        <f t="shared" si="33"/>
        <v>0</v>
      </c>
      <c r="AK47">
        <f>AL47+AM47+AO47</f>
        <v>761.02</v>
      </c>
      <c r="AL47">
        <v>0</v>
      </c>
      <c r="AM47" s="59">
        <f>'1.Смета.или.Акт'!F131</f>
        <v>5.26</v>
      </c>
      <c r="AN47" s="59">
        <f>'1.Смета.или.Акт'!F132</f>
        <v>0.93</v>
      </c>
      <c r="AO47" s="59">
        <f>'1.Смета.или.Акт'!F130</f>
        <v>755.76</v>
      </c>
      <c r="AP47">
        <v>0</v>
      </c>
      <c r="AQ47">
        <f>'1.Смета.или.Акт'!E135</f>
        <v>88.6</v>
      </c>
      <c r="AR47">
        <v>0.08</v>
      </c>
      <c r="AS47">
        <v>0</v>
      </c>
      <c r="AT47">
        <v>71</v>
      </c>
      <c r="AU47">
        <v>52</v>
      </c>
      <c r="AV47">
        <v>1</v>
      </c>
      <c r="AW47">
        <v>1</v>
      </c>
      <c r="AZ47">
        <v>1</v>
      </c>
      <c r="BA47">
        <f>'1.Смета.или.Акт'!J130</f>
        <v>18.3</v>
      </c>
      <c r="BB47">
        <f>'1.Смета.или.Акт'!J131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59</v>
      </c>
      <c r="BM47">
        <v>58001</v>
      </c>
      <c r="BN47">
        <v>0</v>
      </c>
      <c r="BO47" t="s">
        <v>3</v>
      </c>
      <c r="BP47">
        <v>0</v>
      </c>
      <c r="BQ47">
        <v>6</v>
      </c>
      <c r="BR47">
        <v>0</v>
      </c>
      <c r="BS47">
        <f>'1.Смета.или.Акт'!J132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83</v>
      </c>
      <c r="CA47">
        <v>65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10005.23</v>
      </c>
      <c r="CQ47">
        <f t="shared" si="35"/>
        <v>0</v>
      </c>
      <c r="CR47">
        <f t="shared" si="36"/>
        <v>65.75</v>
      </c>
      <c r="CS47">
        <f t="shared" si="37"/>
        <v>17.019000000000002</v>
      </c>
      <c r="CT47">
        <f t="shared" si="38"/>
        <v>13830.408000000001</v>
      </c>
      <c r="CU47">
        <f t="shared" si="39"/>
        <v>0</v>
      </c>
      <c r="CV47">
        <f t="shared" si="40"/>
        <v>88.6</v>
      </c>
      <c r="CW47">
        <f t="shared" si="41"/>
        <v>0.08</v>
      </c>
      <c r="CX47">
        <f t="shared" si="42"/>
        <v>0</v>
      </c>
      <c r="CY47">
        <f t="shared" si="43"/>
        <v>7078.7993999999999</v>
      </c>
      <c r="CZ47">
        <f t="shared" si="44"/>
        <v>5184.4727999999996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15</v>
      </c>
      <c r="DW47" t="str">
        <f>'1.Смета.или.Акт'!D129</f>
        <v>100 м</v>
      </c>
      <c r="DX47">
        <v>100</v>
      </c>
      <c r="EE47">
        <v>32653438</v>
      </c>
      <c r="EF47">
        <v>6</v>
      </c>
      <c r="EG47" t="s">
        <v>17</v>
      </c>
      <c r="EH47">
        <v>0</v>
      </c>
      <c r="EI47" t="s">
        <v>3</v>
      </c>
      <c r="EJ47">
        <v>1</v>
      </c>
      <c r="EK47">
        <v>58001</v>
      </c>
      <c r="EL47" t="s">
        <v>18</v>
      </c>
      <c r="EM47" t="s">
        <v>19</v>
      </c>
      <c r="EO47" t="s">
        <v>3</v>
      </c>
      <c r="EQ47">
        <v>0</v>
      </c>
      <c r="ER47">
        <f>ES47+ET47+EV47</f>
        <v>761.02</v>
      </c>
      <c r="ES47">
        <v>0</v>
      </c>
      <c r="ET47" s="59">
        <f>'1.Смета.или.Акт'!F131</f>
        <v>5.26</v>
      </c>
      <c r="EU47" s="59">
        <f>'1.Смета.или.Акт'!F132</f>
        <v>0.93</v>
      </c>
      <c r="EV47" s="59">
        <f>'1.Смета.или.Акт'!F130</f>
        <v>755.76</v>
      </c>
      <c r="EW47">
        <f>'1.Смета.или.Акт'!E135</f>
        <v>88.6</v>
      </c>
      <c r="EX47">
        <v>0.08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83</v>
      </c>
      <c r="FY47">
        <v>65</v>
      </c>
      <c r="GA47" t="s">
        <v>3</v>
      </c>
      <c r="GD47">
        <v>0</v>
      </c>
      <c r="GF47">
        <v>817532485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22268.5</v>
      </c>
      <c r="GN47">
        <f t="shared" si="48"/>
        <v>22268.5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ROW(SmtRes!A73)</f>
        <v>73</v>
      </c>
      <c r="D48" s="2">
        <f>ROW(EtalonRes!A117)</f>
        <v>117</v>
      </c>
      <c r="E48" s="2" t="s">
        <v>74</v>
      </c>
      <c r="F48" s="2" t="s">
        <v>75</v>
      </c>
      <c r="G48" s="2" t="s">
        <v>76</v>
      </c>
      <c r="H48" s="2" t="s">
        <v>67</v>
      </c>
      <c r="I48" s="2">
        <f>'1.Смета.или.Акт'!E137</f>
        <v>0.04</v>
      </c>
      <c r="J48" s="2">
        <v>0</v>
      </c>
      <c r="K48" s="2"/>
      <c r="L48" s="2"/>
      <c r="M48" s="2"/>
      <c r="N48" s="2"/>
      <c r="O48" s="2">
        <f t="shared" si="14"/>
        <v>45.96</v>
      </c>
      <c r="P48" s="2">
        <f t="shared" si="15"/>
        <v>0</v>
      </c>
      <c r="Q48" s="2">
        <f t="shared" si="16"/>
        <v>0.21</v>
      </c>
      <c r="R48" s="2">
        <f t="shared" si="17"/>
        <v>0.04</v>
      </c>
      <c r="S48" s="2">
        <f t="shared" si="18"/>
        <v>45.75</v>
      </c>
      <c r="T48" s="2">
        <f t="shared" si="19"/>
        <v>0</v>
      </c>
      <c r="U48" s="2">
        <f t="shared" si="20"/>
        <v>5.3639999999999999</v>
      </c>
      <c r="V48" s="2">
        <f t="shared" si="21"/>
        <v>3.2000000000000002E-3</v>
      </c>
      <c r="W48" s="2">
        <f t="shared" si="22"/>
        <v>0</v>
      </c>
      <c r="X48" s="2">
        <f t="shared" si="23"/>
        <v>38.01</v>
      </c>
      <c r="Y48" s="2">
        <f t="shared" si="24"/>
        <v>29.76</v>
      </c>
      <c r="Z48" s="2"/>
      <c r="AA48" s="2">
        <v>34733083</v>
      </c>
      <c r="AB48" s="2">
        <f t="shared" si="25"/>
        <v>1149.1300000000001</v>
      </c>
      <c r="AC48" s="2">
        <f t="shared" si="54"/>
        <v>0</v>
      </c>
      <c r="AD48" s="2">
        <f t="shared" si="27"/>
        <v>5.26</v>
      </c>
      <c r="AE48" s="2">
        <f t="shared" si="28"/>
        <v>0.93</v>
      </c>
      <c r="AF48" s="2">
        <f t="shared" si="29"/>
        <v>1143.8699999999999</v>
      </c>
      <c r="AG48" s="2">
        <f t="shared" si="30"/>
        <v>0</v>
      </c>
      <c r="AH48" s="2">
        <f t="shared" si="31"/>
        <v>134.1</v>
      </c>
      <c r="AI48" s="2">
        <f t="shared" si="32"/>
        <v>0.08</v>
      </c>
      <c r="AJ48" s="2">
        <f t="shared" si="33"/>
        <v>0</v>
      </c>
      <c r="AK48" s="2">
        <v>1149.1300000000001</v>
      </c>
      <c r="AL48" s="2">
        <v>0</v>
      </c>
      <c r="AM48" s="2">
        <v>5.26</v>
      </c>
      <c r="AN48" s="2">
        <v>0.93</v>
      </c>
      <c r="AO48" s="2">
        <v>1143.8699999999999</v>
      </c>
      <c r="AP48" s="2">
        <v>0</v>
      </c>
      <c r="AQ48" s="2">
        <v>134.1</v>
      </c>
      <c r="AR48" s="2">
        <v>0.08</v>
      </c>
      <c r="AS48" s="2">
        <v>0</v>
      </c>
      <c r="AT48" s="2">
        <v>83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77</v>
      </c>
      <c r="BK48" s="2"/>
      <c r="BL48" s="2"/>
      <c r="BM48" s="2">
        <v>58001</v>
      </c>
      <c r="BN48" s="2">
        <v>0</v>
      </c>
      <c r="BO48" s="2" t="s">
        <v>3</v>
      </c>
      <c r="BP48" s="2">
        <v>0</v>
      </c>
      <c r="BQ48" s="2">
        <v>6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83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45.96</v>
      </c>
      <c r="CQ48" s="2">
        <f t="shared" si="35"/>
        <v>0</v>
      </c>
      <c r="CR48" s="2">
        <f t="shared" si="36"/>
        <v>5.26</v>
      </c>
      <c r="CS48" s="2">
        <f t="shared" si="37"/>
        <v>0.93</v>
      </c>
      <c r="CT48" s="2">
        <f t="shared" si="38"/>
        <v>1143.8699999999999</v>
      </c>
      <c r="CU48" s="2">
        <f t="shared" si="39"/>
        <v>0</v>
      </c>
      <c r="CV48" s="2">
        <f t="shared" si="40"/>
        <v>134.1</v>
      </c>
      <c r="CW48" s="2">
        <f t="shared" si="41"/>
        <v>0.08</v>
      </c>
      <c r="CX48" s="2">
        <f t="shared" si="42"/>
        <v>0</v>
      </c>
      <c r="CY48" s="2">
        <f t="shared" si="43"/>
        <v>38.005699999999997</v>
      </c>
      <c r="CZ48" s="2">
        <f t="shared" si="44"/>
        <v>29.763500000000001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67</v>
      </c>
      <c r="DW48" s="2" t="s">
        <v>67</v>
      </c>
      <c r="DX48" s="2">
        <v>1</v>
      </c>
      <c r="DY48" s="2"/>
      <c r="DZ48" s="2"/>
      <c r="EA48" s="2"/>
      <c r="EB48" s="2"/>
      <c r="EC48" s="2"/>
      <c r="ED48" s="2"/>
      <c r="EE48" s="2">
        <v>32653438</v>
      </c>
      <c r="EF48" s="2">
        <v>6</v>
      </c>
      <c r="EG48" s="2" t="s">
        <v>17</v>
      </c>
      <c r="EH48" s="2">
        <v>0</v>
      </c>
      <c r="EI48" s="2" t="s">
        <v>3</v>
      </c>
      <c r="EJ48" s="2">
        <v>1</v>
      </c>
      <c r="EK48" s="2">
        <v>58001</v>
      </c>
      <c r="EL48" s="2" t="s">
        <v>18</v>
      </c>
      <c r="EM48" s="2" t="s">
        <v>19</v>
      </c>
      <c r="EN48" s="2"/>
      <c r="EO48" s="2" t="s">
        <v>3</v>
      </c>
      <c r="EP48" s="2"/>
      <c r="EQ48" s="2">
        <v>0</v>
      </c>
      <c r="ER48" s="2">
        <v>1149.1300000000001</v>
      </c>
      <c r="ES48" s="2">
        <v>0</v>
      </c>
      <c r="ET48" s="2">
        <v>5.26</v>
      </c>
      <c r="EU48" s="2">
        <v>0.93</v>
      </c>
      <c r="EV48" s="2">
        <v>1143.8699999999999</v>
      </c>
      <c r="EW48" s="2">
        <v>134.1</v>
      </c>
      <c r="EX48" s="2">
        <v>0.08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83</v>
      </c>
      <c r="FY48" s="2">
        <v>65</v>
      </c>
      <c r="FZ48" s="2"/>
      <c r="GA48" s="2" t="s">
        <v>3</v>
      </c>
      <c r="GB48" s="2"/>
      <c r="GC48" s="2"/>
      <c r="GD48" s="2">
        <v>0</v>
      </c>
      <c r="GE48" s="2"/>
      <c r="GF48" s="2">
        <v>1974067680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113.73</v>
      </c>
      <c r="GN48" s="2">
        <f t="shared" si="48"/>
        <v>113.73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ROW(SmtRes!A76)</f>
        <v>76</v>
      </c>
      <c r="D49">
        <f>ROW(EtalonRes!A122)</f>
        <v>122</v>
      </c>
      <c r="E49" t="s">
        <v>74</v>
      </c>
      <c r="F49" t="s">
        <v>75</v>
      </c>
      <c r="G49" t="s">
        <v>76</v>
      </c>
      <c r="H49" t="s">
        <v>67</v>
      </c>
      <c r="I49">
        <f>'1.Смета.или.Акт'!E137</f>
        <v>0.04</v>
      </c>
      <c r="J49">
        <v>0</v>
      </c>
      <c r="O49">
        <f t="shared" si="14"/>
        <v>839.94</v>
      </c>
      <c r="P49">
        <f t="shared" si="15"/>
        <v>0</v>
      </c>
      <c r="Q49">
        <f t="shared" si="16"/>
        <v>2.63</v>
      </c>
      <c r="R49">
        <f t="shared" si="17"/>
        <v>0.68</v>
      </c>
      <c r="S49">
        <f t="shared" si="18"/>
        <v>837.31</v>
      </c>
      <c r="T49">
        <f t="shared" si="19"/>
        <v>0</v>
      </c>
      <c r="U49">
        <f t="shared" si="20"/>
        <v>5.3639999999999999</v>
      </c>
      <c r="V49">
        <f t="shared" si="21"/>
        <v>3.2000000000000002E-3</v>
      </c>
      <c r="W49">
        <f t="shared" si="22"/>
        <v>0</v>
      </c>
      <c r="X49">
        <f t="shared" si="23"/>
        <v>594.97</v>
      </c>
      <c r="Y49">
        <f t="shared" si="24"/>
        <v>435.75</v>
      </c>
      <c r="AA49">
        <v>34733084</v>
      </c>
      <c r="AB49">
        <f t="shared" si="25"/>
        <v>1149.1300000000001</v>
      </c>
      <c r="AC49">
        <f t="shared" si="54"/>
        <v>0</v>
      </c>
      <c r="AD49">
        <f t="shared" si="27"/>
        <v>5.26</v>
      </c>
      <c r="AE49">
        <f t="shared" si="28"/>
        <v>0.93</v>
      </c>
      <c r="AF49">
        <f t="shared" si="29"/>
        <v>1143.8699999999999</v>
      </c>
      <c r="AG49">
        <f t="shared" si="30"/>
        <v>0</v>
      </c>
      <c r="AH49">
        <f t="shared" si="31"/>
        <v>134.1</v>
      </c>
      <c r="AI49">
        <f t="shared" si="32"/>
        <v>0.08</v>
      </c>
      <c r="AJ49">
        <f t="shared" si="33"/>
        <v>0</v>
      </c>
      <c r="AK49">
        <f>AL49+AM49+AO49</f>
        <v>1149.1299999999999</v>
      </c>
      <c r="AL49">
        <v>0</v>
      </c>
      <c r="AM49" s="59">
        <f>'1.Смета.или.Акт'!F139</f>
        <v>5.26</v>
      </c>
      <c r="AN49" s="59">
        <f>'1.Смета.или.Акт'!F140</f>
        <v>0.93</v>
      </c>
      <c r="AO49" s="59">
        <f>'1.Смета.или.Акт'!F138</f>
        <v>1143.8699999999999</v>
      </c>
      <c r="AP49">
        <v>0</v>
      </c>
      <c r="AQ49">
        <f>'1.Смета.или.Акт'!E143</f>
        <v>134.1</v>
      </c>
      <c r="AR49">
        <v>0.08</v>
      </c>
      <c r="AS49">
        <v>0</v>
      </c>
      <c r="AT49">
        <v>71</v>
      </c>
      <c r="AU49">
        <v>52</v>
      </c>
      <c r="AV49">
        <v>1</v>
      </c>
      <c r="AW49">
        <v>1</v>
      </c>
      <c r="AZ49">
        <v>1</v>
      </c>
      <c r="BA49">
        <f>'1.Смета.или.Акт'!J138</f>
        <v>18.3</v>
      </c>
      <c r="BB49">
        <f>'1.Смета.или.Акт'!J139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77</v>
      </c>
      <c r="BM49">
        <v>58001</v>
      </c>
      <c r="BN49">
        <v>0</v>
      </c>
      <c r="BO49" t="s">
        <v>3</v>
      </c>
      <c r="BP49">
        <v>0</v>
      </c>
      <c r="BQ49">
        <v>6</v>
      </c>
      <c r="BR49">
        <v>0</v>
      </c>
      <c r="BS49">
        <f>'1.Смета.или.Акт'!J140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83</v>
      </c>
      <c r="CA49">
        <v>65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839.93999999999994</v>
      </c>
      <c r="CQ49">
        <f t="shared" si="35"/>
        <v>0</v>
      </c>
      <c r="CR49">
        <f t="shared" si="36"/>
        <v>65.75</v>
      </c>
      <c r="CS49">
        <f t="shared" si="37"/>
        <v>17.019000000000002</v>
      </c>
      <c r="CT49">
        <f t="shared" si="38"/>
        <v>20932.821</v>
      </c>
      <c r="CU49">
        <f t="shared" si="39"/>
        <v>0</v>
      </c>
      <c r="CV49">
        <f t="shared" si="40"/>
        <v>134.1</v>
      </c>
      <c r="CW49">
        <f t="shared" si="41"/>
        <v>0.08</v>
      </c>
      <c r="CX49">
        <f t="shared" si="42"/>
        <v>0</v>
      </c>
      <c r="CY49">
        <f t="shared" si="43"/>
        <v>594.97289999999998</v>
      </c>
      <c r="CZ49">
        <f t="shared" si="44"/>
        <v>435.75479999999993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67</v>
      </c>
      <c r="DW49" t="str">
        <f>'1.Смета.или.Акт'!D137</f>
        <v>100 ШТ</v>
      </c>
      <c r="DX49">
        <v>1</v>
      </c>
      <c r="EE49">
        <v>32653438</v>
      </c>
      <c r="EF49">
        <v>6</v>
      </c>
      <c r="EG49" t="s">
        <v>17</v>
      </c>
      <c r="EH49">
        <v>0</v>
      </c>
      <c r="EI49" t="s">
        <v>3</v>
      </c>
      <c r="EJ49">
        <v>1</v>
      </c>
      <c r="EK49">
        <v>58001</v>
      </c>
      <c r="EL49" t="s">
        <v>18</v>
      </c>
      <c r="EM49" t="s">
        <v>19</v>
      </c>
      <c r="EO49" t="s">
        <v>3</v>
      </c>
      <c r="EQ49">
        <v>0</v>
      </c>
      <c r="ER49">
        <f>ES49+ET49+EV49</f>
        <v>1149.1299999999999</v>
      </c>
      <c r="ES49">
        <v>0</v>
      </c>
      <c r="ET49" s="59">
        <f>'1.Смета.или.Акт'!F139</f>
        <v>5.26</v>
      </c>
      <c r="EU49" s="59">
        <f>'1.Смета.или.Акт'!F140</f>
        <v>0.93</v>
      </c>
      <c r="EV49" s="59">
        <f>'1.Смета.или.Акт'!F138</f>
        <v>1143.8699999999999</v>
      </c>
      <c r="EW49">
        <f>'1.Смета.или.Акт'!E143</f>
        <v>134.1</v>
      </c>
      <c r="EX49">
        <v>0.08</v>
      </c>
      <c r="EY49">
        <v>0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83</v>
      </c>
      <c r="FY49">
        <v>65</v>
      </c>
      <c r="GA49" t="s">
        <v>3</v>
      </c>
      <c r="GD49">
        <v>0</v>
      </c>
      <c r="GF49">
        <v>1974067680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1870.66</v>
      </c>
      <c r="GN49">
        <f t="shared" si="48"/>
        <v>1870.66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ROW(SmtRes!A79)</f>
        <v>79</v>
      </c>
      <c r="D50" s="2">
        <f>ROW(EtalonRes!A127)</f>
        <v>127</v>
      </c>
      <c r="E50" s="2" t="s">
        <v>78</v>
      </c>
      <c r="F50" s="2" t="s">
        <v>79</v>
      </c>
      <c r="G50" s="2" t="s">
        <v>80</v>
      </c>
      <c r="H50" s="2" t="s">
        <v>67</v>
      </c>
      <c r="I50" s="2">
        <f>'1.Смета.или.Акт'!E145</f>
        <v>0.04</v>
      </c>
      <c r="J50" s="2">
        <v>0</v>
      </c>
      <c r="K50" s="2"/>
      <c r="L50" s="2"/>
      <c r="M50" s="2"/>
      <c r="N50" s="2"/>
      <c r="O50" s="2">
        <f t="shared" si="14"/>
        <v>22.01</v>
      </c>
      <c r="P50" s="2">
        <f t="shared" si="15"/>
        <v>0</v>
      </c>
      <c r="Q50" s="2">
        <f t="shared" si="16"/>
        <v>0.21</v>
      </c>
      <c r="R50" s="2">
        <f t="shared" si="17"/>
        <v>0.04</v>
      </c>
      <c r="S50" s="2">
        <f t="shared" si="18"/>
        <v>21.8</v>
      </c>
      <c r="T50" s="2">
        <f t="shared" si="19"/>
        <v>0</v>
      </c>
      <c r="U50" s="2">
        <f t="shared" si="20"/>
        <v>2.556</v>
      </c>
      <c r="V50" s="2">
        <f t="shared" si="21"/>
        <v>3.2000000000000002E-3</v>
      </c>
      <c r="W50" s="2">
        <f t="shared" si="22"/>
        <v>0</v>
      </c>
      <c r="X50" s="2">
        <f t="shared" si="23"/>
        <v>18.13</v>
      </c>
      <c r="Y50" s="2">
        <f t="shared" si="24"/>
        <v>14.2</v>
      </c>
      <c r="Z50" s="2"/>
      <c r="AA50" s="2">
        <v>34733083</v>
      </c>
      <c r="AB50" s="2">
        <f t="shared" si="25"/>
        <v>550.33000000000004</v>
      </c>
      <c r="AC50" s="2">
        <f t="shared" si="54"/>
        <v>0</v>
      </c>
      <c r="AD50" s="2">
        <f t="shared" si="27"/>
        <v>5.26</v>
      </c>
      <c r="AE50" s="2">
        <f t="shared" si="28"/>
        <v>0.93</v>
      </c>
      <c r="AF50" s="2">
        <f t="shared" si="29"/>
        <v>545.07000000000005</v>
      </c>
      <c r="AG50" s="2">
        <f t="shared" si="30"/>
        <v>0</v>
      </c>
      <c r="AH50" s="2">
        <f t="shared" si="31"/>
        <v>63.9</v>
      </c>
      <c r="AI50" s="2">
        <f t="shared" si="32"/>
        <v>0.08</v>
      </c>
      <c r="AJ50" s="2">
        <f t="shared" si="33"/>
        <v>0</v>
      </c>
      <c r="AK50" s="2">
        <v>550.33000000000004</v>
      </c>
      <c r="AL50" s="2">
        <v>0</v>
      </c>
      <c r="AM50" s="2">
        <v>5.26</v>
      </c>
      <c r="AN50" s="2">
        <v>0.93</v>
      </c>
      <c r="AO50" s="2">
        <v>545.07000000000005</v>
      </c>
      <c r="AP50" s="2">
        <v>0</v>
      </c>
      <c r="AQ50" s="2">
        <v>63.9</v>
      </c>
      <c r="AR50" s="2">
        <v>0.08</v>
      </c>
      <c r="AS50" s="2">
        <v>0</v>
      </c>
      <c r="AT50" s="2">
        <v>83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81</v>
      </c>
      <c r="BK50" s="2"/>
      <c r="BL50" s="2"/>
      <c r="BM50" s="2">
        <v>58001</v>
      </c>
      <c r="BN50" s="2">
        <v>0</v>
      </c>
      <c r="BO50" s="2" t="s">
        <v>3</v>
      </c>
      <c r="BP50" s="2">
        <v>0</v>
      </c>
      <c r="BQ50" s="2">
        <v>6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83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22.01</v>
      </c>
      <c r="CQ50" s="2">
        <f t="shared" si="35"/>
        <v>0</v>
      </c>
      <c r="CR50" s="2">
        <f t="shared" si="36"/>
        <v>5.26</v>
      </c>
      <c r="CS50" s="2">
        <f t="shared" si="37"/>
        <v>0.93</v>
      </c>
      <c r="CT50" s="2">
        <f t="shared" si="38"/>
        <v>545.07000000000005</v>
      </c>
      <c r="CU50" s="2">
        <f t="shared" si="39"/>
        <v>0</v>
      </c>
      <c r="CV50" s="2">
        <f t="shared" si="40"/>
        <v>63.9</v>
      </c>
      <c r="CW50" s="2">
        <f t="shared" si="41"/>
        <v>0.08</v>
      </c>
      <c r="CX50" s="2">
        <f t="shared" si="42"/>
        <v>0</v>
      </c>
      <c r="CY50" s="2">
        <f t="shared" si="43"/>
        <v>18.127200000000002</v>
      </c>
      <c r="CZ50" s="2">
        <f t="shared" si="44"/>
        <v>14.196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67</v>
      </c>
      <c r="DW50" s="2" t="s">
        <v>67</v>
      </c>
      <c r="DX50" s="2">
        <v>1</v>
      </c>
      <c r="DY50" s="2"/>
      <c r="DZ50" s="2"/>
      <c r="EA50" s="2"/>
      <c r="EB50" s="2"/>
      <c r="EC50" s="2"/>
      <c r="ED50" s="2"/>
      <c r="EE50" s="2">
        <v>32653438</v>
      </c>
      <c r="EF50" s="2">
        <v>6</v>
      </c>
      <c r="EG50" s="2" t="s">
        <v>17</v>
      </c>
      <c r="EH50" s="2">
        <v>0</v>
      </c>
      <c r="EI50" s="2" t="s">
        <v>3</v>
      </c>
      <c r="EJ50" s="2">
        <v>1</v>
      </c>
      <c r="EK50" s="2">
        <v>58001</v>
      </c>
      <c r="EL50" s="2" t="s">
        <v>18</v>
      </c>
      <c r="EM50" s="2" t="s">
        <v>19</v>
      </c>
      <c r="EN50" s="2"/>
      <c r="EO50" s="2" t="s">
        <v>3</v>
      </c>
      <c r="EP50" s="2"/>
      <c r="EQ50" s="2">
        <v>0</v>
      </c>
      <c r="ER50" s="2">
        <v>550.33000000000004</v>
      </c>
      <c r="ES50" s="2">
        <v>0</v>
      </c>
      <c r="ET50" s="2">
        <v>5.26</v>
      </c>
      <c r="EU50" s="2">
        <v>0.93</v>
      </c>
      <c r="EV50" s="2">
        <v>545.07000000000005</v>
      </c>
      <c r="EW50" s="2">
        <v>63.9</v>
      </c>
      <c r="EX50" s="2">
        <v>0.08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83</v>
      </c>
      <c r="FY50" s="2">
        <v>65</v>
      </c>
      <c r="FZ50" s="2"/>
      <c r="GA50" s="2" t="s">
        <v>3</v>
      </c>
      <c r="GB50" s="2"/>
      <c r="GC50" s="2"/>
      <c r="GD50" s="2">
        <v>0</v>
      </c>
      <c r="GE50" s="2"/>
      <c r="GF50" s="2">
        <v>755998246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54.34</v>
      </c>
      <c r="GN50" s="2">
        <f t="shared" si="48"/>
        <v>54.34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ROW(SmtRes!A82)</f>
        <v>82</v>
      </c>
      <c r="D51">
        <f>ROW(EtalonRes!A132)</f>
        <v>132</v>
      </c>
      <c r="E51" t="s">
        <v>78</v>
      </c>
      <c r="F51" t="s">
        <v>79</v>
      </c>
      <c r="G51" t="s">
        <v>80</v>
      </c>
      <c r="H51" t="s">
        <v>67</v>
      </c>
      <c r="I51">
        <f>'1.Смета.или.Акт'!E145</f>
        <v>0.04</v>
      </c>
      <c r="J51">
        <v>0</v>
      </c>
      <c r="O51">
        <f t="shared" si="14"/>
        <v>401.62</v>
      </c>
      <c r="P51">
        <f t="shared" si="15"/>
        <v>0</v>
      </c>
      <c r="Q51">
        <f t="shared" si="16"/>
        <v>2.63</v>
      </c>
      <c r="R51">
        <f t="shared" si="17"/>
        <v>0.68</v>
      </c>
      <c r="S51">
        <f t="shared" si="18"/>
        <v>398.99</v>
      </c>
      <c r="T51">
        <f t="shared" si="19"/>
        <v>0</v>
      </c>
      <c r="U51">
        <f t="shared" si="20"/>
        <v>2.556</v>
      </c>
      <c r="V51">
        <f t="shared" si="21"/>
        <v>3.2000000000000002E-3</v>
      </c>
      <c r="W51">
        <f t="shared" si="22"/>
        <v>0</v>
      </c>
      <c r="X51">
        <f t="shared" si="23"/>
        <v>283.77</v>
      </c>
      <c r="Y51">
        <f t="shared" si="24"/>
        <v>207.83</v>
      </c>
      <c r="AA51">
        <v>34733084</v>
      </c>
      <c r="AB51">
        <f t="shared" si="25"/>
        <v>550.33000000000004</v>
      </c>
      <c r="AC51">
        <f t="shared" si="54"/>
        <v>0</v>
      </c>
      <c r="AD51">
        <f t="shared" si="27"/>
        <v>5.26</v>
      </c>
      <c r="AE51">
        <f t="shared" si="28"/>
        <v>0.93</v>
      </c>
      <c r="AF51">
        <f t="shared" si="29"/>
        <v>545.07000000000005</v>
      </c>
      <c r="AG51">
        <f t="shared" si="30"/>
        <v>0</v>
      </c>
      <c r="AH51">
        <f t="shared" si="31"/>
        <v>63.9</v>
      </c>
      <c r="AI51">
        <f t="shared" si="32"/>
        <v>0.08</v>
      </c>
      <c r="AJ51">
        <f t="shared" si="33"/>
        <v>0</v>
      </c>
      <c r="AK51">
        <f>AL51+AM51+AO51</f>
        <v>550.33000000000004</v>
      </c>
      <c r="AL51">
        <v>0</v>
      </c>
      <c r="AM51" s="59">
        <f>'1.Смета.или.Акт'!F147</f>
        <v>5.26</v>
      </c>
      <c r="AN51" s="59">
        <f>'1.Смета.или.Акт'!F148</f>
        <v>0.93</v>
      </c>
      <c r="AO51" s="59">
        <f>'1.Смета.или.Акт'!F146</f>
        <v>545.07000000000005</v>
      </c>
      <c r="AP51">
        <v>0</v>
      </c>
      <c r="AQ51">
        <f>'1.Смета.или.Акт'!E151</f>
        <v>63.9</v>
      </c>
      <c r="AR51">
        <v>0.08</v>
      </c>
      <c r="AS51">
        <v>0</v>
      </c>
      <c r="AT51">
        <v>71</v>
      </c>
      <c r="AU51">
        <v>52</v>
      </c>
      <c r="AV51">
        <v>1</v>
      </c>
      <c r="AW51">
        <v>1</v>
      </c>
      <c r="AZ51">
        <v>1</v>
      </c>
      <c r="BA51">
        <f>'1.Смета.или.Акт'!J146</f>
        <v>18.3</v>
      </c>
      <c r="BB51">
        <f>'1.Смета.или.Акт'!J147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81</v>
      </c>
      <c r="BM51">
        <v>58001</v>
      </c>
      <c r="BN51">
        <v>0</v>
      </c>
      <c r="BO51" t="s">
        <v>3</v>
      </c>
      <c r="BP51">
        <v>0</v>
      </c>
      <c r="BQ51">
        <v>6</v>
      </c>
      <c r="BR51">
        <v>0</v>
      </c>
      <c r="BS51">
        <f>'1.Смета.или.Акт'!J148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83</v>
      </c>
      <c r="CA51">
        <v>65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401.62</v>
      </c>
      <c r="CQ51">
        <f t="shared" si="35"/>
        <v>0</v>
      </c>
      <c r="CR51">
        <f t="shared" si="36"/>
        <v>65.75</v>
      </c>
      <c r="CS51">
        <f t="shared" si="37"/>
        <v>17.019000000000002</v>
      </c>
      <c r="CT51">
        <f t="shared" si="38"/>
        <v>9974.7810000000009</v>
      </c>
      <c r="CU51">
        <f t="shared" si="39"/>
        <v>0</v>
      </c>
      <c r="CV51">
        <f t="shared" si="40"/>
        <v>63.9</v>
      </c>
      <c r="CW51">
        <f t="shared" si="41"/>
        <v>0.08</v>
      </c>
      <c r="CX51">
        <f t="shared" si="42"/>
        <v>0</v>
      </c>
      <c r="CY51">
        <f t="shared" si="43"/>
        <v>283.76569999999998</v>
      </c>
      <c r="CZ51">
        <f t="shared" si="44"/>
        <v>207.82839999999999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67</v>
      </c>
      <c r="DW51" t="str">
        <f>'1.Смета.или.Акт'!D145</f>
        <v>100 ШТ</v>
      </c>
      <c r="DX51">
        <v>1</v>
      </c>
      <c r="EE51">
        <v>32653438</v>
      </c>
      <c r="EF51">
        <v>6</v>
      </c>
      <c r="EG51" t="s">
        <v>17</v>
      </c>
      <c r="EH51">
        <v>0</v>
      </c>
      <c r="EI51" t="s">
        <v>3</v>
      </c>
      <c r="EJ51">
        <v>1</v>
      </c>
      <c r="EK51">
        <v>58001</v>
      </c>
      <c r="EL51" t="s">
        <v>18</v>
      </c>
      <c r="EM51" t="s">
        <v>19</v>
      </c>
      <c r="EO51" t="s">
        <v>3</v>
      </c>
      <c r="EQ51">
        <v>0</v>
      </c>
      <c r="ER51">
        <f>ES51+ET51+EV51</f>
        <v>550.33000000000004</v>
      </c>
      <c r="ES51">
        <v>0</v>
      </c>
      <c r="ET51" s="59">
        <f>'1.Смета.или.Акт'!F147</f>
        <v>5.26</v>
      </c>
      <c r="EU51" s="59">
        <f>'1.Смета.или.Акт'!F148</f>
        <v>0.93</v>
      </c>
      <c r="EV51" s="59">
        <f>'1.Смета.или.Акт'!F146</f>
        <v>545.07000000000005</v>
      </c>
      <c r="EW51">
        <f>'1.Смета.или.Акт'!E151</f>
        <v>63.9</v>
      </c>
      <c r="EX51">
        <v>0.08</v>
      </c>
      <c r="EY51">
        <v>0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83</v>
      </c>
      <c r="FY51">
        <v>65</v>
      </c>
      <c r="GA51" t="s">
        <v>3</v>
      </c>
      <c r="GD51">
        <v>0</v>
      </c>
      <c r="GF51">
        <v>755998246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893.22</v>
      </c>
      <c r="GN51">
        <f t="shared" si="48"/>
        <v>893.22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ROW(SmtRes!A86)</f>
        <v>86</v>
      </c>
      <c r="D52" s="2">
        <f>ROW(EtalonRes!A139)</f>
        <v>139</v>
      </c>
      <c r="E52" s="2" t="s">
        <v>82</v>
      </c>
      <c r="F52" s="2" t="s">
        <v>83</v>
      </c>
      <c r="G52" s="2" t="s">
        <v>84</v>
      </c>
      <c r="H52" s="2" t="s">
        <v>67</v>
      </c>
      <c r="I52" s="2">
        <f>'1.Смета.или.Акт'!E153</f>
        <v>0.04</v>
      </c>
      <c r="J52" s="2">
        <v>0</v>
      </c>
      <c r="K52" s="2"/>
      <c r="L52" s="2"/>
      <c r="M52" s="2"/>
      <c r="N52" s="2"/>
      <c r="O52" s="2">
        <f t="shared" si="14"/>
        <v>180.41</v>
      </c>
      <c r="P52" s="2">
        <f t="shared" si="15"/>
        <v>0</v>
      </c>
      <c r="Q52" s="2">
        <f t="shared" si="16"/>
        <v>2.13</v>
      </c>
      <c r="R52" s="2">
        <f t="shared" si="17"/>
        <v>0.55000000000000004</v>
      </c>
      <c r="S52" s="2">
        <f t="shared" si="18"/>
        <v>178.28</v>
      </c>
      <c r="T52" s="2">
        <f t="shared" si="19"/>
        <v>0</v>
      </c>
      <c r="U52" s="2">
        <f t="shared" si="20"/>
        <v>19.655999999999999</v>
      </c>
      <c r="V52" s="2">
        <f t="shared" si="21"/>
        <v>4.4000000000000004E-2</v>
      </c>
      <c r="W52" s="2">
        <f t="shared" si="22"/>
        <v>0</v>
      </c>
      <c r="X52" s="2">
        <f t="shared" si="23"/>
        <v>184.19</v>
      </c>
      <c r="Y52" s="2">
        <f t="shared" si="24"/>
        <v>107.3</v>
      </c>
      <c r="Z52" s="2"/>
      <c r="AA52" s="2">
        <v>34733083</v>
      </c>
      <c r="AB52" s="2">
        <f t="shared" si="25"/>
        <v>4510.32</v>
      </c>
      <c r="AC52" s="2">
        <f>ROUND((ES52+(SUM(SmtRes!BC83:'SmtRes'!BC86)+SUM(EtalonRes!AL133:'EtalonRes'!AL139))),2)</f>
        <v>-0.01</v>
      </c>
      <c r="AD52" s="2">
        <f t="shared" si="27"/>
        <v>53.33</v>
      </c>
      <c r="AE52" s="2">
        <f t="shared" si="28"/>
        <v>13.81</v>
      </c>
      <c r="AF52" s="2">
        <f t="shared" si="29"/>
        <v>4457</v>
      </c>
      <c r="AG52" s="2">
        <f t="shared" si="30"/>
        <v>0</v>
      </c>
      <c r="AH52" s="2">
        <f t="shared" si="31"/>
        <v>491.4</v>
      </c>
      <c r="AI52" s="2">
        <f t="shared" si="32"/>
        <v>1.1000000000000001</v>
      </c>
      <c r="AJ52" s="2">
        <f t="shared" si="33"/>
        <v>0</v>
      </c>
      <c r="AK52" s="2">
        <v>4728.16</v>
      </c>
      <c r="AL52" s="2">
        <v>217.83</v>
      </c>
      <c r="AM52" s="2">
        <v>53.33</v>
      </c>
      <c r="AN52" s="2">
        <v>13.81</v>
      </c>
      <c r="AO52" s="2">
        <v>4457</v>
      </c>
      <c r="AP52" s="2">
        <v>0</v>
      </c>
      <c r="AQ52" s="2">
        <v>491.4</v>
      </c>
      <c r="AR52" s="2">
        <v>1.1000000000000001</v>
      </c>
      <c r="AS52" s="2">
        <v>0</v>
      </c>
      <c r="AT52" s="2">
        <v>103</v>
      </c>
      <c r="AU52" s="2">
        <v>60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85</v>
      </c>
      <c r="BK52" s="2"/>
      <c r="BL52" s="2"/>
      <c r="BM52" s="2">
        <v>65007</v>
      </c>
      <c r="BN52" s="2">
        <v>0</v>
      </c>
      <c r="BO52" s="2" t="s">
        <v>3</v>
      </c>
      <c r="BP52" s="2">
        <v>0</v>
      </c>
      <c r="BQ52" s="2">
        <v>6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103</v>
      </c>
      <c r="CA52" s="2">
        <v>60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180.41</v>
      </c>
      <c r="CQ52" s="2">
        <f t="shared" si="35"/>
        <v>-0.01</v>
      </c>
      <c r="CR52" s="2">
        <f t="shared" si="36"/>
        <v>53.33</v>
      </c>
      <c r="CS52" s="2">
        <f t="shared" si="37"/>
        <v>13.81</v>
      </c>
      <c r="CT52" s="2">
        <f t="shared" si="38"/>
        <v>4457</v>
      </c>
      <c r="CU52" s="2">
        <f t="shared" si="39"/>
        <v>0</v>
      </c>
      <c r="CV52" s="2">
        <f t="shared" si="40"/>
        <v>491.4</v>
      </c>
      <c r="CW52" s="2">
        <f t="shared" si="41"/>
        <v>1.1000000000000001</v>
      </c>
      <c r="CX52" s="2">
        <f t="shared" si="42"/>
        <v>0</v>
      </c>
      <c r="CY52" s="2">
        <f t="shared" si="43"/>
        <v>184.19490000000002</v>
      </c>
      <c r="CZ52" s="2">
        <f t="shared" si="44"/>
        <v>107.29800000000002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67</v>
      </c>
      <c r="DW52" s="2" t="s">
        <v>67</v>
      </c>
      <c r="DX52" s="2">
        <v>1</v>
      </c>
      <c r="DY52" s="2"/>
      <c r="DZ52" s="2"/>
      <c r="EA52" s="2"/>
      <c r="EB52" s="2"/>
      <c r="EC52" s="2"/>
      <c r="ED52" s="2"/>
      <c r="EE52" s="2">
        <v>32653457</v>
      </c>
      <c r="EF52" s="2">
        <v>6</v>
      </c>
      <c r="EG52" s="2" t="s">
        <v>17</v>
      </c>
      <c r="EH52" s="2">
        <v>0</v>
      </c>
      <c r="EI52" s="2" t="s">
        <v>3</v>
      </c>
      <c r="EJ52" s="2">
        <v>1</v>
      </c>
      <c r="EK52" s="2">
        <v>65007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4728.16</v>
      </c>
      <c r="ES52" s="2">
        <v>217.83</v>
      </c>
      <c r="ET52" s="2">
        <v>53.33</v>
      </c>
      <c r="EU52" s="2">
        <v>13.81</v>
      </c>
      <c r="EV52" s="2">
        <v>4457</v>
      </c>
      <c r="EW52" s="2">
        <v>491.4</v>
      </c>
      <c r="EX52" s="2">
        <v>1.1000000000000001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103</v>
      </c>
      <c r="FY52" s="2">
        <v>60</v>
      </c>
      <c r="FZ52" s="2"/>
      <c r="GA52" s="2" t="s">
        <v>3</v>
      </c>
      <c r="GB52" s="2"/>
      <c r="GC52" s="2"/>
      <c r="GD52" s="2">
        <v>0</v>
      </c>
      <c r="GE52" s="2"/>
      <c r="GF52" s="2">
        <v>1655796668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471.9</v>
      </c>
      <c r="GN52" s="2">
        <f t="shared" si="48"/>
        <v>471.9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ROW(SmtRes!A90)</f>
        <v>90</v>
      </c>
      <c r="D53">
        <f>ROW(EtalonRes!A146)</f>
        <v>146</v>
      </c>
      <c r="E53" t="s">
        <v>82</v>
      </c>
      <c r="F53" t="s">
        <v>83</v>
      </c>
      <c r="G53" t="s">
        <v>84</v>
      </c>
      <c r="H53" t="s">
        <v>67</v>
      </c>
      <c r="I53">
        <f>'1.Смета.или.Акт'!E153</f>
        <v>0.04</v>
      </c>
      <c r="J53">
        <v>0</v>
      </c>
      <c r="O53">
        <f t="shared" si="14"/>
        <v>3289.19</v>
      </c>
      <c r="P53">
        <f t="shared" si="15"/>
        <v>0</v>
      </c>
      <c r="Q53">
        <f t="shared" si="16"/>
        <v>26.67</v>
      </c>
      <c r="R53">
        <f t="shared" si="17"/>
        <v>10.11</v>
      </c>
      <c r="S53">
        <f t="shared" si="18"/>
        <v>3262.52</v>
      </c>
      <c r="T53">
        <f t="shared" si="19"/>
        <v>0</v>
      </c>
      <c r="U53">
        <f t="shared" si="20"/>
        <v>19.655999999999999</v>
      </c>
      <c r="V53">
        <f t="shared" si="21"/>
        <v>4.4000000000000004E-2</v>
      </c>
      <c r="W53">
        <f t="shared" si="22"/>
        <v>0</v>
      </c>
      <c r="X53">
        <f t="shared" si="23"/>
        <v>2879.91</v>
      </c>
      <c r="Y53">
        <f t="shared" si="24"/>
        <v>1570.86</v>
      </c>
      <c r="AA53">
        <v>34733084</v>
      </c>
      <c r="AB53">
        <f t="shared" si="25"/>
        <v>4510.32</v>
      </c>
      <c r="AC53">
        <f>ROUND((ES53+(SUM(SmtRes!BC87:'SmtRes'!BC90)+SUM(EtalonRes!AL140:'EtalonRes'!AL146))),2)</f>
        <v>-0.01</v>
      </c>
      <c r="AD53">
        <f t="shared" si="27"/>
        <v>53.33</v>
      </c>
      <c r="AE53">
        <f t="shared" si="28"/>
        <v>13.81</v>
      </c>
      <c r="AF53">
        <f t="shared" si="29"/>
        <v>4457</v>
      </c>
      <c r="AG53">
        <f t="shared" si="30"/>
        <v>0</v>
      </c>
      <c r="AH53">
        <f t="shared" si="31"/>
        <v>491.4</v>
      </c>
      <c r="AI53">
        <f t="shared" si="32"/>
        <v>1.1000000000000001</v>
      </c>
      <c r="AJ53">
        <f t="shared" si="33"/>
        <v>0</v>
      </c>
      <c r="AK53">
        <f>AL53+AM53+AO53</f>
        <v>4728.16</v>
      </c>
      <c r="AL53" s="59">
        <f>'1.Смета.или.Акт'!F157</f>
        <v>217.83</v>
      </c>
      <c r="AM53" s="59">
        <f>'1.Смета.или.Акт'!F155</f>
        <v>53.33</v>
      </c>
      <c r="AN53" s="59">
        <f>'1.Смета.или.Акт'!F156</f>
        <v>13.81</v>
      </c>
      <c r="AO53" s="59">
        <f>'1.Смета.или.Акт'!F154</f>
        <v>4457</v>
      </c>
      <c r="AP53">
        <v>0</v>
      </c>
      <c r="AQ53">
        <f>'1.Смета.или.Акт'!E160</f>
        <v>491.4</v>
      </c>
      <c r="AR53">
        <v>1.1000000000000001</v>
      </c>
      <c r="AS53">
        <v>0</v>
      </c>
      <c r="AT53">
        <v>88</v>
      </c>
      <c r="AU53">
        <v>48</v>
      </c>
      <c r="AV53">
        <v>1</v>
      </c>
      <c r="AW53">
        <v>1</v>
      </c>
      <c r="AZ53">
        <v>1</v>
      </c>
      <c r="BA53">
        <f>'1.Смета.или.Акт'!J154</f>
        <v>18.3</v>
      </c>
      <c r="BB53">
        <f>'1.Смета.или.Акт'!J155</f>
        <v>12.5</v>
      </c>
      <c r="BC53">
        <f>'1.Смета.или.Акт'!J157</f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85</v>
      </c>
      <c r="BM53">
        <v>65007</v>
      </c>
      <c r="BN53">
        <v>0</v>
      </c>
      <c r="BO53" t="s">
        <v>3</v>
      </c>
      <c r="BP53">
        <v>0</v>
      </c>
      <c r="BQ53">
        <v>6</v>
      </c>
      <c r="BR53">
        <v>0</v>
      </c>
      <c r="BS53">
        <f>'1.Смета.или.Акт'!J156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103</v>
      </c>
      <c r="CA53">
        <v>60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3289.19</v>
      </c>
      <c r="CQ53">
        <f t="shared" si="35"/>
        <v>-7.4999999999999997E-2</v>
      </c>
      <c r="CR53">
        <f t="shared" si="36"/>
        <v>666.625</v>
      </c>
      <c r="CS53">
        <f t="shared" si="37"/>
        <v>252.72300000000001</v>
      </c>
      <c r="CT53">
        <f t="shared" si="38"/>
        <v>81563.100000000006</v>
      </c>
      <c r="CU53">
        <f t="shared" si="39"/>
        <v>0</v>
      </c>
      <c r="CV53">
        <f t="shared" si="40"/>
        <v>491.4</v>
      </c>
      <c r="CW53">
        <f t="shared" si="41"/>
        <v>1.1000000000000001</v>
      </c>
      <c r="CX53">
        <f t="shared" si="42"/>
        <v>0</v>
      </c>
      <c r="CY53">
        <f t="shared" si="43"/>
        <v>2879.9144000000001</v>
      </c>
      <c r="CZ53">
        <f t="shared" si="44"/>
        <v>1570.8624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67</v>
      </c>
      <c r="DW53" t="str">
        <f>'1.Смета.или.Акт'!D153</f>
        <v>100 ШТ</v>
      </c>
      <c r="DX53">
        <v>1</v>
      </c>
      <c r="EE53">
        <v>32653457</v>
      </c>
      <c r="EF53">
        <v>6</v>
      </c>
      <c r="EG53" t="s">
        <v>17</v>
      </c>
      <c r="EH53">
        <v>0</v>
      </c>
      <c r="EI53" t="s">
        <v>3</v>
      </c>
      <c r="EJ53">
        <v>1</v>
      </c>
      <c r="EK53">
        <v>65007</v>
      </c>
      <c r="EL53" t="s">
        <v>86</v>
      </c>
      <c r="EM53" t="s">
        <v>87</v>
      </c>
      <c r="EO53" t="s">
        <v>3</v>
      </c>
      <c r="EQ53">
        <v>0</v>
      </c>
      <c r="ER53">
        <f>ES53+ET53+EV53</f>
        <v>4728.16</v>
      </c>
      <c r="ES53" s="59">
        <f>'1.Смета.или.Акт'!F157</f>
        <v>217.83</v>
      </c>
      <c r="ET53" s="59">
        <f>'1.Смета.или.Акт'!F155</f>
        <v>53.33</v>
      </c>
      <c r="EU53" s="59">
        <f>'1.Смета.или.Акт'!F156</f>
        <v>13.81</v>
      </c>
      <c r="EV53" s="59">
        <f>'1.Смета.или.Акт'!F154</f>
        <v>4457</v>
      </c>
      <c r="EW53">
        <f>'1.Смета.или.Акт'!E160</f>
        <v>491.4</v>
      </c>
      <c r="EX53">
        <v>1.1000000000000001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103</v>
      </c>
      <c r="FY53">
        <v>60</v>
      </c>
      <c r="GA53" t="s">
        <v>3</v>
      </c>
      <c r="GD53">
        <v>0</v>
      </c>
      <c r="GF53">
        <v>1655796668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7739.96</v>
      </c>
      <c r="GN53">
        <f t="shared" si="48"/>
        <v>7739.96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ROW(SmtRes!A93)</f>
        <v>93</v>
      </c>
      <c r="D54" s="2">
        <f>ROW(EtalonRes!A152)</f>
        <v>152</v>
      </c>
      <c r="E54" s="2" t="s">
        <v>88</v>
      </c>
      <c r="F54" s="2" t="s">
        <v>89</v>
      </c>
      <c r="G54" s="2" t="s">
        <v>90</v>
      </c>
      <c r="H54" s="2" t="s">
        <v>67</v>
      </c>
      <c r="I54" s="2">
        <f>'1.Смета.или.Акт'!E162</f>
        <v>0.5</v>
      </c>
      <c r="J54" s="2">
        <v>0</v>
      </c>
      <c r="K54" s="2"/>
      <c r="L54" s="2"/>
      <c r="M54" s="2"/>
      <c r="N54" s="2"/>
      <c r="O54" s="2">
        <f t="shared" si="14"/>
        <v>154.75</v>
      </c>
      <c r="P54" s="2">
        <f t="shared" si="15"/>
        <v>0</v>
      </c>
      <c r="Q54" s="2">
        <f t="shared" si="16"/>
        <v>0.33</v>
      </c>
      <c r="R54" s="2">
        <f t="shared" si="17"/>
        <v>0.06</v>
      </c>
      <c r="S54" s="2">
        <f t="shared" si="18"/>
        <v>154.41999999999999</v>
      </c>
      <c r="T54" s="2">
        <f t="shared" si="19"/>
        <v>0</v>
      </c>
      <c r="U54" s="2">
        <f t="shared" si="20"/>
        <v>18.899999999999999</v>
      </c>
      <c r="V54" s="2">
        <f t="shared" si="21"/>
        <v>5.0000000000000001E-3</v>
      </c>
      <c r="W54" s="2">
        <f t="shared" si="22"/>
        <v>0</v>
      </c>
      <c r="X54" s="2">
        <f t="shared" si="23"/>
        <v>128.22</v>
      </c>
      <c r="Y54" s="2">
        <f t="shared" si="24"/>
        <v>100.41</v>
      </c>
      <c r="Z54" s="2"/>
      <c r="AA54" s="2">
        <v>34733083</v>
      </c>
      <c r="AB54" s="2">
        <f t="shared" si="25"/>
        <v>309.49</v>
      </c>
      <c r="AC54" s="2">
        <f>ROUND((ES54+(SUM(SmtRes!BC91:'SmtRes'!BC93)+SUM(EtalonRes!AL147:'EtalonRes'!AL152))),2)</f>
        <v>0</v>
      </c>
      <c r="AD54" s="2">
        <f t="shared" si="27"/>
        <v>0.66</v>
      </c>
      <c r="AE54" s="2">
        <f t="shared" si="28"/>
        <v>0.12</v>
      </c>
      <c r="AF54" s="2">
        <f t="shared" si="29"/>
        <v>308.83</v>
      </c>
      <c r="AG54" s="2">
        <f t="shared" si="30"/>
        <v>0</v>
      </c>
      <c r="AH54" s="2">
        <f t="shared" si="31"/>
        <v>37.799999999999997</v>
      </c>
      <c r="AI54" s="2">
        <f t="shared" si="32"/>
        <v>0.01</v>
      </c>
      <c r="AJ54" s="2">
        <f t="shared" si="33"/>
        <v>0</v>
      </c>
      <c r="AK54" s="2">
        <v>863.69</v>
      </c>
      <c r="AL54" s="2">
        <v>554.20000000000005</v>
      </c>
      <c r="AM54" s="2">
        <v>0.66</v>
      </c>
      <c r="AN54" s="2">
        <v>0.12</v>
      </c>
      <c r="AO54" s="2">
        <v>308.83</v>
      </c>
      <c r="AP54" s="2">
        <v>0</v>
      </c>
      <c r="AQ54" s="2">
        <v>37.799999999999997</v>
      </c>
      <c r="AR54" s="2">
        <v>0.01</v>
      </c>
      <c r="AS54" s="2">
        <v>0</v>
      </c>
      <c r="AT54" s="2">
        <v>83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91</v>
      </c>
      <c r="BK54" s="2"/>
      <c r="BL54" s="2"/>
      <c r="BM54" s="2">
        <v>58001</v>
      </c>
      <c r="BN54" s="2">
        <v>0</v>
      </c>
      <c r="BO54" s="2" t="s">
        <v>3</v>
      </c>
      <c r="BP54" s="2">
        <v>0</v>
      </c>
      <c r="BQ54" s="2">
        <v>6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83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154.75</v>
      </c>
      <c r="CQ54" s="2">
        <f t="shared" si="35"/>
        <v>0</v>
      </c>
      <c r="CR54" s="2">
        <f t="shared" si="36"/>
        <v>0.66</v>
      </c>
      <c r="CS54" s="2">
        <f t="shared" si="37"/>
        <v>0.12</v>
      </c>
      <c r="CT54" s="2">
        <f t="shared" si="38"/>
        <v>308.83</v>
      </c>
      <c r="CU54" s="2">
        <f t="shared" si="39"/>
        <v>0</v>
      </c>
      <c r="CV54" s="2">
        <f t="shared" si="40"/>
        <v>37.799999999999997</v>
      </c>
      <c r="CW54" s="2">
        <f t="shared" si="41"/>
        <v>0.01</v>
      </c>
      <c r="CX54" s="2">
        <f t="shared" si="42"/>
        <v>0</v>
      </c>
      <c r="CY54" s="2">
        <f t="shared" si="43"/>
        <v>128.21839999999997</v>
      </c>
      <c r="CZ54" s="2">
        <f t="shared" si="44"/>
        <v>100.41199999999999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67</v>
      </c>
      <c r="DW54" s="2" t="s">
        <v>67</v>
      </c>
      <c r="DX54" s="2">
        <v>1</v>
      </c>
      <c r="DY54" s="2"/>
      <c r="DZ54" s="2"/>
      <c r="EA54" s="2"/>
      <c r="EB54" s="2"/>
      <c r="EC54" s="2"/>
      <c r="ED54" s="2"/>
      <c r="EE54" s="2">
        <v>32653438</v>
      </c>
      <c r="EF54" s="2">
        <v>6</v>
      </c>
      <c r="EG54" s="2" t="s">
        <v>17</v>
      </c>
      <c r="EH54" s="2">
        <v>0</v>
      </c>
      <c r="EI54" s="2" t="s">
        <v>3</v>
      </c>
      <c r="EJ54" s="2">
        <v>1</v>
      </c>
      <c r="EK54" s="2">
        <v>58001</v>
      </c>
      <c r="EL54" s="2" t="s">
        <v>18</v>
      </c>
      <c r="EM54" s="2" t="s">
        <v>19</v>
      </c>
      <c r="EN54" s="2"/>
      <c r="EO54" s="2" t="s">
        <v>3</v>
      </c>
      <c r="EP54" s="2"/>
      <c r="EQ54" s="2">
        <v>0</v>
      </c>
      <c r="ER54" s="2">
        <v>863.69</v>
      </c>
      <c r="ES54" s="2">
        <v>554.20000000000005</v>
      </c>
      <c r="ET54" s="2">
        <v>0.66</v>
      </c>
      <c r="EU54" s="2">
        <v>0.12</v>
      </c>
      <c r="EV54" s="2">
        <v>308.83</v>
      </c>
      <c r="EW54" s="2">
        <v>37.799999999999997</v>
      </c>
      <c r="EX54" s="2">
        <v>0.01</v>
      </c>
      <c r="EY54" s="2">
        <v>1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83</v>
      </c>
      <c r="FY54" s="2">
        <v>65</v>
      </c>
      <c r="FZ54" s="2"/>
      <c r="GA54" s="2" t="s">
        <v>3</v>
      </c>
      <c r="GB54" s="2"/>
      <c r="GC54" s="2"/>
      <c r="GD54" s="2">
        <v>0</v>
      </c>
      <c r="GE54" s="2"/>
      <c r="GF54" s="2">
        <v>519181151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383.38</v>
      </c>
      <c r="GN54" s="2">
        <f t="shared" si="48"/>
        <v>383.38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ROW(SmtRes!A96)</f>
        <v>96</v>
      </c>
      <c r="D55">
        <f>ROW(EtalonRes!A158)</f>
        <v>158</v>
      </c>
      <c r="E55" t="s">
        <v>88</v>
      </c>
      <c r="F55" t="s">
        <v>89</v>
      </c>
      <c r="G55" t="s">
        <v>90</v>
      </c>
      <c r="H55" t="s">
        <v>67</v>
      </c>
      <c r="I55">
        <f>'1.Смета.или.Акт'!E162</f>
        <v>0.5</v>
      </c>
      <c r="J55">
        <v>0</v>
      </c>
      <c r="O55">
        <f t="shared" si="14"/>
        <v>2829.92</v>
      </c>
      <c r="P55">
        <f t="shared" si="15"/>
        <v>0</v>
      </c>
      <c r="Q55">
        <f t="shared" si="16"/>
        <v>4.13</v>
      </c>
      <c r="R55">
        <f t="shared" si="17"/>
        <v>1.1000000000000001</v>
      </c>
      <c r="S55">
        <f t="shared" si="18"/>
        <v>2825.79</v>
      </c>
      <c r="T55">
        <f t="shared" si="19"/>
        <v>0</v>
      </c>
      <c r="U55">
        <f t="shared" si="20"/>
        <v>18.899999999999999</v>
      </c>
      <c r="V55">
        <f t="shared" si="21"/>
        <v>5.0000000000000001E-3</v>
      </c>
      <c r="W55">
        <f t="shared" si="22"/>
        <v>0</v>
      </c>
      <c r="X55">
        <f t="shared" si="23"/>
        <v>2007.09</v>
      </c>
      <c r="Y55">
        <f t="shared" si="24"/>
        <v>1469.98</v>
      </c>
      <c r="AA55">
        <v>34733084</v>
      </c>
      <c r="AB55">
        <f t="shared" si="25"/>
        <v>309.49</v>
      </c>
      <c r="AC55">
        <f>ROUND((ES55+(SUM(SmtRes!BC94:'SmtRes'!BC96)+SUM(EtalonRes!AL153:'EtalonRes'!AL158))),2)</f>
        <v>0</v>
      </c>
      <c r="AD55">
        <f t="shared" si="27"/>
        <v>0.66</v>
      </c>
      <c r="AE55">
        <f t="shared" si="28"/>
        <v>0.12</v>
      </c>
      <c r="AF55">
        <f t="shared" si="29"/>
        <v>308.83</v>
      </c>
      <c r="AG55">
        <f t="shared" si="30"/>
        <v>0</v>
      </c>
      <c r="AH55">
        <f t="shared" si="31"/>
        <v>37.799999999999997</v>
      </c>
      <c r="AI55">
        <f t="shared" si="32"/>
        <v>0.01</v>
      </c>
      <c r="AJ55">
        <f t="shared" si="33"/>
        <v>0</v>
      </c>
      <c r="AK55">
        <f>AL55+AM55+AO55</f>
        <v>863.69</v>
      </c>
      <c r="AL55">
        <v>554.20000000000005</v>
      </c>
      <c r="AM55" s="59">
        <f>'1.Смета.или.Акт'!F164</f>
        <v>0.66</v>
      </c>
      <c r="AN55" s="59">
        <f>'1.Смета.или.Акт'!F165</f>
        <v>0.12</v>
      </c>
      <c r="AO55" s="59">
        <f>'1.Смета.или.Акт'!F163</f>
        <v>308.83</v>
      </c>
      <c r="AP55">
        <v>0</v>
      </c>
      <c r="AQ55">
        <f>'1.Смета.или.Акт'!E168</f>
        <v>37.799999999999997</v>
      </c>
      <c r="AR55">
        <v>0.01</v>
      </c>
      <c r="AS55">
        <v>0</v>
      </c>
      <c r="AT55">
        <v>71</v>
      </c>
      <c r="AU55">
        <v>52</v>
      </c>
      <c r="AV55">
        <v>1</v>
      </c>
      <c r="AW55">
        <v>1</v>
      </c>
      <c r="AZ55">
        <v>1</v>
      </c>
      <c r="BA55">
        <f>'1.Смета.или.Акт'!J163</f>
        <v>18.3</v>
      </c>
      <c r="BB55">
        <f>'1.Смета.или.Акт'!J164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91</v>
      </c>
      <c r="BM55">
        <v>58001</v>
      </c>
      <c r="BN55">
        <v>0</v>
      </c>
      <c r="BO55" t="s">
        <v>3</v>
      </c>
      <c r="BP55">
        <v>0</v>
      </c>
      <c r="BQ55">
        <v>6</v>
      </c>
      <c r="BR55">
        <v>0</v>
      </c>
      <c r="BS55">
        <f>'1.Смета.или.Акт'!J165</f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83</v>
      </c>
      <c r="CA55">
        <v>65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2829.92</v>
      </c>
      <c r="CQ55">
        <f t="shared" si="35"/>
        <v>0</v>
      </c>
      <c r="CR55">
        <f t="shared" si="36"/>
        <v>8.25</v>
      </c>
      <c r="CS55">
        <f t="shared" si="37"/>
        <v>2.1960000000000002</v>
      </c>
      <c r="CT55">
        <f t="shared" si="38"/>
        <v>5651.5889999999999</v>
      </c>
      <c r="CU55">
        <f t="shared" si="39"/>
        <v>0</v>
      </c>
      <c r="CV55">
        <f t="shared" si="40"/>
        <v>37.799999999999997</v>
      </c>
      <c r="CW55">
        <f t="shared" si="41"/>
        <v>0.01</v>
      </c>
      <c r="CX55">
        <f t="shared" si="42"/>
        <v>0</v>
      </c>
      <c r="CY55">
        <f t="shared" si="43"/>
        <v>2007.0919000000001</v>
      </c>
      <c r="CZ55">
        <f t="shared" si="44"/>
        <v>1469.9828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67</v>
      </c>
      <c r="DW55" t="str">
        <f>'1.Смета.или.Акт'!D162</f>
        <v>100 ШТ</v>
      </c>
      <c r="DX55">
        <v>1</v>
      </c>
      <c r="EE55">
        <v>32653438</v>
      </c>
      <c r="EF55">
        <v>6</v>
      </c>
      <c r="EG55" t="s">
        <v>17</v>
      </c>
      <c r="EH55">
        <v>0</v>
      </c>
      <c r="EI55" t="s">
        <v>3</v>
      </c>
      <c r="EJ55">
        <v>1</v>
      </c>
      <c r="EK55">
        <v>58001</v>
      </c>
      <c r="EL55" t="s">
        <v>18</v>
      </c>
      <c r="EM55" t="s">
        <v>19</v>
      </c>
      <c r="EO55" t="s">
        <v>3</v>
      </c>
      <c r="EQ55">
        <v>0</v>
      </c>
      <c r="ER55">
        <f>ES55+ET55+EV55</f>
        <v>863.69</v>
      </c>
      <c r="ES55">
        <v>554.20000000000005</v>
      </c>
      <c r="ET55" s="59">
        <f>'1.Смета.или.Акт'!F164</f>
        <v>0.66</v>
      </c>
      <c r="EU55" s="59">
        <f>'1.Смета.или.Акт'!F165</f>
        <v>0.12</v>
      </c>
      <c r="EV55" s="59">
        <f>'1.Смета.или.Акт'!F163</f>
        <v>308.83</v>
      </c>
      <c r="EW55">
        <f>'1.Смета.или.Акт'!E168</f>
        <v>37.799999999999997</v>
      </c>
      <c r="EX55">
        <v>0.01</v>
      </c>
      <c r="EY55">
        <v>1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83</v>
      </c>
      <c r="FY55">
        <v>65</v>
      </c>
      <c r="GA55" t="s">
        <v>3</v>
      </c>
      <c r="GD55">
        <v>0</v>
      </c>
      <c r="GF55">
        <v>519181151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6306.99</v>
      </c>
      <c r="GN55">
        <f t="shared" si="48"/>
        <v>6306.99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ROW(SmtRes!A100)</f>
        <v>100</v>
      </c>
      <c r="D56" s="2">
        <f>ROW(EtalonRes!A166)</f>
        <v>166</v>
      </c>
      <c r="E56" s="2" t="s">
        <v>92</v>
      </c>
      <c r="F56" s="2" t="s">
        <v>93</v>
      </c>
      <c r="G56" s="2" t="s">
        <v>94</v>
      </c>
      <c r="H56" s="2" t="s">
        <v>15</v>
      </c>
      <c r="I56" s="2">
        <f>'1.Смета.или.Акт'!E170</f>
        <v>1.2</v>
      </c>
      <c r="J56" s="2">
        <v>0</v>
      </c>
      <c r="K56" s="2"/>
      <c r="L56" s="2"/>
      <c r="M56" s="2"/>
      <c r="N56" s="2"/>
      <c r="O56" s="2">
        <f t="shared" ref="O56:O77" si="55">ROUND(CP56,2)</f>
        <v>430.04</v>
      </c>
      <c r="P56" s="2">
        <f t="shared" ref="P56:P77" si="56">ROUND(CQ56*I56,2)</f>
        <v>0</v>
      </c>
      <c r="Q56" s="2">
        <f t="shared" ref="Q56:Q77" si="57">ROUND(CR56*I56,2)</f>
        <v>6.16</v>
      </c>
      <c r="R56" s="2">
        <f t="shared" ref="R56:R77" si="58">ROUND(CS56*I56,2)</f>
        <v>1.85</v>
      </c>
      <c r="S56" s="2">
        <f t="shared" ref="S56:S77" si="59">ROUND(CT56*I56,2)</f>
        <v>423.88</v>
      </c>
      <c r="T56" s="2">
        <f t="shared" ref="T56:T77" si="60">ROUND(CU56*I56,2)</f>
        <v>0</v>
      </c>
      <c r="U56" s="2">
        <f t="shared" ref="U56:U77" si="61">CV56*I56</f>
        <v>49.691999999999993</v>
      </c>
      <c r="V56" s="2">
        <f t="shared" ref="V56:V77" si="62">CW56*I56</f>
        <v>0.14399999999999999</v>
      </c>
      <c r="W56" s="2">
        <f t="shared" ref="W56:W77" si="63">ROUND(CX56*I56,2)</f>
        <v>0</v>
      </c>
      <c r="X56" s="2">
        <f t="shared" ref="X56:X77" si="64">ROUND(CY56,2)</f>
        <v>353.36</v>
      </c>
      <c r="Y56" s="2">
        <f t="shared" ref="Y56:Y77" si="65">ROUND(CZ56,2)</f>
        <v>276.72000000000003</v>
      </c>
      <c r="Z56" s="2"/>
      <c r="AA56" s="2">
        <v>34733083</v>
      </c>
      <c r="AB56" s="2">
        <f t="shared" ref="AB56:AB77" si="66">ROUND((AC56+AD56+AF56),2)</f>
        <v>358.36</v>
      </c>
      <c r="AC56" s="2">
        <f>ROUND((ES56+(SUM(SmtRes!BC97:'SmtRes'!BC100)+SUM(EtalonRes!AL159:'EtalonRes'!AL166))),2)</f>
        <v>0</v>
      </c>
      <c r="AD56" s="2">
        <f t="shared" ref="AD56:AD77" si="67">ROUND((((ET56)-(EU56))+AE56),2)</f>
        <v>5.13</v>
      </c>
      <c r="AE56" s="2">
        <f t="shared" ref="AE56:AE77" si="68">ROUND((EU56),2)</f>
        <v>1.54</v>
      </c>
      <c r="AF56" s="2">
        <f t="shared" ref="AF56:AF77" si="69">ROUND((EV56),2)</f>
        <v>353.23</v>
      </c>
      <c r="AG56" s="2">
        <f t="shared" ref="AG56:AG77" si="70">ROUND((AP56),2)</f>
        <v>0</v>
      </c>
      <c r="AH56" s="2">
        <f t="shared" ref="AH56:AH77" si="71">(EW56)</f>
        <v>41.41</v>
      </c>
      <c r="AI56" s="2">
        <f t="shared" ref="AI56:AI77" si="72">(EX56)</f>
        <v>0.12</v>
      </c>
      <c r="AJ56" s="2">
        <f t="shared" ref="AJ56:AJ77" si="73">ROUND((AS56),2)</f>
        <v>0</v>
      </c>
      <c r="AK56" s="2">
        <v>454.41</v>
      </c>
      <c r="AL56" s="2">
        <v>96.05</v>
      </c>
      <c r="AM56" s="2">
        <v>5.13</v>
      </c>
      <c r="AN56" s="2">
        <v>1.54</v>
      </c>
      <c r="AO56" s="2">
        <v>353.23</v>
      </c>
      <c r="AP56" s="2">
        <v>0</v>
      </c>
      <c r="AQ56" s="2">
        <v>41.41</v>
      </c>
      <c r="AR56" s="2">
        <v>0.12</v>
      </c>
      <c r="AS56" s="2">
        <v>0</v>
      </c>
      <c r="AT56" s="2">
        <v>83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1</v>
      </c>
      <c r="BJ56" s="2" t="s">
        <v>95</v>
      </c>
      <c r="BK56" s="2"/>
      <c r="BL56" s="2"/>
      <c r="BM56" s="2">
        <v>58001</v>
      </c>
      <c r="BN56" s="2">
        <v>0</v>
      </c>
      <c r="BO56" s="2" t="s">
        <v>3</v>
      </c>
      <c r="BP56" s="2">
        <v>0</v>
      </c>
      <c r="BQ56" s="2">
        <v>6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83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4">(P56+Q56+S56)</f>
        <v>430.04</v>
      </c>
      <c r="CQ56" s="2">
        <f t="shared" ref="CQ56:CQ77" si="75">AC56*BC56</f>
        <v>0</v>
      </c>
      <c r="CR56" s="2">
        <f t="shared" ref="CR56:CR77" si="76">AD56*BB56</f>
        <v>5.13</v>
      </c>
      <c r="CS56" s="2">
        <f t="shared" ref="CS56:CS77" si="77">AE56*BS56</f>
        <v>1.54</v>
      </c>
      <c r="CT56" s="2">
        <f t="shared" ref="CT56:CT77" si="78">AF56*BA56</f>
        <v>353.23</v>
      </c>
      <c r="CU56" s="2">
        <f t="shared" ref="CU56:CU77" si="79">AG56</f>
        <v>0</v>
      </c>
      <c r="CV56" s="2">
        <f t="shared" ref="CV56:CV77" si="80">AH56</f>
        <v>41.41</v>
      </c>
      <c r="CW56" s="2">
        <f t="shared" ref="CW56:CW77" si="81">AI56</f>
        <v>0.12</v>
      </c>
      <c r="CX56" s="2">
        <f t="shared" ref="CX56:CX77" si="82">AJ56</f>
        <v>0</v>
      </c>
      <c r="CY56" s="2">
        <f t="shared" ref="CY56:CY77" si="83">(((S56+(R56*IF(0,0,1)))*AT56)/100)</f>
        <v>353.35590000000002</v>
      </c>
      <c r="CZ56" s="2">
        <f t="shared" ref="CZ56:CZ77" si="84">(((S56+(R56*IF(0,0,1)))*AU56)/100)</f>
        <v>276.72450000000003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1003</v>
      </c>
      <c r="DV56" s="2" t="s">
        <v>15</v>
      </c>
      <c r="DW56" s="2" t="s">
        <v>15</v>
      </c>
      <c r="DX56" s="2">
        <v>100</v>
      </c>
      <c r="DY56" s="2"/>
      <c r="DZ56" s="2"/>
      <c r="EA56" s="2"/>
      <c r="EB56" s="2"/>
      <c r="EC56" s="2"/>
      <c r="ED56" s="2"/>
      <c r="EE56" s="2">
        <v>32653438</v>
      </c>
      <c r="EF56" s="2">
        <v>6</v>
      </c>
      <c r="EG56" s="2" t="s">
        <v>17</v>
      </c>
      <c r="EH56" s="2">
        <v>0</v>
      </c>
      <c r="EI56" s="2" t="s">
        <v>3</v>
      </c>
      <c r="EJ56" s="2">
        <v>1</v>
      </c>
      <c r="EK56" s="2">
        <v>58001</v>
      </c>
      <c r="EL56" s="2" t="s">
        <v>18</v>
      </c>
      <c r="EM56" s="2" t="s">
        <v>19</v>
      </c>
      <c r="EN56" s="2"/>
      <c r="EO56" s="2" t="s">
        <v>3</v>
      </c>
      <c r="EP56" s="2"/>
      <c r="EQ56" s="2">
        <v>0</v>
      </c>
      <c r="ER56" s="2">
        <v>454.41</v>
      </c>
      <c r="ES56" s="2">
        <v>96.05</v>
      </c>
      <c r="ET56" s="2">
        <v>5.13</v>
      </c>
      <c r="EU56" s="2">
        <v>1.54</v>
      </c>
      <c r="EV56" s="2">
        <v>353.23</v>
      </c>
      <c r="EW56" s="2">
        <v>41.41</v>
      </c>
      <c r="EX56" s="2">
        <v>0.12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5">ROUND(IF(AND(BH56=3,BI56=3),P56,0),2)</f>
        <v>0</v>
      </c>
      <c r="FS56" s="2">
        <v>0</v>
      </c>
      <c r="FT56" s="2"/>
      <c r="FU56" s="2"/>
      <c r="FV56" s="2"/>
      <c r="FW56" s="2"/>
      <c r="FX56" s="2">
        <v>83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847585731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6">ROUND(IF(AND(BH56=3,BI56=3,FS56&lt;&gt;0),P56,0),2)</f>
        <v>0</v>
      </c>
      <c r="GM56" s="2">
        <f t="shared" ref="GM56:GM77" si="87">ROUND(O56+X56+Y56+GK56,2)+GX56</f>
        <v>1060.1199999999999</v>
      </c>
      <c r="GN56" s="2">
        <f t="shared" ref="GN56:GN77" si="88">IF(OR(BI56=0,BI56=1),ROUND(O56+X56+Y56+GK56,2),0)</f>
        <v>1060.1199999999999</v>
      </c>
      <c r="GO56" s="2">
        <f t="shared" ref="GO56:GO77" si="89">IF(BI56=2,ROUND(O56+X56+Y56+GK56,2),0)</f>
        <v>0</v>
      </c>
      <c r="GP56" s="2">
        <f t="shared" ref="GP56:GP77" si="90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77" si="91">ROUND(GT56,2)</f>
        <v>0</v>
      </c>
      <c r="GW56" s="2">
        <v>1</v>
      </c>
      <c r="GX56" s="2">
        <f t="shared" ref="GX56:GX77" si="92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ROW(SmtRes!A104)</f>
        <v>104</v>
      </c>
      <c r="D57">
        <f>ROW(EtalonRes!A174)</f>
        <v>174</v>
      </c>
      <c r="E57" t="s">
        <v>92</v>
      </c>
      <c r="F57" t="s">
        <v>93</v>
      </c>
      <c r="G57" t="s">
        <v>94</v>
      </c>
      <c r="H57" t="s">
        <v>15</v>
      </c>
      <c r="I57">
        <f>'1.Смета.или.Акт'!E170</f>
        <v>1.2</v>
      </c>
      <c r="J57">
        <v>0</v>
      </c>
      <c r="O57">
        <f t="shared" si="55"/>
        <v>7833.88</v>
      </c>
      <c r="P57">
        <f t="shared" si="56"/>
        <v>0</v>
      </c>
      <c r="Q57">
        <f t="shared" si="57"/>
        <v>76.95</v>
      </c>
      <c r="R57">
        <f t="shared" si="58"/>
        <v>33.82</v>
      </c>
      <c r="S57">
        <f t="shared" si="59"/>
        <v>7756.93</v>
      </c>
      <c r="T57">
        <f t="shared" si="60"/>
        <v>0</v>
      </c>
      <c r="U57">
        <f t="shared" si="61"/>
        <v>49.691999999999993</v>
      </c>
      <c r="V57">
        <f t="shared" si="62"/>
        <v>0.14399999999999999</v>
      </c>
      <c r="W57">
        <f t="shared" si="63"/>
        <v>0</v>
      </c>
      <c r="X57">
        <f t="shared" si="64"/>
        <v>5531.43</v>
      </c>
      <c r="Y57">
        <f t="shared" si="65"/>
        <v>4051.19</v>
      </c>
      <c r="AA57">
        <v>34733084</v>
      </c>
      <c r="AB57">
        <f t="shared" si="66"/>
        <v>358.36</v>
      </c>
      <c r="AC57">
        <f>ROUND((ES57+(SUM(SmtRes!BC101:'SmtRes'!BC104)+SUM(EtalonRes!AL167:'EtalonRes'!AL174))),2)</f>
        <v>0</v>
      </c>
      <c r="AD57">
        <f t="shared" si="67"/>
        <v>5.13</v>
      </c>
      <c r="AE57">
        <f t="shared" si="68"/>
        <v>1.54</v>
      </c>
      <c r="AF57">
        <f t="shared" si="69"/>
        <v>353.23</v>
      </c>
      <c r="AG57">
        <f t="shared" si="70"/>
        <v>0</v>
      </c>
      <c r="AH57">
        <f t="shared" si="71"/>
        <v>41.41</v>
      </c>
      <c r="AI57">
        <f t="shared" si="72"/>
        <v>0.12</v>
      </c>
      <c r="AJ57">
        <f t="shared" si="73"/>
        <v>0</v>
      </c>
      <c r="AK57">
        <f>AL57+AM57+AO57</f>
        <v>454.41</v>
      </c>
      <c r="AL57">
        <v>96.05</v>
      </c>
      <c r="AM57" s="59">
        <f>'1.Смета.или.Акт'!F172</f>
        <v>5.13</v>
      </c>
      <c r="AN57" s="59">
        <f>'1.Смета.или.Акт'!F173</f>
        <v>1.54</v>
      </c>
      <c r="AO57" s="59">
        <f>'1.Смета.или.Акт'!F171</f>
        <v>353.23</v>
      </c>
      <c r="AP57">
        <v>0</v>
      </c>
      <c r="AQ57">
        <f>'1.Смета.или.Акт'!E176</f>
        <v>41.41</v>
      </c>
      <c r="AR57">
        <v>0.12</v>
      </c>
      <c r="AS57">
        <v>0</v>
      </c>
      <c r="AT57">
        <v>71</v>
      </c>
      <c r="AU57">
        <v>52</v>
      </c>
      <c r="AV57">
        <v>1</v>
      </c>
      <c r="AW57">
        <v>1</v>
      </c>
      <c r="AZ57">
        <v>1</v>
      </c>
      <c r="BA57">
        <f>'1.Смета.или.Акт'!J171</f>
        <v>18.3</v>
      </c>
      <c r="BB57">
        <f>'1.Смета.или.Акт'!J172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1</v>
      </c>
      <c r="BJ57" t="s">
        <v>95</v>
      </c>
      <c r="BM57">
        <v>58001</v>
      </c>
      <c r="BN57">
        <v>0</v>
      </c>
      <c r="BO57" t="s">
        <v>3</v>
      </c>
      <c r="BP57">
        <v>0</v>
      </c>
      <c r="BQ57">
        <v>6</v>
      </c>
      <c r="BR57">
        <v>0</v>
      </c>
      <c r="BS57">
        <f>'1.Смета.или.Акт'!J173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83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4"/>
        <v>7833.88</v>
      </c>
      <c r="CQ57">
        <f t="shared" si="75"/>
        <v>0</v>
      </c>
      <c r="CR57">
        <f t="shared" si="76"/>
        <v>64.125</v>
      </c>
      <c r="CS57">
        <f t="shared" si="77"/>
        <v>28.182000000000002</v>
      </c>
      <c r="CT57">
        <f t="shared" si="78"/>
        <v>6464.1090000000004</v>
      </c>
      <c r="CU57">
        <f t="shared" si="79"/>
        <v>0</v>
      </c>
      <c r="CV57">
        <f t="shared" si="80"/>
        <v>41.41</v>
      </c>
      <c r="CW57">
        <f t="shared" si="81"/>
        <v>0.12</v>
      </c>
      <c r="CX57">
        <f t="shared" si="82"/>
        <v>0</v>
      </c>
      <c r="CY57">
        <f t="shared" si="83"/>
        <v>5531.4324999999999</v>
      </c>
      <c r="CZ57">
        <f t="shared" si="84"/>
        <v>4051.19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1003</v>
      </c>
      <c r="DV57" t="s">
        <v>15</v>
      </c>
      <c r="DW57" t="str">
        <f>'1.Смета.или.Акт'!D170</f>
        <v>100 м</v>
      </c>
      <c r="DX57">
        <v>100</v>
      </c>
      <c r="EE57">
        <v>32653438</v>
      </c>
      <c r="EF57">
        <v>6</v>
      </c>
      <c r="EG57" t="s">
        <v>17</v>
      </c>
      <c r="EH57">
        <v>0</v>
      </c>
      <c r="EI57" t="s">
        <v>3</v>
      </c>
      <c r="EJ57">
        <v>1</v>
      </c>
      <c r="EK57">
        <v>58001</v>
      </c>
      <c r="EL57" t="s">
        <v>18</v>
      </c>
      <c r="EM57" t="s">
        <v>19</v>
      </c>
      <c r="EO57" t="s">
        <v>3</v>
      </c>
      <c r="EQ57">
        <v>0</v>
      </c>
      <c r="ER57">
        <f>ES57+ET57+EV57</f>
        <v>454.41</v>
      </c>
      <c r="ES57">
        <v>96.05</v>
      </c>
      <c r="ET57" s="59">
        <f>'1.Смета.или.Акт'!F172</f>
        <v>5.13</v>
      </c>
      <c r="EU57" s="59">
        <f>'1.Смета.или.Акт'!F173</f>
        <v>1.54</v>
      </c>
      <c r="EV57" s="59">
        <f>'1.Смета.или.Акт'!F171</f>
        <v>353.23</v>
      </c>
      <c r="EW57">
        <f>'1.Смета.или.Акт'!E176</f>
        <v>41.41</v>
      </c>
      <c r="EX57">
        <v>0.12</v>
      </c>
      <c r="EY57">
        <v>1</v>
      </c>
      <c r="FQ57">
        <v>0</v>
      </c>
      <c r="FR57">
        <f t="shared" si="85"/>
        <v>0</v>
      </c>
      <c r="FS57">
        <v>0</v>
      </c>
      <c r="FV57" t="s">
        <v>20</v>
      </c>
      <c r="FW57" t="s">
        <v>21</v>
      </c>
      <c r="FX57">
        <v>83</v>
      </c>
      <c r="FY57">
        <v>65</v>
      </c>
      <c r="GA57" t="s">
        <v>3</v>
      </c>
      <c r="GD57">
        <v>0</v>
      </c>
      <c r="GF57">
        <v>847585731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6"/>
        <v>0</v>
      </c>
      <c r="GM57">
        <f t="shared" si="87"/>
        <v>17416.5</v>
      </c>
      <c r="GN57">
        <f t="shared" si="88"/>
        <v>17416.5</v>
      </c>
      <c r="GO57">
        <f t="shared" si="89"/>
        <v>0</v>
      </c>
      <c r="GP57">
        <f t="shared" si="90"/>
        <v>0</v>
      </c>
      <c r="GR57">
        <v>0</v>
      </c>
      <c r="GS57">
        <v>3</v>
      </c>
      <c r="GT57">
        <v>0</v>
      </c>
      <c r="GU57" t="s">
        <v>3</v>
      </c>
      <c r="GV57">
        <f t="shared" si="91"/>
        <v>0</v>
      </c>
      <c r="GW57">
        <v>18.3</v>
      </c>
      <c r="GX57">
        <f t="shared" si="92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96</v>
      </c>
      <c r="F58" s="2" t="s">
        <v>97</v>
      </c>
      <c r="G58" s="2" t="s">
        <v>98</v>
      </c>
      <c r="H58" s="2" t="s">
        <v>99</v>
      </c>
      <c r="I58" s="2">
        <f>'1.Смета.или.Акт'!E178</f>
        <v>550.29999999999995</v>
      </c>
      <c r="J58" s="2">
        <v>0</v>
      </c>
      <c r="K58" s="2"/>
      <c r="L58" s="2"/>
      <c r="M58" s="2"/>
      <c r="N58" s="2"/>
      <c r="O58" s="2">
        <f t="shared" si="55"/>
        <v>48497.94</v>
      </c>
      <c r="P58" s="2">
        <f t="shared" si="56"/>
        <v>48497.94</v>
      </c>
      <c r="Q58" s="2">
        <f t="shared" si="57"/>
        <v>0</v>
      </c>
      <c r="R58" s="2">
        <f t="shared" si="58"/>
        <v>0</v>
      </c>
      <c r="S58" s="2">
        <f t="shared" si="59"/>
        <v>0</v>
      </c>
      <c r="T58" s="2">
        <f t="shared" si="60"/>
        <v>0</v>
      </c>
      <c r="U58" s="2">
        <f t="shared" si="61"/>
        <v>0</v>
      </c>
      <c r="V58" s="2">
        <f t="shared" si="62"/>
        <v>0</v>
      </c>
      <c r="W58" s="2">
        <f t="shared" si="63"/>
        <v>0</v>
      </c>
      <c r="X58" s="2">
        <f t="shared" si="64"/>
        <v>0</v>
      </c>
      <c r="Y58" s="2">
        <f t="shared" si="65"/>
        <v>0</v>
      </c>
      <c r="Z58" s="2"/>
      <c r="AA58" s="2">
        <v>34733083</v>
      </c>
      <c r="AB58" s="2">
        <f t="shared" si="66"/>
        <v>88.13</v>
      </c>
      <c r="AC58" s="2">
        <f t="shared" ref="AC58:AC77" si="93">ROUND((ES58),2)</f>
        <v>88.13</v>
      </c>
      <c r="AD58" s="2">
        <f t="shared" si="67"/>
        <v>0</v>
      </c>
      <c r="AE58" s="2">
        <f t="shared" si="68"/>
        <v>0</v>
      </c>
      <c r="AF58" s="2">
        <f t="shared" si="69"/>
        <v>0</v>
      </c>
      <c r="AG58" s="2">
        <f t="shared" si="70"/>
        <v>0</v>
      </c>
      <c r="AH58" s="2">
        <f t="shared" si="71"/>
        <v>0</v>
      </c>
      <c r="AI58" s="2">
        <f t="shared" si="72"/>
        <v>0</v>
      </c>
      <c r="AJ58" s="2">
        <f t="shared" si="73"/>
        <v>0</v>
      </c>
      <c r="AK58" s="2">
        <v>88.13</v>
      </c>
      <c r="AL58" s="2">
        <v>88.13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4"/>
        <v>48497.94</v>
      </c>
      <c r="CQ58" s="2">
        <f t="shared" si="75"/>
        <v>88.13</v>
      </c>
      <c r="CR58" s="2">
        <f t="shared" si="76"/>
        <v>0</v>
      </c>
      <c r="CS58" s="2">
        <f t="shared" si="77"/>
        <v>0</v>
      </c>
      <c r="CT58" s="2">
        <f t="shared" si="78"/>
        <v>0</v>
      </c>
      <c r="CU58" s="2">
        <f t="shared" si="79"/>
        <v>0</v>
      </c>
      <c r="CV58" s="2">
        <f t="shared" si="80"/>
        <v>0</v>
      </c>
      <c r="CW58" s="2">
        <f t="shared" si="81"/>
        <v>0</v>
      </c>
      <c r="CX58" s="2">
        <f t="shared" si="82"/>
        <v>0</v>
      </c>
      <c r="CY58" s="2">
        <f t="shared" si="83"/>
        <v>0</v>
      </c>
      <c r="CZ58" s="2">
        <f t="shared" si="84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1005</v>
      </c>
      <c r="DV58" s="2" t="s">
        <v>99</v>
      </c>
      <c r="DW58" s="2" t="s">
        <v>99</v>
      </c>
      <c r="DX58" s="2">
        <v>10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100</v>
      </c>
      <c r="EH58" s="2">
        <v>0</v>
      </c>
      <c r="EI58" s="2" t="s">
        <v>3</v>
      </c>
      <c r="EJ58" s="2">
        <v>1</v>
      </c>
      <c r="EK58" s="2">
        <v>1100</v>
      </c>
      <c r="EL58" s="2" t="s">
        <v>101</v>
      </c>
      <c r="EM58" s="2" t="s">
        <v>102</v>
      </c>
      <c r="EN58" s="2"/>
      <c r="EO58" s="2" t="s">
        <v>3</v>
      </c>
      <c r="EP58" s="2"/>
      <c r="EQ58" s="2">
        <v>0</v>
      </c>
      <c r="ER58" s="2">
        <v>0</v>
      </c>
      <c r="ES58" s="2">
        <v>88.13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103</v>
      </c>
      <c r="GB58" s="2"/>
      <c r="GC58" s="2"/>
      <c r="GD58" s="2">
        <v>0</v>
      </c>
      <c r="GE58" s="2"/>
      <c r="GF58" s="2">
        <v>-410135786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6"/>
        <v>0</v>
      </c>
      <c r="GM58" s="2">
        <f t="shared" si="87"/>
        <v>48497.94</v>
      </c>
      <c r="GN58" s="2">
        <f t="shared" si="88"/>
        <v>48497.94</v>
      </c>
      <c r="GO58" s="2">
        <f t="shared" si="89"/>
        <v>0</v>
      </c>
      <c r="GP58" s="2">
        <f t="shared" si="90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96</v>
      </c>
      <c r="F59" t="str">
        <f>'1.Смета.или.Акт'!B178</f>
        <v>Прайс-лист</v>
      </c>
      <c r="G59" t="str">
        <f>'1.Смета.или.Акт'!C178</f>
        <v>Стекломаст ТКП-4.0 (10 м2)</v>
      </c>
      <c r="H59" t="s">
        <v>99</v>
      </c>
      <c r="I59">
        <f>'1.Смета.или.Акт'!E178</f>
        <v>550.29999999999995</v>
      </c>
      <c r="J59">
        <v>0</v>
      </c>
      <c r="O59">
        <f t="shared" si="55"/>
        <v>363734.54</v>
      </c>
      <c r="P59">
        <f t="shared" si="56"/>
        <v>363734.54</v>
      </c>
      <c r="Q59">
        <f t="shared" si="57"/>
        <v>0</v>
      </c>
      <c r="R59">
        <f t="shared" si="58"/>
        <v>0</v>
      </c>
      <c r="S59">
        <f t="shared" si="59"/>
        <v>0</v>
      </c>
      <c r="T59">
        <f t="shared" si="60"/>
        <v>0</v>
      </c>
      <c r="U59">
        <f t="shared" si="61"/>
        <v>0</v>
      </c>
      <c r="V59">
        <f t="shared" si="62"/>
        <v>0</v>
      </c>
      <c r="W59">
        <f t="shared" si="63"/>
        <v>0</v>
      </c>
      <c r="X59">
        <f t="shared" si="64"/>
        <v>0</v>
      </c>
      <c r="Y59">
        <f t="shared" si="65"/>
        <v>0</v>
      </c>
      <c r="AA59">
        <v>34733084</v>
      </c>
      <c r="AB59">
        <f t="shared" si="66"/>
        <v>88.13</v>
      </c>
      <c r="AC59">
        <f t="shared" si="93"/>
        <v>88.13</v>
      </c>
      <c r="AD59">
        <f t="shared" si="67"/>
        <v>0</v>
      </c>
      <c r="AE59">
        <f t="shared" si="68"/>
        <v>0</v>
      </c>
      <c r="AF59">
        <f t="shared" si="69"/>
        <v>0</v>
      </c>
      <c r="AG59">
        <f t="shared" si="70"/>
        <v>0</v>
      </c>
      <c r="AH59">
        <f t="shared" si="71"/>
        <v>0</v>
      </c>
      <c r="AI59">
        <f t="shared" si="72"/>
        <v>0</v>
      </c>
      <c r="AJ59">
        <f t="shared" si="73"/>
        <v>0</v>
      </c>
      <c r="AK59">
        <v>88.13</v>
      </c>
      <c r="AL59" s="59">
        <f>'1.Смета.или.Акт'!F178</f>
        <v>88.13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'1.Смета.или.Акт'!J178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4"/>
        <v>363734.54</v>
      </c>
      <c r="CQ59">
        <f t="shared" si="75"/>
        <v>660.97499999999991</v>
      </c>
      <c r="CR59">
        <f t="shared" si="76"/>
        <v>0</v>
      </c>
      <c r="CS59">
        <f t="shared" si="77"/>
        <v>0</v>
      </c>
      <c r="CT59">
        <f t="shared" si="78"/>
        <v>0</v>
      </c>
      <c r="CU59">
        <f t="shared" si="79"/>
        <v>0</v>
      </c>
      <c r="CV59">
        <f t="shared" si="80"/>
        <v>0</v>
      </c>
      <c r="CW59">
        <f t="shared" si="81"/>
        <v>0</v>
      </c>
      <c r="CX59">
        <f t="shared" si="82"/>
        <v>0</v>
      </c>
      <c r="CY59">
        <f t="shared" si="83"/>
        <v>0</v>
      </c>
      <c r="CZ59">
        <f t="shared" si="84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1005</v>
      </c>
      <c r="DV59" t="s">
        <v>99</v>
      </c>
      <c r="DW59" t="str">
        <f>'1.Смета.или.Акт'!D178</f>
        <v>10 м2</v>
      </c>
      <c r="DX59">
        <v>10</v>
      </c>
      <c r="EE59">
        <v>32653538</v>
      </c>
      <c r="EF59">
        <v>20</v>
      </c>
      <c r="EG59" t="s">
        <v>100</v>
      </c>
      <c r="EH59">
        <v>0</v>
      </c>
      <c r="EI59" t="s">
        <v>3</v>
      </c>
      <c r="EJ59">
        <v>1</v>
      </c>
      <c r="EK59">
        <v>1100</v>
      </c>
      <c r="EL59" t="s">
        <v>101</v>
      </c>
      <c r="EM59" t="s">
        <v>102</v>
      </c>
      <c r="EO59" t="s">
        <v>3</v>
      </c>
      <c r="EQ59">
        <v>0</v>
      </c>
      <c r="ER59">
        <v>95.8</v>
      </c>
      <c r="ES59" s="59">
        <f>'1.Смета.или.Акт'!F178</f>
        <v>88.13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661.01</v>
      </c>
      <c r="FQ59">
        <v>0</v>
      </c>
      <c r="FR59">
        <f t="shared" si="85"/>
        <v>0</v>
      </c>
      <c r="FS59">
        <v>0</v>
      </c>
      <c r="FX59">
        <v>0</v>
      </c>
      <c r="FY59">
        <v>0</v>
      </c>
      <c r="GA59" t="s">
        <v>103</v>
      </c>
      <c r="GD59">
        <v>0</v>
      </c>
      <c r="GF59">
        <v>-410135786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6"/>
        <v>0</v>
      </c>
      <c r="GM59">
        <f t="shared" si="87"/>
        <v>363734.54</v>
      </c>
      <c r="GN59">
        <f t="shared" si="88"/>
        <v>363734.54</v>
      </c>
      <c r="GO59">
        <f t="shared" si="89"/>
        <v>0</v>
      </c>
      <c r="GP59">
        <f t="shared" si="90"/>
        <v>0</v>
      </c>
      <c r="GR59">
        <v>1</v>
      </c>
      <c r="GS59">
        <v>1</v>
      </c>
      <c r="GT59">
        <v>0</v>
      </c>
      <c r="GU59" t="s">
        <v>3</v>
      </c>
      <c r="GV59">
        <f t="shared" si="91"/>
        <v>0</v>
      </c>
      <c r="GW59">
        <v>1</v>
      </c>
      <c r="GX59">
        <f t="shared" si="92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104</v>
      </c>
      <c r="F60" s="2" t="s">
        <v>97</v>
      </c>
      <c r="G60" s="2" t="s">
        <v>105</v>
      </c>
      <c r="H60" s="2" t="s">
        <v>106</v>
      </c>
      <c r="I60" s="2">
        <f>'1.Смета.или.Акт'!E181</f>
        <v>2285</v>
      </c>
      <c r="J60" s="2">
        <v>0</v>
      </c>
      <c r="K60" s="2"/>
      <c r="L60" s="2"/>
      <c r="M60" s="2"/>
      <c r="N60" s="2"/>
      <c r="O60" s="2">
        <f t="shared" si="55"/>
        <v>1873.7</v>
      </c>
      <c r="P60" s="2">
        <f t="shared" si="56"/>
        <v>1873.7</v>
      </c>
      <c r="Q60" s="2">
        <f t="shared" si="57"/>
        <v>0</v>
      </c>
      <c r="R60" s="2">
        <f t="shared" si="58"/>
        <v>0</v>
      </c>
      <c r="S60" s="2">
        <f t="shared" si="59"/>
        <v>0</v>
      </c>
      <c r="T60" s="2">
        <f t="shared" si="60"/>
        <v>0</v>
      </c>
      <c r="U60" s="2">
        <f t="shared" si="61"/>
        <v>0</v>
      </c>
      <c r="V60" s="2">
        <f t="shared" si="62"/>
        <v>0</v>
      </c>
      <c r="W60" s="2">
        <f t="shared" si="63"/>
        <v>0</v>
      </c>
      <c r="X60" s="2">
        <f t="shared" si="64"/>
        <v>0</v>
      </c>
      <c r="Y60" s="2">
        <f t="shared" si="65"/>
        <v>0</v>
      </c>
      <c r="Z60" s="2"/>
      <c r="AA60" s="2">
        <v>34733083</v>
      </c>
      <c r="AB60" s="2">
        <f t="shared" si="66"/>
        <v>0.82</v>
      </c>
      <c r="AC60" s="2">
        <f t="shared" si="93"/>
        <v>0.82</v>
      </c>
      <c r="AD60" s="2">
        <f t="shared" si="67"/>
        <v>0</v>
      </c>
      <c r="AE60" s="2">
        <f t="shared" si="68"/>
        <v>0</v>
      </c>
      <c r="AF60" s="2">
        <f t="shared" si="69"/>
        <v>0</v>
      </c>
      <c r="AG60" s="2">
        <f t="shared" si="70"/>
        <v>0</v>
      </c>
      <c r="AH60" s="2">
        <f t="shared" si="71"/>
        <v>0</v>
      </c>
      <c r="AI60" s="2">
        <f t="shared" si="72"/>
        <v>0</v>
      </c>
      <c r="AJ60" s="2">
        <f t="shared" si="73"/>
        <v>0</v>
      </c>
      <c r="AK60" s="2">
        <v>0.82</v>
      </c>
      <c r="AL60" s="2">
        <v>0.82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4"/>
        <v>1873.7</v>
      </c>
      <c r="CQ60" s="2">
        <f t="shared" si="75"/>
        <v>0.82</v>
      </c>
      <c r="CR60" s="2">
        <f t="shared" si="76"/>
        <v>0</v>
      </c>
      <c r="CS60" s="2">
        <f t="shared" si="77"/>
        <v>0</v>
      </c>
      <c r="CT60" s="2">
        <f t="shared" si="78"/>
        <v>0</v>
      </c>
      <c r="CU60" s="2">
        <f t="shared" si="79"/>
        <v>0</v>
      </c>
      <c r="CV60" s="2">
        <f t="shared" si="80"/>
        <v>0</v>
      </c>
      <c r="CW60" s="2">
        <f t="shared" si="81"/>
        <v>0</v>
      </c>
      <c r="CX60" s="2">
        <f t="shared" si="82"/>
        <v>0</v>
      </c>
      <c r="CY60" s="2">
        <f t="shared" si="83"/>
        <v>0</v>
      </c>
      <c r="CZ60" s="2">
        <f t="shared" si="84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106</v>
      </c>
      <c r="DW60" s="2" t="s">
        <v>106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100</v>
      </c>
      <c r="EH60" s="2">
        <v>0</v>
      </c>
      <c r="EI60" s="2" t="s">
        <v>3</v>
      </c>
      <c r="EJ60" s="2">
        <v>1</v>
      </c>
      <c r="EK60" s="2">
        <v>1100</v>
      </c>
      <c r="EL60" s="2" t="s">
        <v>101</v>
      </c>
      <c r="EM60" s="2" t="s">
        <v>102</v>
      </c>
      <c r="EN60" s="2"/>
      <c r="EO60" s="2" t="s">
        <v>3</v>
      </c>
      <c r="EP60" s="2"/>
      <c r="EQ60" s="2">
        <v>0</v>
      </c>
      <c r="ER60" s="2">
        <v>0</v>
      </c>
      <c r="ES60" s="2">
        <v>0.82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107</v>
      </c>
      <c r="GB60" s="2"/>
      <c r="GC60" s="2"/>
      <c r="GD60" s="2">
        <v>0</v>
      </c>
      <c r="GE60" s="2"/>
      <c r="GF60" s="2">
        <v>-2016202708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6"/>
        <v>0</v>
      </c>
      <c r="GM60" s="2">
        <f t="shared" si="87"/>
        <v>1873.7</v>
      </c>
      <c r="GN60" s="2">
        <f t="shared" si="88"/>
        <v>1873.7</v>
      </c>
      <c r="GO60" s="2">
        <f t="shared" si="89"/>
        <v>0</v>
      </c>
      <c r="GP60" s="2">
        <f t="shared" si="90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104</v>
      </c>
      <c r="F61" t="str">
        <f>'1.Смета.или.Акт'!B181</f>
        <v>Прайс-лист</v>
      </c>
      <c r="G61" t="str">
        <f>'1.Смета.или.Акт'!C181</f>
        <v>Цемент М500</v>
      </c>
      <c r="H61" t="s">
        <v>106</v>
      </c>
      <c r="I61">
        <f>'1.Смета.или.Акт'!E181</f>
        <v>2285</v>
      </c>
      <c r="J61">
        <v>0</v>
      </c>
      <c r="O61">
        <f t="shared" si="55"/>
        <v>14052.75</v>
      </c>
      <c r="P61">
        <f t="shared" si="56"/>
        <v>14052.75</v>
      </c>
      <c r="Q61">
        <f t="shared" si="57"/>
        <v>0</v>
      </c>
      <c r="R61">
        <f t="shared" si="58"/>
        <v>0</v>
      </c>
      <c r="S61">
        <f t="shared" si="59"/>
        <v>0</v>
      </c>
      <c r="T61">
        <f t="shared" si="60"/>
        <v>0</v>
      </c>
      <c r="U61">
        <f t="shared" si="61"/>
        <v>0</v>
      </c>
      <c r="V61">
        <f t="shared" si="62"/>
        <v>0</v>
      </c>
      <c r="W61">
        <f t="shared" si="63"/>
        <v>0</v>
      </c>
      <c r="X61">
        <f t="shared" si="64"/>
        <v>0</v>
      </c>
      <c r="Y61">
        <f t="shared" si="65"/>
        <v>0</v>
      </c>
      <c r="AA61">
        <v>34733084</v>
      </c>
      <c r="AB61">
        <f t="shared" si="66"/>
        <v>0.82</v>
      </c>
      <c r="AC61">
        <f t="shared" si="93"/>
        <v>0.82</v>
      </c>
      <c r="AD61">
        <f t="shared" si="67"/>
        <v>0</v>
      </c>
      <c r="AE61">
        <f t="shared" si="68"/>
        <v>0</v>
      </c>
      <c r="AF61">
        <f t="shared" si="69"/>
        <v>0</v>
      </c>
      <c r="AG61">
        <f t="shared" si="70"/>
        <v>0</v>
      </c>
      <c r="AH61">
        <f t="shared" si="71"/>
        <v>0</v>
      </c>
      <c r="AI61">
        <f t="shared" si="72"/>
        <v>0</v>
      </c>
      <c r="AJ61">
        <f t="shared" si="73"/>
        <v>0</v>
      </c>
      <c r="AK61">
        <v>0.82</v>
      </c>
      <c r="AL61" s="59">
        <f>'1.Смета.или.Акт'!F181</f>
        <v>0.82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'1.Смета.или.Акт'!J181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4"/>
        <v>14052.75</v>
      </c>
      <c r="CQ61">
        <f t="shared" si="75"/>
        <v>6.1499999999999995</v>
      </c>
      <c r="CR61">
        <f t="shared" si="76"/>
        <v>0</v>
      </c>
      <c r="CS61">
        <f t="shared" si="77"/>
        <v>0</v>
      </c>
      <c r="CT61">
        <f t="shared" si="78"/>
        <v>0</v>
      </c>
      <c r="CU61">
        <f t="shared" si="79"/>
        <v>0</v>
      </c>
      <c r="CV61">
        <f t="shared" si="80"/>
        <v>0</v>
      </c>
      <c r="CW61">
        <f t="shared" si="81"/>
        <v>0</v>
      </c>
      <c r="CX61">
        <f t="shared" si="82"/>
        <v>0</v>
      </c>
      <c r="CY61">
        <f t="shared" si="83"/>
        <v>0</v>
      </c>
      <c r="CZ61">
        <f t="shared" si="84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106</v>
      </c>
      <c r="DW61" t="str">
        <f>'1.Смета.или.Акт'!D181</f>
        <v>кг</v>
      </c>
      <c r="DX61">
        <v>1</v>
      </c>
      <c r="EE61">
        <v>32653538</v>
      </c>
      <c r="EF61">
        <v>20</v>
      </c>
      <c r="EG61" t="s">
        <v>100</v>
      </c>
      <c r="EH61">
        <v>0</v>
      </c>
      <c r="EI61" t="s">
        <v>3</v>
      </c>
      <c r="EJ61">
        <v>1</v>
      </c>
      <c r="EK61">
        <v>1100</v>
      </c>
      <c r="EL61" t="s">
        <v>101</v>
      </c>
      <c r="EM61" t="s">
        <v>102</v>
      </c>
      <c r="EO61" t="s">
        <v>3</v>
      </c>
      <c r="EQ61">
        <v>0</v>
      </c>
      <c r="ER61">
        <v>0.89</v>
      </c>
      <c r="ES61" s="59">
        <f>'1.Смета.или.Акт'!F181</f>
        <v>0.82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6.17</v>
      </c>
      <c r="FQ61">
        <v>0</v>
      </c>
      <c r="FR61">
        <f t="shared" si="85"/>
        <v>0</v>
      </c>
      <c r="FS61">
        <v>0</v>
      </c>
      <c r="FX61">
        <v>0</v>
      </c>
      <c r="FY61">
        <v>0</v>
      </c>
      <c r="GA61" t="s">
        <v>107</v>
      </c>
      <c r="GD61">
        <v>0</v>
      </c>
      <c r="GF61">
        <v>-2016202708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6"/>
        <v>0</v>
      </c>
      <c r="GM61">
        <f t="shared" si="87"/>
        <v>14052.75</v>
      </c>
      <c r="GN61">
        <f t="shared" si="88"/>
        <v>14052.75</v>
      </c>
      <c r="GO61">
        <f t="shared" si="89"/>
        <v>0</v>
      </c>
      <c r="GP61">
        <f t="shared" si="90"/>
        <v>0</v>
      </c>
      <c r="GR61">
        <v>1</v>
      </c>
      <c r="GS61">
        <v>1</v>
      </c>
      <c r="GT61">
        <v>0</v>
      </c>
      <c r="GU61" t="s">
        <v>3</v>
      </c>
      <c r="GV61">
        <f t="shared" si="91"/>
        <v>0</v>
      </c>
      <c r="GW61">
        <v>1</v>
      </c>
      <c r="GX61">
        <f t="shared" si="92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108</v>
      </c>
      <c r="F62" s="2" t="s">
        <v>97</v>
      </c>
      <c r="G62" s="2" t="s">
        <v>109</v>
      </c>
      <c r="H62" s="2" t="s">
        <v>110</v>
      </c>
      <c r="I62" s="2">
        <f>'1.Смета.или.Акт'!E184</f>
        <v>25</v>
      </c>
      <c r="J62" s="2">
        <v>0</v>
      </c>
      <c r="K62" s="2"/>
      <c r="L62" s="2"/>
      <c r="M62" s="2"/>
      <c r="N62" s="2"/>
      <c r="O62" s="2">
        <f t="shared" si="55"/>
        <v>593.25</v>
      </c>
      <c r="P62" s="2">
        <f t="shared" si="56"/>
        <v>593.25</v>
      </c>
      <c r="Q62" s="2">
        <f t="shared" si="57"/>
        <v>0</v>
      </c>
      <c r="R62" s="2">
        <f t="shared" si="58"/>
        <v>0</v>
      </c>
      <c r="S62" s="2">
        <f t="shared" si="59"/>
        <v>0</v>
      </c>
      <c r="T62" s="2">
        <f t="shared" si="60"/>
        <v>0</v>
      </c>
      <c r="U62" s="2">
        <f t="shared" si="61"/>
        <v>0</v>
      </c>
      <c r="V62" s="2">
        <f t="shared" si="62"/>
        <v>0</v>
      </c>
      <c r="W62" s="2">
        <f t="shared" si="63"/>
        <v>0</v>
      </c>
      <c r="X62" s="2">
        <f t="shared" si="64"/>
        <v>0</v>
      </c>
      <c r="Y62" s="2">
        <f t="shared" si="65"/>
        <v>0</v>
      </c>
      <c r="Z62" s="2"/>
      <c r="AA62" s="2">
        <v>34733083</v>
      </c>
      <c r="AB62" s="2">
        <f t="shared" si="66"/>
        <v>23.73</v>
      </c>
      <c r="AC62" s="2">
        <f t="shared" si="93"/>
        <v>23.73</v>
      </c>
      <c r="AD62" s="2">
        <f t="shared" si="67"/>
        <v>0</v>
      </c>
      <c r="AE62" s="2">
        <f t="shared" si="68"/>
        <v>0</v>
      </c>
      <c r="AF62" s="2">
        <f t="shared" si="69"/>
        <v>0</v>
      </c>
      <c r="AG62" s="2">
        <f t="shared" si="70"/>
        <v>0</v>
      </c>
      <c r="AH62" s="2">
        <f t="shared" si="71"/>
        <v>0</v>
      </c>
      <c r="AI62" s="2">
        <f t="shared" si="72"/>
        <v>0</v>
      </c>
      <c r="AJ62" s="2">
        <f t="shared" si="73"/>
        <v>0</v>
      </c>
      <c r="AK62" s="2">
        <v>23.73</v>
      </c>
      <c r="AL62" s="2">
        <v>23.73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4"/>
        <v>593.25</v>
      </c>
      <c r="CQ62" s="2">
        <f t="shared" si="75"/>
        <v>23.73</v>
      </c>
      <c r="CR62" s="2">
        <f t="shared" si="76"/>
        <v>0</v>
      </c>
      <c r="CS62" s="2">
        <f t="shared" si="77"/>
        <v>0</v>
      </c>
      <c r="CT62" s="2">
        <f t="shared" si="78"/>
        <v>0</v>
      </c>
      <c r="CU62" s="2">
        <f t="shared" si="79"/>
        <v>0</v>
      </c>
      <c r="CV62" s="2">
        <f t="shared" si="80"/>
        <v>0</v>
      </c>
      <c r="CW62" s="2">
        <f t="shared" si="81"/>
        <v>0</v>
      </c>
      <c r="CX62" s="2">
        <f t="shared" si="82"/>
        <v>0</v>
      </c>
      <c r="CY62" s="2">
        <f t="shared" si="83"/>
        <v>0</v>
      </c>
      <c r="CZ62" s="2">
        <f t="shared" si="84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110</v>
      </c>
      <c r="DW62" s="2" t="s">
        <v>110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100</v>
      </c>
      <c r="EH62" s="2">
        <v>0</v>
      </c>
      <c r="EI62" s="2" t="s">
        <v>3</v>
      </c>
      <c r="EJ62" s="2">
        <v>1</v>
      </c>
      <c r="EK62" s="2">
        <v>1100</v>
      </c>
      <c r="EL62" s="2" t="s">
        <v>101</v>
      </c>
      <c r="EM62" s="2" t="s">
        <v>102</v>
      </c>
      <c r="EN62" s="2"/>
      <c r="EO62" s="2" t="s">
        <v>3</v>
      </c>
      <c r="EP62" s="2"/>
      <c r="EQ62" s="2">
        <v>0</v>
      </c>
      <c r="ER62" s="2">
        <v>0</v>
      </c>
      <c r="ES62" s="2">
        <v>23.73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111</v>
      </c>
      <c r="GB62" s="2"/>
      <c r="GC62" s="2"/>
      <c r="GD62" s="2">
        <v>0</v>
      </c>
      <c r="GE62" s="2"/>
      <c r="GF62" s="2">
        <v>1333090765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6"/>
        <v>0</v>
      </c>
      <c r="GM62" s="2">
        <f t="shared" si="87"/>
        <v>593.25</v>
      </c>
      <c r="GN62" s="2">
        <f t="shared" si="88"/>
        <v>593.25</v>
      </c>
      <c r="GO62" s="2">
        <f t="shared" si="89"/>
        <v>0</v>
      </c>
      <c r="GP62" s="2">
        <f t="shared" si="90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108</v>
      </c>
      <c r="F63" t="str">
        <f>'1.Смета.или.Акт'!B184</f>
        <v>Прайс-лист</v>
      </c>
      <c r="G63" t="str">
        <f>'1.Смета.или.Акт'!C184</f>
        <v>Песок</v>
      </c>
      <c r="H63" t="s">
        <v>110</v>
      </c>
      <c r="I63">
        <f>'1.Смета.или.Акт'!E184</f>
        <v>25</v>
      </c>
      <c r="J63">
        <v>0</v>
      </c>
      <c r="O63">
        <f t="shared" si="55"/>
        <v>4449.38</v>
      </c>
      <c r="P63">
        <f t="shared" si="56"/>
        <v>4449.38</v>
      </c>
      <c r="Q63">
        <f t="shared" si="57"/>
        <v>0</v>
      </c>
      <c r="R63">
        <f t="shared" si="58"/>
        <v>0</v>
      </c>
      <c r="S63">
        <f t="shared" si="59"/>
        <v>0</v>
      </c>
      <c r="T63">
        <f t="shared" si="60"/>
        <v>0</v>
      </c>
      <c r="U63">
        <f t="shared" si="61"/>
        <v>0</v>
      </c>
      <c r="V63">
        <f t="shared" si="62"/>
        <v>0</v>
      </c>
      <c r="W63">
        <f t="shared" si="63"/>
        <v>0</v>
      </c>
      <c r="X63">
        <f t="shared" si="64"/>
        <v>0</v>
      </c>
      <c r="Y63">
        <f t="shared" si="65"/>
        <v>0</v>
      </c>
      <c r="AA63">
        <v>34733084</v>
      </c>
      <c r="AB63">
        <f t="shared" si="66"/>
        <v>23.73</v>
      </c>
      <c r="AC63">
        <f t="shared" si="93"/>
        <v>23.73</v>
      </c>
      <c r="AD63">
        <f t="shared" si="67"/>
        <v>0</v>
      </c>
      <c r="AE63">
        <f t="shared" si="68"/>
        <v>0</v>
      </c>
      <c r="AF63">
        <f t="shared" si="69"/>
        <v>0</v>
      </c>
      <c r="AG63">
        <f t="shared" si="70"/>
        <v>0</v>
      </c>
      <c r="AH63">
        <f t="shared" si="71"/>
        <v>0</v>
      </c>
      <c r="AI63">
        <f t="shared" si="72"/>
        <v>0</v>
      </c>
      <c r="AJ63">
        <f t="shared" si="73"/>
        <v>0</v>
      </c>
      <c r="AK63">
        <v>23.73</v>
      </c>
      <c r="AL63" s="59">
        <f>'1.Смета.или.Акт'!F184</f>
        <v>23.73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'1.Смета.или.Акт'!J184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4"/>
        <v>4449.38</v>
      </c>
      <c r="CQ63">
        <f t="shared" si="75"/>
        <v>177.97499999999999</v>
      </c>
      <c r="CR63">
        <f t="shared" si="76"/>
        <v>0</v>
      </c>
      <c r="CS63">
        <f t="shared" si="77"/>
        <v>0</v>
      </c>
      <c r="CT63">
        <f t="shared" si="78"/>
        <v>0</v>
      </c>
      <c r="CU63">
        <f t="shared" si="79"/>
        <v>0</v>
      </c>
      <c r="CV63">
        <f t="shared" si="80"/>
        <v>0</v>
      </c>
      <c r="CW63">
        <f t="shared" si="81"/>
        <v>0</v>
      </c>
      <c r="CX63">
        <f t="shared" si="82"/>
        <v>0</v>
      </c>
      <c r="CY63">
        <f t="shared" si="83"/>
        <v>0</v>
      </c>
      <c r="CZ63">
        <f t="shared" si="84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110</v>
      </c>
      <c r="DW63" t="str">
        <f>'1.Смета.или.Акт'!D184</f>
        <v>м3</v>
      </c>
      <c r="DX63">
        <v>1</v>
      </c>
      <c r="EE63">
        <v>32653538</v>
      </c>
      <c r="EF63">
        <v>20</v>
      </c>
      <c r="EG63" t="s">
        <v>100</v>
      </c>
      <c r="EH63">
        <v>0</v>
      </c>
      <c r="EI63" t="s">
        <v>3</v>
      </c>
      <c r="EJ63">
        <v>1</v>
      </c>
      <c r="EK63">
        <v>1100</v>
      </c>
      <c r="EL63" t="s">
        <v>101</v>
      </c>
      <c r="EM63" t="s">
        <v>102</v>
      </c>
      <c r="EO63" t="s">
        <v>3</v>
      </c>
      <c r="EQ63">
        <v>0</v>
      </c>
      <c r="ER63">
        <v>25.79</v>
      </c>
      <c r="ES63" s="59">
        <f>'1.Смета.или.Акт'!F184</f>
        <v>23.73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177.97</v>
      </c>
      <c r="FQ63">
        <v>0</v>
      </c>
      <c r="FR63">
        <f t="shared" si="85"/>
        <v>0</v>
      </c>
      <c r="FS63">
        <v>0</v>
      </c>
      <c r="FX63">
        <v>0</v>
      </c>
      <c r="FY63">
        <v>0</v>
      </c>
      <c r="GA63" t="s">
        <v>111</v>
      </c>
      <c r="GD63">
        <v>0</v>
      </c>
      <c r="GF63">
        <v>1333090765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6"/>
        <v>0</v>
      </c>
      <c r="GM63">
        <f t="shared" si="87"/>
        <v>4449.38</v>
      </c>
      <c r="GN63">
        <f t="shared" si="88"/>
        <v>4449.38</v>
      </c>
      <c r="GO63">
        <f t="shared" si="89"/>
        <v>0</v>
      </c>
      <c r="GP63">
        <f t="shared" si="90"/>
        <v>0</v>
      </c>
      <c r="GR63">
        <v>1</v>
      </c>
      <c r="GS63">
        <v>1</v>
      </c>
      <c r="GT63">
        <v>0</v>
      </c>
      <c r="GU63" t="s">
        <v>3</v>
      </c>
      <c r="GV63">
        <f t="shared" si="91"/>
        <v>0</v>
      </c>
      <c r="GW63">
        <v>1</v>
      </c>
      <c r="GX63">
        <f t="shared" si="92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112</v>
      </c>
      <c r="F64" s="2" t="s">
        <v>97</v>
      </c>
      <c r="G64" s="2" t="s">
        <v>113</v>
      </c>
      <c r="H64" s="2" t="s">
        <v>114</v>
      </c>
      <c r="I64" s="2">
        <f>'1.Смета.или.Акт'!E187</f>
        <v>9935</v>
      </c>
      <c r="J64" s="2">
        <v>0</v>
      </c>
      <c r="K64" s="2"/>
      <c r="L64" s="2"/>
      <c r="M64" s="2"/>
      <c r="N64" s="2"/>
      <c r="O64" s="2">
        <f t="shared" si="55"/>
        <v>2086.35</v>
      </c>
      <c r="P64" s="2">
        <f t="shared" si="56"/>
        <v>2086.35</v>
      </c>
      <c r="Q64" s="2">
        <f t="shared" si="57"/>
        <v>0</v>
      </c>
      <c r="R64" s="2">
        <f t="shared" si="58"/>
        <v>0</v>
      </c>
      <c r="S64" s="2">
        <f t="shared" si="59"/>
        <v>0</v>
      </c>
      <c r="T64" s="2">
        <f t="shared" si="60"/>
        <v>0</v>
      </c>
      <c r="U64" s="2">
        <f t="shared" si="61"/>
        <v>0</v>
      </c>
      <c r="V64" s="2">
        <f t="shared" si="62"/>
        <v>0</v>
      </c>
      <c r="W64" s="2">
        <f t="shared" si="63"/>
        <v>0</v>
      </c>
      <c r="X64" s="2">
        <f t="shared" si="64"/>
        <v>0</v>
      </c>
      <c r="Y64" s="2">
        <f t="shared" si="65"/>
        <v>0</v>
      </c>
      <c r="Z64" s="2"/>
      <c r="AA64" s="2">
        <v>34733083</v>
      </c>
      <c r="AB64" s="2">
        <f t="shared" si="66"/>
        <v>0.21</v>
      </c>
      <c r="AC64" s="2">
        <f t="shared" si="93"/>
        <v>0.21</v>
      </c>
      <c r="AD64" s="2">
        <f t="shared" si="67"/>
        <v>0</v>
      </c>
      <c r="AE64" s="2">
        <f t="shared" si="68"/>
        <v>0</v>
      </c>
      <c r="AF64" s="2">
        <f t="shared" si="69"/>
        <v>0</v>
      </c>
      <c r="AG64" s="2">
        <f t="shared" si="70"/>
        <v>0</v>
      </c>
      <c r="AH64" s="2">
        <f t="shared" si="71"/>
        <v>0</v>
      </c>
      <c r="AI64" s="2">
        <f t="shared" si="72"/>
        <v>0</v>
      </c>
      <c r="AJ64" s="2">
        <f t="shared" si="73"/>
        <v>0</v>
      </c>
      <c r="AK64" s="2">
        <v>0.21</v>
      </c>
      <c r="AL64" s="2">
        <v>0.21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4"/>
        <v>2086.35</v>
      </c>
      <c r="CQ64" s="2">
        <f t="shared" si="75"/>
        <v>0.21</v>
      </c>
      <c r="CR64" s="2">
        <f t="shared" si="76"/>
        <v>0</v>
      </c>
      <c r="CS64" s="2">
        <f t="shared" si="77"/>
        <v>0</v>
      </c>
      <c r="CT64" s="2">
        <f t="shared" si="78"/>
        <v>0</v>
      </c>
      <c r="CU64" s="2">
        <f t="shared" si="79"/>
        <v>0</v>
      </c>
      <c r="CV64" s="2">
        <f t="shared" si="80"/>
        <v>0</v>
      </c>
      <c r="CW64" s="2">
        <f t="shared" si="81"/>
        <v>0</v>
      </c>
      <c r="CX64" s="2">
        <f t="shared" si="82"/>
        <v>0</v>
      </c>
      <c r="CY64" s="2">
        <f t="shared" si="83"/>
        <v>0</v>
      </c>
      <c r="CZ64" s="2">
        <f t="shared" si="84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114</v>
      </c>
      <c r="DW64" s="2" t="s">
        <v>114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100</v>
      </c>
      <c r="EH64" s="2">
        <v>0</v>
      </c>
      <c r="EI64" s="2" t="s">
        <v>3</v>
      </c>
      <c r="EJ64" s="2">
        <v>1</v>
      </c>
      <c r="EK64" s="2">
        <v>1100</v>
      </c>
      <c r="EL64" s="2" t="s">
        <v>101</v>
      </c>
      <c r="EM64" s="2" t="s">
        <v>102</v>
      </c>
      <c r="EN64" s="2"/>
      <c r="EO64" s="2" t="s">
        <v>3</v>
      </c>
      <c r="EP64" s="2"/>
      <c r="EQ64" s="2">
        <v>0</v>
      </c>
      <c r="ER64" s="2">
        <v>0</v>
      </c>
      <c r="ES64" s="2">
        <v>0.21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115</v>
      </c>
      <c r="GB64" s="2"/>
      <c r="GC64" s="2"/>
      <c r="GD64" s="2">
        <v>0</v>
      </c>
      <c r="GE64" s="2"/>
      <c r="GF64" s="2">
        <v>-1395413695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6"/>
        <v>0</v>
      </c>
      <c r="GM64" s="2">
        <f t="shared" si="87"/>
        <v>2086.35</v>
      </c>
      <c r="GN64" s="2">
        <f t="shared" si="88"/>
        <v>2086.35</v>
      </c>
      <c r="GO64" s="2">
        <f t="shared" si="89"/>
        <v>0</v>
      </c>
      <c r="GP64" s="2">
        <f t="shared" si="90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112</v>
      </c>
      <c r="F65" t="str">
        <f>'1.Смета.или.Акт'!B187</f>
        <v>Прайс-лист</v>
      </c>
      <c r="G65" t="str">
        <f>'1.Смета.или.Акт'!C187</f>
        <v>Саморез кровельный</v>
      </c>
      <c r="H65" t="s">
        <v>114</v>
      </c>
      <c r="I65">
        <f>'1.Смета.или.Акт'!E187</f>
        <v>9935</v>
      </c>
      <c r="J65">
        <v>0</v>
      </c>
      <c r="O65">
        <f t="shared" si="55"/>
        <v>15647.63</v>
      </c>
      <c r="P65">
        <f t="shared" si="56"/>
        <v>15647.63</v>
      </c>
      <c r="Q65">
        <f t="shared" si="57"/>
        <v>0</v>
      </c>
      <c r="R65">
        <f t="shared" si="58"/>
        <v>0</v>
      </c>
      <c r="S65">
        <f t="shared" si="59"/>
        <v>0</v>
      </c>
      <c r="T65">
        <f t="shared" si="60"/>
        <v>0</v>
      </c>
      <c r="U65">
        <f t="shared" si="61"/>
        <v>0</v>
      </c>
      <c r="V65">
        <f t="shared" si="62"/>
        <v>0</v>
      </c>
      <c r="W65">
        <f t="shared" si="63"/>
        <v>0</v>
      </c>
      <c r="X65">
        <f t="shared" si="64"/>
        <v>0</v>
      </c>
      <c r="Y65">
        <f t="shared" si="65"/>
        <v>0</v>
      </c>
      <c r="AA65">
        <v>34733084</v>
      </c>
      <c r="AB65">
        <f t="shared" si="66"/>
        <v>0.21</v>
      </c>
      <c r="AC65">
        <f t="shared" si="93"/>
        <v>0.21</v>
      </c>
      <c r="AD65">
        <f t="shared" si="67"/>
        <v>0</v>
      </c>
      <c r="AE65">
        <f t="shared" si="68"/>
        <v>0</v>
      </c>
      <c r="AF65">
        <f t="shared" si="69"/>
        <v>0</v>
      </c>
      <c r="AG65">
        <f t="shared" si="70"/>
        <v>0</v>
      </c>
      <c r="AH65">
        <f t="shared" si="71"/>
        <v>0</v>
      </c>
      <c r="AI65">
        <f t="shared" si="72"/>
        <v>0</v>
      </c>
      <c r="AJ65">
        <f t="shared" si="73"/>
        <v>0</v>
      </c>
      <c r="AK65">
        <v>0.21</v>
      </c>
      <c r="AL65" s="59">
        <f>'1.Смета.или.Акт'!F187</f>
        <v>0.21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'1.Смета.или.Акт'!J187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4"/>
        <v>15647.63</v>
      </c>
      <c r="CQ65">
        <f t="shared" si="75"/>
        <v>1.575</v>
      </c>
      <c r="CR65">
        <f t="shared" si="76"/>
        <v>0</v>
      </c>
      <c r="CS65">
        <f t="shared" si="77"/>
        <v>0</v>
      </c>
      <c r="CT65">
        <f t="shared" si="78"/>
        <v>0</v>
      </c>
      <c r="CU65">
        <f t="shared" si="79"/>
        <v>0</v>
      </c>
      <c r="CV65">
        <f t="shared" si="80"/>
        <v>0</v>
      </c>
      <c r="CW65">
        <f t="shared" si="81"/>
        <v>0</v>
      </c>
      <c r="CX65">
        <f t="shared" si="82"/>
        <v>0</v>
      </c>
      <c r="CY65">
        <f t="shared" si="83"/>
        <v>0</v>
      </c>
      <c r="CZ65">
        <f t="shared" si="84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114</v>
      </c>
      <c r="DW65" t="str">
        <f>'1.Смета.или.Акт'!D187</f>
        <v>ШТ</v>
      </c>
      <c r="DX65">
        <v>1</v>
      </c>
      <c r="EE65">
        <v>32653538</v>
      </c>
      <c r="EF65">
        <v>20</v>
      </c>
      <c r="EG65" t="s">
        <v>100</v>
      </c>
      <c r="EH65">
        <v>0</v>
      </c>
      <c r="EI65" t="s">
        <v>3</v>
      </c>
      <c r="EJ65">
        <v>1</v>
      </c>
      <c r="EK65">
        <v>1100</v>
      </c>
      <c r="EL65" t="s">
        <v>101</v>
      </c>
      <c r="EM65" t="s">
        <v>102</v>
      </c>
      <c r="EO65" t="s">
        <v>3</v>
      </c>
      <c r="EQ65">
        <v>0</v>
      </c>
      <c r="ER65">
        <v>0.23</v>
      </c>
      <c r="ES65" s="59">
        <f>'1.Смета.или.Акт'!F187</f>
        <v>0.21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1.57</v>
      </c>
      <c r="FQ65">
        <v>0</v>
      </c>
      <c r="FR65">
        <f t="shared" si="85"/>
        <v>0</v>
      </c>
      <c r="FS65">
        <v>0</v>
      </c>
      <c r="FX65">
        <v>0</v>
      </c>
      <c r="FY65">
        <v>0</v>
      </c>
      <c r="GA65" t="s">
        <v>115</v>
      </c>
      <c r="GD65">
        <v>0</v>
      </c>
      <c r="GF65">
        <v>-1395413695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6"/>
        <v>0</v>
      </c>
      <c r="GM65">
        <f t="shared" si="87"/>
        <v>15647.63</v>
      </c>
      <c r="GN65">
        <f t="shared" si="88"/>
        <v>15647.63</v>
      </c>
      <c r="GO65">
        <f t="shared" si="89"/>
        <v>0</v>
      </c>
      <c r="GP65">
        <f t="shared" si="90"/>
        <v>0</v>
      </c>
      <c r="GR65">
        <v>1</v>
      </c>
      <c r="GS65">
        <v>1</v>
      </c>
      <c r="GT65">
        <v>0</v>
      </c>
      <c r="GU65" t="s">
        <v>3</v>
      </c>
      <c r="GV65">
        <f t="shared" si="91"/>
        <v>0</v>
      </c>
      <c r="GW65">
        <v>1</v>
      </c>
      <c r="GX65">
        <f t="shared" si="92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116</v>
      </c>
      <c r="F66" s="2" t="s">
        <v>97</v>
      </c>
      <c r="G66" s="2" t="s">
        <v>117</v>
      </c>
      <c r="H66" s="2" t="s">
        <v>114</v>
      </c>
      <c r="I66" s="2">
        <f>'1.Смета.или.Акт'!E190</f>
        <v>94</v>
      </c>
      <c r="J66" s="2">
        <v>0</v>
      </c>
      <c r="K66" s="2"/>
      <c r="L66" s="2"/>
      <c r="M66" s="2"/>
      <c r="N66" s="2"/>
      <c r="O66" s="2">
        <f t="shared" si="55"/>
        <v>4042.94</v>
      </c>
      <c r="P66" s="2">
        <f t="shared" si="56"/>
        <v>4042.94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34733083</v>
      </c>
      <c r="AB66" s="2">
        <f t="shared" si="66"/>
        <v>43.01</v>
      </c>
      <c r="AC66" s="2">
        <f t="shared" si="93"/>
        <v>43.01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43.01</v>
      </c>
      <c r="AL66" s="2">
        <v>43.01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4"/>
        <v>4042.94</v>
      </c>
      <c r="CQ66" s="2">
        <f t="shared" si="75"/>
        <v>43.01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114</v>
      </c>
      <c r="DW66" s="2" t="s">
        <v>114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100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101</v>
      </c>
      <c r="EM66" s="2" t="s">
        <v>102</v>
      </c>
      <c r="EN66" s="2"/>
      <c r="EO66" s="2" t="s">
        <v>3</v>
      </c>
      <c r="EP66" s="2"/>
      <c r="EQ66" s="2">
        <v>0</v>
      </c>
      <c r="ER66" s="2">
        <v>0</v>
      </c>
      <c r="ES66" s="2">
        <v>43.01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118</v>
      </c>
      <c r="GB66" s="2"/>
      <c r="GC66" s="2"/>
      <c r="GD66" s="2">
        <v>0</v>
      </c>
      <c r="GE66" s="2"/>
      <c r="GF66" s="2">
        <v>-1159852143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6"/>
        <v>0</v>
      </c>
      <c r="GM66" s="2">
        <f t="shared" si="87"/>
        <v>4042.94</v>
      </c>
      <c r="GN66" s="2">
        <f t="shared" si="88"/>
        <v>4042.94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116</v>
      </c>
      <c r="F67" t="str">
        <f>'1.Смета.или.Акт'!B190</f>
        <v>Прайс-лист</v>
      </c>
      <c r="G67" t="str">
        <f>'1.Смета.или.Акт'!C190</f>
        <v>Пена пистолетная 750 мм</v>
      </c>
      <c r="H67" t="s">
        <v>114</v>
      </c>
      <c r="I67">
        <f>'1.Смета.или.Акт'!E190</f>
        <v>94</v>
      </c>
      <c r="J67">
        <v>0</v>
      </c>
      <c r="O67">
        <f t="shared" si="55"/>
        <v>30322.05</v>
      </c>
      <c r="P67">
        <f t="shared" si="56"/>
        <v>30322.05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34733084</v>
      </c>
      <c r="AB67">
        <f t="shared" si="66"/>
        <v>43.01</v>
      </c>
      <c r="AC67">
        <f t="shared" si="93"/>
        <v>43.01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43.01</v>
      </c>
      <c r="AL67" s="59">
        <f>'1.Смета.или.Акт'!F190</f>
        <v>43.01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'1.Смета.или.Акт'!J190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4"/>
        <v>30322.05</v>
      </c>
      <c r="CQ67">
        <f t="shared" si="75"/>
        <v>322.57499999999999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114</v>
      </c>
      <c r="DW67" t="str">
        <f>'1.Смета.или.Акт'!D190</f>
        <v>ШТ</v>
      </c>
      <c r="DX67">
        <v>1</v>
      </c>
      <c r="EE67">
        <v>32653538</v>
      </c>
      <c r="EF67">
        <v>20</v>
      </c>
      <c r="EG67" t="s">
        <v>100</v>
      </c>
      <c r="EH67">
        <v>0</v>
      </c>
      <c r="EI67" t="s">
        <v>3</v>
      </c>
      <c r="EJ67">
        <v>1</v>
      </c>
      <c r="EK67">
        <v>1100</v>
      </c>
      <c r="EL67" t="s">
        <v>101</v>
      </c>
      <c r="EM67" t="s">
        <v>102</v>
      </c>
      <c r="EO67" t="s">
        <v>3</v>
      </c>
      <c r="EQ67">
        <v>0</v>
      </c>
      <c r="ER67">
        <v>46.75</v>
      </c>
      <c r="ES67" s="59">
        <f>'1.Смета.или.Акт'!F190</f>
        <v>43.01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322.57</v>
      </c>
      <c r="FQ67">
        <v>0</v>
      </c>
      <c r="FR67">
        <f t="shared" si="85"/>
        <v>0</v>
      </c>
      <c r="FS67">
        <v>0</v>
      </c>
      <c r="FX67">
        <v>0</v>
      </c>
      <c r="FY67">
        <v>0</v>
      </c>
      <c r="GA67" t="s">
        <v>118</v>
      </c>
      <c r="GD67">
        <v>0</v>
      </c>
      <c r="GF67">
        <v>-1159852143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6"/>
        <v>0</v>
      </c>
      <c r="GM67">
        <f t="shared" si="87"/>
        <v>30322.05</v>
      </c>
      <c r="GN67">
        <f t="shared" si="88"/>
        <v>30322.05</v>
      </c>
      <c r="GO67">
        <f t="shared" si="89"/>
        <v>0</v>
      </c>
      <c r="GP67">
        <f t="shared" si="90"/>
        <v>0</v>
      </c>
      <c r="GR67">
        <v>1</v>
      </c>
      <c r="GS67">
        <v>1</v>
      </c>
      <c r="GT67">
        <v>0</v>
      </c>
      <c r="GU67" t="s">
        <v>3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119</v>
      </c>
      <c r="F68" s="2" t="s">
        <v>97</v>
      </c>
      <c r="G68" s="2" t="s">
        <v>120</v>
      </c>
      <c r="H68" s="2" t="s">
        <v>106</v>
      </c>
      <c r="I68" s="2">
        <f>'1.Смета.или.Акт'!E193</f>
        <v>600</v>
      </c>
      <c r="J68" s="2">
        <v>0</v>
      </c>
      <c r="K68" s="2"/>
      <c r="L68" s="2"/>
      <c r="M68" s="2"/>
      <c r="N68" s="2"/>
      <c r="O68" s="2">
        <f t="shared" si="55"/>
        <v>2880</v>
      </c>
      <c r="P68" s="2">
        <f t="shared" si="56"/>
        <v>2880</v>
      </c>
      <c r="Q68" s="2">
        <f t="shared" si="57"/>
        <v>0</v>
      </c>
      <c r="R68" s="2">
        <f t="shared" si="58"/>
        <v>0</v>
      </c>
      <c r="S68" s="2">
        <f t="shared" si="59"/>
        <v>0</v>
      </c>
      <c r="T68" s="2">
        <f t="shared" si="60"/>
        <v>0</v>
      </c>
      <c r="U68" s="2">
        <f t="shared" si="61"/>
        <v>0</v>
      </c>
      <c r="V68" s="2">
        <f t="shared" si="62"/>
        <v>0</v>
      </c>
      <c r="W68" s="2">
        <f t="shared" si="63"/>
        <v>0</v>
      </c>
      <c r="X68" s="2">
        <f t="shared" si="64"/>
        <v>0</v>
      </c>
      <c r="Y68" s="2">
        <f t="shared" si="65"/>
        <v>0</v>
      </c>
      <c r="Z68" s="2"/>
      <c r="AA68" s="2">
        <v>34733083</v>
      </c>
      <c r="AB68" s="2">
        <f t="shared" si="66"/>
        <v>4.8</v>
      </c>
      <c r="AC68" s="2">
        <f t="shared" si="93"/>
        <v>4.8</v>
      </c>
      <c r="AD68" s="2">
        <f t="shared" si="67"/>
        <v>0</v>
      </c>
      <c r="AE68" s="2">
        <f t="shared" si="68"/>
        <v>0</v>
      </c>
      <c r="AF68" s="2">
        <f t="shared" si="69"/>
        <v>0</v>
      </c>
      <c r="AG68" s="2">
        <f t="shared" si="70"/>
        <v>0</v>
      </c>
      <c r="AH68" s="2">
        <f t="shared" si="71"/>
        <v>0</v>
      </c>
      <c r="AI68" s="2">
        <f t="shared" si="72"/>
        <v>0</v>
      </c>
      <c r="AJ68" s="2">
        <f t="shared" si="73"/>
        <v>0</v>
      </c>
      <c r="AK68" s="2">
        <v>4.8</v>
      </c>
      <c r="AL68" s="2">
        <v>4.8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4"/>
        <v>2880</v>
      </c>
      <c r="CQ68" s="2">
        <f t="shared" si="75"/>
        <v>4.8</v>
      </c>
      <c r="CR68" s="2">
        <f t="shared" si="76"/>
        <v>0</v>
      </c>
      <c r="CS68" s="2">
        <f t="shared" si="77"/>
        <v>0</v>
      </c>
      <c r="CT68" s="2">
        <f t="shared" si="78"/>
        <v>0</v>
      </c>
      <c r="CU68" s="2">
        <f t="shared" si="79"/>
        <v>0</v>
      </c>
      <c r="CV68" s="2">
        <f t="shared" si="80"/>
        <v>0</v>
      </c>
      <c r="CW68" s="2">
        <f t="shared" si="81"/>
        <v>0</v>
      </c>
      <c r="CX68" s="2">
        <f t="shared" si="82"/>
        <v>0</v>
      </c>
      <c r="CY68" s="2">
        <f t="shared" si="83"/>
        <v>0</v>
      </c>
      <c r="CZ68" s="2">
        <f t="shared" si="84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1009</v>
      </c>
      <c r="DV68" s="2" t="s">
        <v>106</v>
      </c>
      <c r="DW68" s="2" t="s">
        <v>106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100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101</v>
      </c>
      <c r="EM68" s="2" t="s">
        <v>102</v>
      </c>
      <c r="EN68" s="2"/>
      <c r="EO68" s="2" t="s">
        <v>3</v>
      </c>
      <c r="EP68" s="2"/>
      <c r="EQ68" s="2">
        <v>0</v>
      </c>
      <c r="ER68" s="2">
        <v>0</v>
      </c>
      <c r="ES68" s="2">
        <v>4.8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121</v>
      </c>
      <c r="GB68" s="2"/>
      <c r="GC68" s="2"/>
      <c r="GD68" s="2">
        <v>0</v>
      </c>
      <c r="GE68" s="2"/>
      <c r="GF68" s="2">
        <v>-1839700978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6"/>
        <v>0</v>
      </c>
      <c r="GM68" s="2">
        <f t="shared" si="87"/>
        <v>2880</v>
      </c>
      <c r="GN68" s="2">
        <f t="shared" si="88"/>
        <v>2880</v>
      </c>
      <c r="GO68" s="2">
        <f t="shared" si="89"/>
        <v>0</v>
      </c>
      <c r="GP68" s="2">
        <f t="shared" si="90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119</v>
      </c>
      <c r="F69" t="str">
        <f>'1.Смета.или.Акт'!B193</f>
        <v>Прайс-лист</v>
      </c>
      <c r="G69" t="str">
        <f>'1.Смета.или.Акт'!C193</f>
        <v>Газ пропан 50 л</v>
      </c>
      <c r="H69" t="s">
        <v>106</v>
      </c>
      <c r="I69">
        <f>'1.Смета.или.Акт'!E193</f>
        <v>600</v>
      </c>
      <c r="J69">
        <v>0</v>
      </c>
      <c r="O69">
        <f t="shared" si="55"/>
        <v>21600</v>
      </c>
      <c r="P69">
        <f t="shared" si="56"/>
        <v>21600</v>
      </c>
      <c r="Q69">
        <f t="shared" si="57"/>
        <v>0</v>
      </c>
      <c r="R69">
        <f t="shared" si="58"/>
        <v>0</v>
      </c>
      <c r="S69">
        <f t="shared" si="59"/>
        <v>0</v>
      </c>
      <c r="T69">
        <f t="shared" si="60"/>
        <v>0</v>
      </c>
      <c r="U69">
        <f t="shared" si="61"/>
        <v>0</v>
      </c>
      <c r="V69">
        <f t="shared" si="62"/>
        <v>0</v>
      </c>
      <c r="W69">
        <f t="shared" si="63"/>
        <v>0</v>
      </c>
      <c r="X69">
        <f t="shared" si="64"/>
        <v>0</v>
      </c>
      <c r="Y69">
        <f t="shared" si="65"/>
        <v>0</v>
      </c>
      <c r="AA69">
        <v>34733084</v>
      </c>
      <c r="AB69">
        <f t="shared" si="66"/>
        <v>4.8</v>
      </c>
      <c r="AC69">
        <f t="shared" si="93"/>
        <v>4.8</v>
      </c>
      <c r="AD69">
        <f t="shared" si="67"/>
        <v>0</v>
      </c>
      <c r="AE69">
        <f t="shared" si="68"/>
        <v>0</v>
      </c>
      <c r="AF69">
        <f t="shared" si="69"/>
        <v>0</v>
      </c>
      <c r="AG69">
        <f t="shared" si="70"/>
        <v>0</v>
      </c>
      <c r="AH69">
        <f t="shared" si="71"/>
        <v>0</v>
      </c>
      <c r="AI69">
        <f t="shared" si="72"/>
        <v>0</v>
      </c>
      <c r="AJ69">
        <f t="shared" si="73"/>
        <v>0</v>
      </c>
      <c r="AK69">
        <v>4.8</v>
      </c>
      <c r="AL69" s="59">
        <f>'1.Смета.или.Акт'!F193</f>
        <v>4.8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'1.Смета.или.Акт'!J193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4"/>
        <v>21600</v>
      </c>
      <c r="CQ69">
        <f t="shared" si="75"/>
        <v>36</v>
      </c>
      <c r="CR69">
        <f t="shared" si="76"/>
        <v>0</v>
      </c>
      <c r="CS69">
        <f t="shared" si="77"/>
        <v>0</v>
      </c>
      <c r="CT69">
        <f t="shared" si="78"/>
        <v>0</v>
      </c>
      <c r="CU69">
        <f t="shared" si="79"/>
        <v>0</v>
      </c>
      <c r="CV69">
        <f t="shared" si="80"/>
        <v>0</v>
      </c>
      <c r="CW69">
        <f t="shared" si="81"/>
        <v>0</v>
      </c>
      <c r="CX69">
        <f t="shared" si="82"/>
        <v>0</v>
      </c>
      <c r="CY69">
        <f t="shared" si="83"/>
        <v>0</v>
      </c>
      <c r="CZ69">
        <f t="shared" si="84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1009</v>
      </c>
      <c r="DV69" t="s">
        <v>106</v>
      </c>
      <c r="DW69" t="str">
        <f>'1.Смета.или.Акт'!D193</f>
        <v>кг</v>
      </c>
      <c r="DX69">
        <v>1</v>
      </c>
      <c r="EE69">
        <v>32653538</v>
      </c>
      <c r="EF69">
        <v>20</v>
      </c>
      <c r="EG69" t="s">
        <v>100</v>
      </c>
      <c r="EH69">
        <v>0</v>
      </c>
      <c r="EI69" t="s">
        <v>3</v>
      </c>
      <c r="EJ69">
        <v>1</v>
      </c>
      <c r="EK69">
        <v>1100</v>
      </c>
      <c r="EL69" t="s">
        <v>101</v>
      </c>
      <c r="EM69" t="s">
        <v>102</v>
      </c>
      <c r="EO69" t="s">
        <v>3</v>
      </c>
      <c r="EQ69">
        <v>0</v>
      </c>
      <c r="ER69">
        <v>5.22</v>
      </c>
      <c r="ES69" s="59">
        <f>'1.Смета.или.Акт'!F193</f>
        <v>4.8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36.020000000000003</v>
      </c>
      <c r="FQ69">
        <v>0</v>
      </c>
      <c r="FR69">
        <f t="shared" si="85"/>
        <v>0</v>
      </c>
      <c r="FS69">
        <v>0</v>
      </c>
      <c r="FX69">
        <v>0</v>
      </c>
      <c r="FY69">
        <v>0</v>
      </c>
      <c r="GA69" t="s">
        <v>121</v>
      </c>
      <c r="GD69">
        <v>0</v>
      </c>
      <c r="GF69">
        <v>-1839700978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6"/>
        <v>0</v>
      </c>
      <c r="GM69">
        <f t="shared" si="87"/>
        <v>21600</v>
      </c>
      <c r="GN69">
        <f t="shared" si="88"/>
        <v>21600</v>
      </c>
      <c r="GO69">
        <f t="shared" si="89"/>
        <v>0</v>
      </c>
      <c r="GP69">
        <f t="shared" si="90"/>
        <v>0</v>
      </c>
      <c r="GR69">
        <v>1</v>
      </c>
      <c r="GS69">
        <v>1</v>
      </c>
      <c r="GT69">
        <v>0</v>
      </c>
      <c r="GU69" t="s">
        <v>3</v>
      </c>
      <c r="GV69">
        <f t="shared" si="91"/>
        <v>0</v>
      </c>
      <c r="GW69">
        <v>1</v>
      </c>
      <c r="GX69">
        <f t="shared" si="92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122</v>
      </c>
      <c r="F70" s="2" t="s">
        <v>97</v>
      </c>
      <c r="G70" s="2" t="s">
        <v>123</v>
      </c>
      <c r="H70" s="2" t="s">
        <v>114</v>
      </c>
      <c r="I70" s="2">
        <f>'1.Смета.или.Акт'!E196</f>
        <v>195</v>
      </c>
      <c r="J70" s="2">
        <v>0</v>
      </c>
      <c r="K70" s="2"/>
      <c r="L70" s="2"/>
      <c r="M70" s="2"/>
      <c r="N70" s="2"/>
      <c r="O70" s="2">
        <f t="shared" si="55"/>
        <v>6240</v>
      </c>
      <c r="P70" s="2">
        <f t="shared" si="56"/>
        <v>6240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34733083</v>
      </c>
      <c r="AB70" s="2">
        <f t="shared" si="66"/>
        <v>32</v>
      </c>
      <c r="AC70" s="2">
        <f t="shared" si="93"/>
        <v>32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32</v>
      </c>
      <c r="AL70" s="2">
        <v>32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4"/>
        <v>6240</v>
      </c>
      <c r="CQ70" s="2">
        <f t="shared" si="75"/>
        <v>32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114</v>
      </c>
      <c r="DW70" s="2" t="s">
        <v>114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100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101</v>
      </c>
      <c r="EM70" s="2" t="s">
        <v>102</v>
      </c>
      <c r="EN70" s="2"/>
      <c r="EO70" s="2" t="s">
        <v>3</v>
      </c>
      <c r="EP70" s="2"/>
      <c r="EQ70" s="2">
        <v>0</v>
      </c>
      <c r="ER70" s="2">
        <v>0</v>
      </c>
      <c r="ES70" s="2">
        <v>32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124</v>
      </c>
      <c r="GB70" s="2"/>
      <c r="GC70" s="2"/>
      <c r="GD70" s="2">
        <v>0</v>
      </c>
      <c r="GE70" s="2"/>
      <c r="GF70" s="2">
        <v>986454204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6"/>
        <v>0</v>
      </c>
      <c r="GM70" s="2">
        <f t="shared" si="87"/>
        <v>6240</v>
      </c>
      <c r="GN70" s="2">
        <f t="shared" si="88"/>
        <v>6240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122</v>
      </c>
      <c r="F71" t="str">
        <f>'1.Смета.или.Акт'!B196</f>
        <v>Прайс-лист</v>
      </c>
      <c r="G71" t="str">
        <f>'1.Смета.или.Акт'!C196</f>
        <v>Брус 40х80 3м</v>
      </c>
      <c r="H71" t="s">
        <v>114</v>
      </c>
      <c r="I71">
        <f>'1.Смета.или.Акт'!E196</f>
        <v>195</v>
      </c>
      <c r="J71">
        <v>0</v>
      </c>
      <c r="O71">
        <f t="shared" si="55"/>
        <v>46800</v>
      </c>
      <c r="P71">
        <f t="shared" si="56"/>
        <v>46800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34733084</v>
      </c>
      <c r="AB71">
        <f t="shared" si="66"/>
        <v>32</v>
      </c>
      <c r="AC71">
        <f t="shared" si="93"/>
        <v>32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32</v>
      </c>
      <c r="AL71" s="59">
        <f>'1.Смета.или.Акт'!F196</f>
        <v>32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'1.Смета.или.Акт'!J196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4"/>
        <v>46800</v>
      </c>
      <c r="CQ71">
        <f t="shared" si="75"/>
        <v>240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114</v>
      </c>
      <c r="DW71" t="str">
        <f>'1.Смета.или.Акт'!D196</f>
        <v>ШТ</v>
      </c>
      <c r="DX71">
        <v>1</v>
      </c>
      <c r="EE71">
        <v>32653538</v>
      </c>
      <c r="EF71">
        <v>20</v>
      </c>
      <c r="EG71" t="s">
        <v>100</v>
      </c>
      <c r="EH71">
        <v>0</v>
      </c>
      <c r="EI71" t="s">
        <v>3</v>
      </c>
      <c r="EJ71">
        <v>1</v>
      </c>
      <c r="EK71">
        <v>1100</v>
      </c>
      <c r="EL71" t="s">
        <v>101</v>
      </c>
      <c r="EM71" t="s">
        <v>102</v>
      </c>
      <c r="EO71" t="s">
        <v>3</v>
      </c>
      <c r="EQ71">
        <v>0</v>
      </c>
      <c r="ER71">
        <v>34.78</v>
      </c>
      <c r="ES71" s="59">
        <f>'1.Смета.или.Акт'!F196</f>
        <v>32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240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124</v>
      </c>
      <c r="GD71">
        <v>0</v>
      </c>
      <c r="GF71">
        <v>986454204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6"/>
        <v>0</v>
      </c>
      <c r="GM71">
        <f t="shared" si="87"/>
        <v>46800</v>
      </c>
      <c r="GN71">
        <f t="shared" si="88"/>
        <v>46800</v>
      </c>
      <c r="GO71">
        <f t="shared" si="89"/>
        <v>0</v>
      </c>
      <c r="GP71">
        <f t="shared" si="90"/>
        <v>0</v>
      </c>
      <c r="GR71">
        <v>1</v>
      </c>
      <c r="GS71">
        <v>1</v>
      </c>
      <c r="GT71">
        <v>0</v>
      </c>
      <c r="GU71" t="s">
        <v>3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125</v>
      </c>
      <c r="F72" s="2" t="s">
        <v>97</v>
      </c>
      <c r="G72" s="2" t="s">
        <v>126</v>
      </c>
      <c r="H72" s="2" t="s">
        <v>114</v>
      </c>
      <c r="I72" s="2">
        <f>'1.Смета.или.Акт'!E199</f>
        <v>60</v>
      </c>
      <c r="J72" s="2">
        <v>0</v>
      </c>
      <c r="K72" s="2"/>
      <c r="L72" s="2"/>
      <c r="M72" s="2"/>
      <c r="N72" s="2"/>
      <c r="O72" s="2">
        <f t="shared" si="55"/>
        <v>568.20000000000005</v>
      </c>
      <c r="P72" s="2">
        <f t="shared" si="56"/>
        <v>568.20000000000005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34733083</v>
      </c>
      <c r="AB72" s="2">
        <f t="shared" si="66"/>
        <v>9.4700000000000006</v>
      </c>
      <c r="AC72" s="2">
        <f t="shared" si="93"/>
        <v>9.4700000000000006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9.4700000000000006</v>
      </c>
      <c r="AL72" s="2">
        <v>9.4700000000000006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4"/>
        <v>568.20000000000005</v>
      </c>
      <c r="CQ72" s="2">
        <f t="shared" si="75"/>
        <v>9.4700000000000006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1013</v>
      </c>
      <c r="DV72" s="2" t="s">
        <v>114</v>
      </c>
      <c r="DW72" s="2" t="s">
        <v>114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100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101</v>
      </c>
      <c r="EM72" s="2" t="s">
        <v>102</v>
      </c>
      <c r="EN72" s="2"/>
      <c r="EO72" s="2" t="s">
        <v>3</v>
      </c>
      <c r="EP72" s="2"/>
      <c r="EQ72" s="2">
        <v>0</v>
      </c>
      <c r="ER72" s="2">
        <v>0</v>
      </c>
      <c r="ES72" s="2">
        <v>9.4700000000000006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127</v>
      </c>
      <c r="GB72" s="2"/>
      <c r="GC72" s="2"/>
      <c r="GD72" s="2">
        <v>0</v>
      </c>
      <c r="GE72" s="2"/>
      <c r="GF72" s="2">
        <v>402525203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6"/>
        <v>0</v>
      </c>
      <c r="GM72" s="2">
        <f t="shared" si="87"/>
        <v>568.20000000000005</v>
      </c>
      <c r="GN72" s="2">
        <f t="shared" si="88"/>
        <v>568.20000000000005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125</v>
      </c>
      <c r="F73" t="str">
        <f>'1.Смета.или.Акт'!B199</f>
        <v>Прайс-лист</v>
      </c>
      <c r="G73" t="str">
        <f>'1.Смета.или.Акт'!C199</f>
        <v>Лист оц. 0,55х1250х2500</v>
      </c>
      <c r="H73" t="s">
        <v>114</v>
      </c>
      <c r="I73">
        <f>'1.Смета.или.Акт'!E199</f>
        <v>60</v>
      </c>
      <c r="J73">
        <v>0</v>
      </c>
      <c r="O73">
        <f t="shared" si="55"/>
        <v>4261.5</v>
      </c>
      <c r="P73">
        <f t="shared" si="56"/>
        <v>4261.5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34733084</v>
      </c>
      <c r="AB73">
        <f t="shared" si="66"/>
        <v>9.4700000000000006</v>
      </c>
      <c r="AC73">
        <f t="shared" si="93"/>
        <v>9.4700000000000006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9.4700000000000006</v>
      </c>
      <c r="AL73" s="59">
        <f>'1.Смета.или.Акт'!F199</f>
        <v>9.4700000000000006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'1.Смета.или.Акт'!J199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4"/>
        <v>4261.5</v>
      </c>
      <c r="CQ73">
        <f t="shared" si="75"/>
        <v>71.025000000000006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114</v>
      </c>
      <c r="DW73" t="str">
        <f>'1.Смета.или.Акт'!D199</f>
        <v>ШТ</v>
      </c>
      <c r="DX73">
        <v>1</v>
      </c>
      <c r="EE73">
        <v>32653538</v>
      </c>
      <c r="EF73">
        <v>20</v>
      </c>
      <c r="EG73" t="s">
        <v>100</v>
      </c>
      <c r="EH73">
        <v>0</v>
      </c>
      <c r="EI73" t="s">
        <v>3</v>
      </c>
      <c r="EJ73">
        <v>1</v>
      </c>
      <c r="EK73">
        <v>1100</v>
      </c>
      <c r="EL73" t="s">
        <v>101</v>
      </c>
      <c r="EM73" t="s">
        <v>102</v>
      </c>
      <c r="EO73" t="s">
        <v>3</v>
      </c>
      <c r="EQ73">
        <v>0</v>
      </c>
      <c r="ER73">
        <v>9.4700000000000006</v>
      </c>
      <c r="ES73" s="59">
        <f>'1.Смета.или.Акт'!F199</f>
        <v>9.4700000000000006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71.040000000000006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127</v>
      </c>
      <c r="GD73">
        <v>0</v>
      </c>
      <c r="GF73">
        <v>402525203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6"/>
        <v>0</v>
      </c>
      <c r="GM73">
        <f t="shared" si="87"/>
        <v>4261.5</v>
      </c>
      <c r="GN73">
        <f t="shared" si="88"/>
        <v>4261.5</v>
      </c>
      <c r="GO73">
        <f t="shared" si="89"/>
        <v>0</v>
      </c>
      <c r="GP73">
        <f t="shared" si="90"/>
        <v>0</v>
      </c>
      <c r="GR73">
        <v>1</v>
      </c>
      <c r="GS73">
        <v>1</v>
      </c>
      <c r="GT73">
        <v>0</v>
      </c>
      <c r="GU73" t="s">
        <v>3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97</v>
      </c>
      <c r="G74" s="2" t="s">
        <v>129</v>
      </c>
      <c r="H74" s="2" t="s">
        <v>114</v>
      </c>
      <c r="I74" s="2">
        <f>'1.Смета.или.Акт'!E202</f>
        <v>62</v>
      </c>
      <c r="J74" s="2">
        <v>0</v>
      </c>
      <c r="K74" s="2"/>
      <c r="L74" s="2"/>
      <c r="M74" s="2"/>
      <c r="N74" s="2"/>
      <c r="O74" s="2">
        <f t="shared" si="55"/>
        <v>10375.08</v>
      </c>
      <c r="P74" s="2">
        <f t="shared" si="56"/>
        <v>10375.08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34733083</v>
      </c>
      <c r="AB74" s="2">
        <f t="shared" si="66"/>
        <v>167.34</v>
      </c>
      <c r="AC74" s="2">
        <f t="shared" si="93"/>
        <v>167.34</v>
      </c>
      <c r="AD74" s="2">
        <f t="shared" si="67"/>
        <v>0</v>
      </c>
      <c r="AE74" s="2">
        <f t="shared" si="68"/>
        <v>0</v>
      </c>
      <c r="AF74" s="2">
        <f t="shared" si="69"/>
        <v>0</v>
      </c>
      <c r="AG74" s="2">
        <f t="shared" si="70"/>
        <v>0</v>
      </c>
      <c r="AH74" s="2">
        <f t="shared" si="71"/>
        <v>0</v>
      </c>
      <c r="AI74" s="2">
        <f t="shared" si="72"/>
        <v>0</v>
      </c>
      <c r="AJ74" s="2">
        <f t="shared" si="73"/>
        <v>0</v>
      </c>
      <c r="AK74" s="2">
        <v>167.34</v>
      </c>
      <c r="AL74" s="2">
        <v>167.34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4"/>
        <v>10375.08</v>
      </c>
      <c r="CQ74" s="2">
        <f t="shared" si="75"/>
        <v>167.34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114</v>
      </c>
      <c r="DW74" s="2" t="s">
        <v>114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100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101</v>
      </c>
      <c r="EM74" s="2" t="s">
        <v>102</v>
      </c>
      <c r="EN74" s="2"/>
      <c r="EO74" s="2" t="s">
        <v>3</v>
      </c>
      <c r="EP74" s="2"/>
      <c r="EQ74" s="2">
        <v>0</v>
      </c>
      <c r="ER74" s="2">
        <v>0</v>
      </c>
      <c r="ES74" s="2">
        <v>167.34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130</v>
      </c>
      <c r="GB74" s="2"/>
      <c r="GC74" s="2"/>
      <c r="GD74" s="2">
        <v>0</v>
      </c>
      <c r="GE74" s="2"/>
      <c r="GF74" s="2">
        <v>1635479626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6"/>
        <v>0</v>
      </c>
      <c r="GM74" s="2">
        <f t="shared" si="87"/>
        <v>10375.08</v>
      </c>
      <c r="GN74" s="2">
        <f t="shared" si="88"/>
        <v>10375.08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tr">
        <f>'1.Смета.или.Акт'!B202</f>
        <v>Прайс-лист</v>
      </c>
      <c r="G75" t="str">
        <f>'1.Смета.или.Акт'!C202</f>
        <v>Мастика битумная 16 кг</v>
      </c>
      <c r="H75" t="s">
        <v>114</v>
      </c>
      <c r="I75">
        <f>'1.Смета.или.Акт'!E202</f>
        <v>62</v>
      </c>
      <c r="J75">
        <v>0</v>
      </c>
      <c r="O75">
        <f t="shared" si="55"/>
        <v>77813.100000000006</v>
      </c>
      <c r="P75">
        <f t="shared" si="56"/>
        <v>77813.100000000006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34733084</v>
      </c>
      <c r="AB75">
        <f t="shared" si="66"/>
        <v>167.34</v>
      </c>
      <c r="AC75">
        <f t="shared" si="93"/>
        <v>167.34</v>
      </c>
      <c r="AD75">
        <f t="shared" si="67"/>
        <v>0</v>
      </c>
      <c r="AE75">
        <f t="shared" si="68"/>
        <v>0</v>
      </c>
      <c r="AF75">
        <f t="shared" si="69"/>
        <v>0</v>
      </c>
      <c r="AG75">
        <f t="shared" si="70"/>
        <v>0</v>
      </c>
      <c r="AH75">
        <f t="shared" si="71"/>
        <v>0</v>
      </c>
      <c r="AI75">
        <f t="shared" si="72"/>
        <v>0</v>
      </c>
      <c r="AJ75">
        <f t="shared" si="73"/>
        <v>0</v>
      </c>
      <c r="AK75">
        <v>167.34</v>
      </c>
      <c r="AL75" s="59">
        <f>'1.Смета.или.Акт'!F202</f>
        <v>167.34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'1.Смета.или.Акт'!J202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4"/>
        <v>77813.100000000006</v>
      </c>
      <c r="CQ75">
        <f t="shared" si="75"/>
        <v>1255.05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114</v>
      </c>
      <c r="DW75" t="str">
        <f>'1.Смета.или.Акт'!D202</f>
        <v>ШТ</v>
      </c>
      <c r="DX75">
        <v>1</v>
      </c>
      <c r="EE75">
        <v>32653538</v>
      </c>
      <c r="EF75">
        <v>20</v>
      </c>
      <c r="EG75" t="s">
        <v>100</v>
      </c>
      <c r="EH75">
        <v>0</v>
      </c>
      <c r="EI75" t="s">
        <v>3</v>
      </c>
      <c r="EJ75">
        <v>1</v>
      </c>
      <c r="EK75">
        <v>1100</v>
      </c>
      <c r="EL75" t="s">
        <v>101</v>
      </c>
      <c r="EM75" t="s">
        <v>102</v>
      </c>
      <c r="EO75" t="s">
        <v>3</v>
      </c>
      <c r="EQ75">
        <v>0</v>
      </c>
      <c r="ER75">
        <v>167.34</v>
      </c>
      <c r="ES75" s="59">
        <f>'1.Смета.или.Акт'!F202</f>
        <v>167.34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1255.05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130</v>
      </c>
      <c r="GD75">
        <v>0</v>
      </c>
      <c r="GF75">
        <v>1635479626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6"/>
        <v>0</v>
      </c>
      <c r="GM75">
        <f t="shared" si="87"/>
        <v>77813.100000000006</v>
      </c>
      <c r="GN75">
        <f t="shared" si="88"/>
        <v>77813.100000000006</v>
      </c>
      <c r="GO75">
        <f t="shared" si="89"/>
        <v>0</v>
      </c>
      <c r="GP75">
        <f t="shared" si="90"/>
        <v>0</v>
      </c>
      <c r="GR75">
        <v>1</v>
      </c>
      <c r="GS75">
        <v>1</v>
      </c>
      <c r="GT75">
        <v>0</v>
      </c>
      <c r="GU75" t="s">
        <v>3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5"/>
        <v>0</v>
      </c>
      <c r="P76" s="2">
        <f t="shared" si="56"/>
        <v>0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34733083</v>
      </c>
      <c r="AB76" s="2">
        <f t="shared" si="66"/>
        <v>0</v>
      </c>
      <c r="AC76" s="2">
        <f t="shared" si="93"/>
        <v>0</v>
      </c>
      <c r="AD76" s="2">
        <f t="shared" si="67"/>
        <v>0</v>
      </c>
      <c r="AE76" s="2">
        <f t="shared" si="68"/>
        <v>0</v>
      </c>
      <c r="AF76" s="2">
        <f t="shared" si="69"/>
        <v>0</v>
      </c>
      <c r="AG76" s="2">
        <f t="shared" si="70"/>
        <v>0</v>
      </c>
      <c r="AH76" s="2">
        <f t="shared" si="71"/>
        <v>0</v>
      </c>
      <c r="AI76" s="2">
        <f t="shared" si="72"/>
        <v>0</v>
      </c>
      <c r="AJ76" s="2">
        <f t="shared" si="73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4"/>
        <v>0</v>
      </c>
      <c r="CQ76" s="2">
        <f t="shared" si="75"/>
        <v>0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100</v>
      </c>
      <c r="EH76" s="2">
        <v>0</v>
      </c>
      <c r="EI76" s="2" t="s">
        <v>3</v>
      </c>
      <c r="EJ76" s="2">
        <v>1</v>
      </c>
      <c r="EK76" s="2">
        <v>0</v>
      </c>
      <c r="EL76" s="2" t="s">
        <v>132</v>
      </c>
      <c r="EM76" s="2" t="s">
        <v>133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6"/>
        <v>0</v>
      </c>
      <c r="GM76" s="2">
        <f t="shared" si="87"/>
        <v>0</v>
      </c>
      <c r="GN76" s="2">
        <f t="shared" si="88"/>
        <v>0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5"/>
        <v>0</v>
      </c>
      <c r="P77">
        <f t="shared" si="56"/>
        <v>0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34733084</v>
      </c>
      <c r="AB77">
        <f t="shared" si="66"/>
        <v>0</v>
      </c>
      <c r="AC77">
        <f t="shared" si="93"/>
        <v>0</v>
      </c>
      <c r="AD77">
        <f t="shared" si="67"/>
        <v>0</v>
      </c>
      <c r="AE77">
        <f t="shared" si="68"/>
        <v>0</v>
      </c>
      <c r="AF77">
        <f t="shared" si="69"/>
        <v>0</v>
      </c>
      <c r="AG77">
        <f t="shared" si="70"/>
        <v>0</v>
      </c>
      <c r="AH77">
        <f t="shared" si="71"/>
        <v>0</v>
      </c>
      <c r="AI77">
        <f t="shared" si="72"/>
        <v>0</v>
      </c>
      <c r="AJ77">
        <f t="shared" si="73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4"/>
        <v>0</v>
      </c>
      <c r="CQ77">
        <f t="shared" si="75"/>
        <v>0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100</v>
      </c>
      <c r="EH77">
        <v>0</v>
      </c>
      <c r="EI77" t="s">
        <v>3</v>
      </c>
      <c r="EJ77">
        <v>1</v>
      </c>
      <c r="EK77">
        <v>0</v>
      </c>
      <c r="EL77" t="s">
        <v>132</v>
      </c>
      <c r="EM77" t="s">
        <v>133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5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6"/>
        <v>0</v>
      </c>
      <c r="GM77">
        <f t="shared" si="87"/>
        <v>0</v>
      </c>
      <c r="GN77">
        <f t="shared" si="88"/>
        <v>0</v>
      </c>
      <c r="GO77">
        <f t="shared" si="89"/>
        <v>0</v>
      </c>
      <c r="GP77">
        <f t="shared" si="90"/>
        <v>0</v>
      </c>
      <c r="GR77">
        <v>0</v>
      </c>
      <c r="GS77">
        <v>3</v>
      </c>
      <c r="GT77">
        <v>0</v>
      </c>
      <c r="GU77" t="s">
        <v>3</v>
      </c>
      <c r="GV77">
        <f t="shared" si="91"/>
        <v>0</v>
      </c>
      <c r="GW77">
        <v>18.3</v>
      </c>
      <c r="GX77">
        <f t="shared" si="92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4">ROUND(AB79,2)</f>
        <v>86199.96</v>
      </c>
      <c r="P79" s="3">
        <f t="shared" si="94"/>
        <v>77157.47</v>
      </c>
      <c r="Q79" s="3">
        <f t="shared" si="94"/>
        <v>1857.41</v>
      </c>
      <c r="R79" s="3">
        <f t="shared" si="94"/>
        <v>159.27000000000001</v>
      </c>
      <c r="S79" s="3">
        <f t="shared" si="94"/>
        <v>7185.08</v>
      </c>
      <c r="T79" s="3">
        <f t="shared" si="94"/>
        <v>0</v>
      </c>
      <c r="U79" s="3">
        <f>AH79</f>
        <v>850.1230692800001</v>
      </c>
      <c r="V79" s="3">
        <f>AI79</f>
        <v>12.003077000000001</v>
      </c>
      <c r="W79" s="3">
        <f>ROUND(AJ79,2)</f>
        <v>0</v>
      </c>
      <c r="X79" s="3">
        <f>ROUND(AK79,2)</f>
        <v>7243.66</v>
      </c>
      <c r="Y79" s="3">
        <f>ROUND(AL79,2)</f>
        <v>4805.2700000000004</v>
      </c>
      <c r="Z79" s="3"/>
      <c r="AA79" s="3"/>
      <c r="AB79" s="3">
        <f>ROUND(SUMIF(AA24:AA77,"=34733083",O24:O77),2)</f>
        <v>86199.96</v>
      </c>
      <c r="AC79" s="3">
        <f>ROUND(SUMIF(AA24:AA77,"=34733083",P24:P77),2)</f>
        <v>77157.47</v>
      </c>
      <c r="AD79" s="3">
        <f>ROUND(SUMIF(AA24:AA77,"=34733083",Q24:Q77),2)</f>
        <v>1857.41</v>
      </c>
      <c r="AE79" s="3">
        <f>ROUND(SUMIF(AA24:AA77,"=34733083",R24:R77),2)</f>
        <v>159.27000000000001</v>
      </c>
      <c r="AF79" s="3">
        <f>ROUND(SUMIF(AA24:AA77,"=34733083",S24:S77),2)</f>
        <v>7185.08</v>
      </c>
      <c r="AG79" s="3">
        <f>ROUND(SUMIF(AA24:AA77,"=34733083",T24:T77),2)</f>
        <v>0</v>
      </c>
      <c r="AH79" s="3">
        <f>SUMIF(AA24:AA77,"=34733083",U24:U77)</f>
        <v>850.1230692800001</v>
      </c>
      <c r="AI79" s="3">
        <f>SUMIF(AA24:AA77,"=34733083",V24:V77)</f>
        <v>12.003077000000001</v>
      </c>
      <c r="AJ79" s="3">
        <f>ROUND(SUMIF(AA24:AA77,"=34733083",W24:W77),2)</f>
        <v>0</v>
      </c>
      <c r="AK79" s="3">
        <f>ROUND(SUMIF(AA24:AA77,"=34733083",X24:X77),2)</f>
        <v>7243.66</v>
      </c>
      <c r="AL79" s="3">
        <f>ROUND(SUMIF(AA24:AA77,"=34733083",Y24:Y77),2)</f>
        <v>4805.2700000000004</v>
      </c>
      <c r="AM79" s="3"/>
      <c r="AN79" s="3"/>
      <c r="AO79" s="3">
        <f t="shared" ref="AO79:BC79" si="95">ROUND(BX79,2)</f>
        <v>0</v>
      </c>
      <c r="AP79" s="3">
        <f t="shared" si="95"/>
        <v>0</v>
      </c>
      <c r="AQ79" s="3">
        <f t="shared" si="95"/>
        <v>0</v>
      </c>
      <c r="AR79" s="3">
        <f t="shared" si="95"/>
        <v>98248.89</v>
      </c>
      <c r="AS79" s="3">
        <f t="shared" si="95"/>
        <v>98248.89</v>
      </c>
      <c r="AT79" s="3">
        <f t="shared" si="95"/>
        <v>0</v>
      </c>
      <c r="AU79" s="3">
        <f t="shared" si="95"/>
        <v>0</v>
      </c>
      <c r="AV79" s="3">
        <f t="shared" si="95"/>
        <v>77157.47</v>
      </c>
      <c r="AW79" s="3">
        <f t="shared" si="95"/>
        <v>77157.47</v>
      </c>
      <c r="AX79" s="3">
        <f t="shared" si="95"/>
        <v>0</v>
      </c>
      <c r="AY79" s="3">
        <f t="shared" si="95"/>
        <v>77157.47</v>
      </c>
      <c r="AZ79" s="3">
        <f t="shared" si="95"/>
        <v>0</v>
      </c>
      <c r="BA79" s="3">
        <f t="shared" si="95"/>
        <v>0</v>
      </c>
      <c r="BB79" s="3">
        <f t="shared" si="95"/>
        <v>0</v>
      </c>
      <c r="BC79" s="3">
        <f t="shared" si="95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ROUND(SUMIF(AA24:AA77,"=34733083",FQ24:FQ77),2)</f>
        <v>0</v>
      </c>
      <c r="BY79" s="3">
        <f>ROUND(SUMIF(AA24:AA77,"=34733083",FR24:FR77),2)</f>
        <v>0</v>
      </c>
      <c r="BZ79" s="3">
        <f>ROUND(SUMIF(AA24:AA77,"=34733083",GL24:GL77),2)</f>
        <v>0</v>
      </c>
      <c r="CA79" s="3">
        <f>ROUND(SUMIF(AA24:AA77,"=34733083",GM24:GM77),2)</f>
        <v>98248.89</v>
      </c>
      <c r="CB79" s="3">
        <f>ROUND(SUMIF(AA24:AA77,"=34733083",GN24:GN77),2)</f>
        <v>98248.89</v>
      </c>
      <c r="CC79" s="3">
        <f>ROUND(SUMIF(AA24:AA77,"=34733083",GO24:GO77),2)</f>
        <v>0</v>
      </c>
      <c r="CD79" s="3">
        <f>ROUND(SUMIF(AA24:AA77,"=34733083",GP24:GP77),2)</f>
        <v>0</v>
      </c>
      <c r="CE79" s="3">
        <f>AC79-BX79</f>
        <v>77157.47</v>
      </c>
      <c r="CF79" s="3">
        <f>AC79-BY79</f>
        <v>77157.47</v>
      </c>
      <c r="CG79" s="3">
        <f>BX79-BZ79</f>
        <v>0</v>
      </c>
      <c r="CH79" s="3">
        <f>AC79-BX79-BY79+BZ79</f>
        <v>77157.47</v>
      </c>
      <c r="CI79" s="3">
        <f>BY79-BZ79</f>
        <v>0</v>
      </c>
      <c r="CJ79" s="3">
        <f>ROUND(SUMIF(AA24:AA77,"=34733083",GX24:GX77),2)</f>
        <v>0</v>
      </c>
      <c r="CK79" s="3">
        <f>ROUND(SUMIF(AA24:AA77,"=34733083",GY24:GY77),2)</f>
        <v>0</v>
      </c>
      <c r="CL79" s="3">
        <f>ROUND(SUMIF(AA24:AA77,"=34733083",GZ24:GZ77),2)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6">ROUND(DT79,2)</f>
        <v>733385.19</v>
      </c>
      <c r="DH79" s="4">
        <f t="shared" si="96"/>
        <v>578681.03</v>
      </c>
      <c r="DI79" s="4">
        <f t="shared" si="96"/>
        <v>23217.52</v>
      </c>
      <c r="DJ79" s="4">
        <f t="shared" si="96"/>
        <v>2914.71</v>
      </c>
      <c r="DK79" s="4">
        <f t="shared" si="96"/>
        <v>131486.64000000001</v>
      </c>
      <c r="DL79" s="4">
        <f t="shared" si="96"/>
        <v>0</v>
      </c>
      <c r="DM79" s="4">
        <f>DZ79</f>
        <v>850.1230692800001</v>
      </c>
      <c r="DN79" s="4">
        <f>EA79</f>
        <v>12.003077000000001</v>
      </c>
      <c r="DO79" s="4">
        <f>ROUND(EB79,2)</f>
        <v>0</v>
      </c>
      <c r="DP79" s="4">
        <f>ROUND(EC79,2)</f>
        <v>113095.82</v>
      </c>
      <c r="DQ79" s="4">
        <f>ROUND(ED79,2)</f>
        <v>70349.03</v>
      </c>
      <c r="DR79" s="4"/>
      <c r="DS79" s="4"/>
      <c r="DT79" s="4">
        <f>ROUND(SUMIF(AA24:AA77,"=34733084",O24:O77),2)</f>
        <v>733385.19</v>
      </c>
      <c r="DU79" s="4">
        <f>ROUND(SUMIF(AA24:AA77,"=34733084",P24:P77),2)</f>
        <v>578681.03</v>
      </c>
      <c r="DV79" s="4">
        <f>ROUND(SUMIF(AA24:AA77,"=34733084",Q24:Q77),2)</f>
        <v>23217.52</v>
      </c>
      <c r="DW79" s="4">
        <f>ROUND(SUMIF(AA24:AA77,"=34733084",R24:R77),2)</f>
        <v>2914.71</v>
      </c>
      <c r="DX79" s="4">
        <f>ROUND(SUMIF(AA24:AA77,"=34733084",S24:S77),2)</f>
        <v>131486.64000000001</v>
      </c>
      <c r="DY79" s="4">
        <f>ROUND(SUMIF(AA24:AA77,"=34733084",T24:T77),2)</f>
        <v>0</v>
      </c>
      <c r="DZ79" s="4">
        <f>SUMIF(AA24:AA77,"=34733084",U24:U77)</f>
        <v>850.1230692800001</v>
      </c>
      <c r="EA79" s="4">
        <f>SUMIF(AA24:AA77,"=34733084",V24:V77)</f>
        <v>12.003077000000001</v>
      </c>
      <c r="EB79" s="4">
        <f>ROUND(SUMIF(AA24:AA77,"=34733084",W24:W77),2)</f>
        <v>0</v>
      </c>
      <c r="EC79" s="4">
        <f>ROUND(SUMIF(AA24:AA77,"=34733084",X24:X77),2)</f>
        <v>113095.82</v>
      </c>
      <c r="ED79" s="4">
        <f>ROUND(SUMIF(AA24:AA77,"=34733084",Y24:Y77),2)</f>
        <v>70349.03</v>
      </c>
      <c r="EE79" s="4"/>
      <c r="EF79" s="4"/>
      <c r="EG79" s="4">
        <f t="shared" ref="EG79:EU79" si="97">ROUND(FP79,2)</f>
        <v>0</v>
      </c>
      <c r="EH79" s="4">
        <f t="shared" si="97"/>
        <v>0</v>
      </c>
      <c r="EI79" s="4">
        <f t="shared" si="97"/>
        <v>0</v>
      </c>
      <c r="EJ79" s="4">
        <f t="shared" si="97"/>
        <v>916830.04</v>
      </c>
      <c r="EK79" s="4">
        <f t="shared" si="97"/>
        <v>916830.04</v>
      </c>
      <c r="EL79" s="4">
        <f t="shared" si="97"/>
        <v>0</v>
      </c>
      <c r="EM79" s="4">
        <f t="shared" si="97"/>
        <v>0</v>
      </c>
      <c r="EN79" s="4">
        <f t="shared" si="97"/>
        <v>578681.03</v>
      </c>
      <c r="EO79" s="4">
        <f t="shared" si="97"/>
        <v>578681.03</v>
      </c>
      <c r="EP79" s="4">
        <f t="shared" si="97"/>
        <v>0</v>
      </c>
      <c r="EQ79" s="4">
        <f t="shared" si="97"/>
        <v>578681.03</v>
      </c>
      <c r="ER79" s="4">
        <f t="shared" si="97"/>
        <v>0</v>
      </c>
      <c r="ES79" s="4">
        <f t="shared" si="97"/>
        <v>0</v>
      </c>
      <c r="ET79" s="4">
        <f t="shared" si="97"/>
        <v>0</v>
      </c>
      <c r="EU79" s="4">
        <f t="shared" si="97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ROUND(SUMIF(AA24:AA77,"=34733084",FQ24:FQ77),2)</f>
        <v>0</v>
      </c>
      <c r="FQ79" s="4">
        <f>ROUND(SUMIF(AA24:AA77,"=34733084",FR24:FR77),2)</f>
        <v>0</v>
      </c>
      <c r="FR79" s="4">
        <f>ROUND(SUMIF(AA24:AA77,"=34733084",GL24:GL77),2)</f>
        <v>0</v>
      </c>
      <c r="FS79" s="4">
        <f>ROUND(SUMIF(AA24:AA77,"=34733084",GM24:GM77),2)</f>
        <v>916830.04</v>
      </c>
      <c r="FT79" s="4">
        <f>ROUND(SUMIF(AA24:AA77,"=34733084",GN24:GN77),2)</f>
        <v>916830.04</v>
      </c>
      <c r="FU79" s="4">
        <f>ROUND(SUMIF(AA24:AA77,"=34733084",GO24:GO77),2)</f>
        <v>0</v>
      </c>
      <c r="FV79" s="4">
        <f>ROUND(SUMIF(AA24:AA77,"=34733084",GP24:GP77),2)</f>
        <v>0</v>
      </c>
      <c r="FW79" s="4">
        <f>DU79-FP79</f>
        <v>578681.03</v>
      </c>
      <c r="FX79" s="4">
        <f>DU79-FQ79</f>
        <v>578681.03</v>
      </c>
      <c r="FY79" s="4">
        <f>FP79-FR79</f>
        <v>0</v>
      </c>
      <c r="FZ79" s="4">
        <f>DU79-FP79-FQ79+FR79</f>
        <v>578681.03</v>
      </c>
      <c r="GA79" s="4">
        <f>FQ79-FR79</f>
        <v>0</v>
      </c>
      <c r="GB79" s="4">
        <f>ROUND(SUMIF(AA24:AA77,"=34733084",GX24:GX77),2)</f>
        <v>0</v>
      </c>
      <c r="GC79" s="4">
        <f>ROUND(SUMIF(AA24:AA77,"=34733084",GY24:GY77),2)</f>
        <v>0</v>
      </c>
      <c r="GD79" s="4">
        <f>ROUND(SUMIF(AA24:AA77,"=34733084",GZ24:GZ77),2)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86199.96</v>
      </c>
      <c r="G81" s="5" t="s">
        <v>134</v>
      </c>
      <c r="H81" s="5" t="s">
        <v>135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733385.19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77157.47</v>
      </c>
      <c r="G82" s="5" t="s">
        <v>136</v>
      </c>
      <c r="H82" s="5" t="s">
        <v>137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578681.03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138</v>
      </c>
      <c r="H83" s="5" t="s">
        <v>139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77157.47</v>
      </c>
      <c r="G84" s="5" t="s">
        <v>140</v>
      </c>
      <c r="H84" s="5" t="s">
        <v>141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578681.03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77157.47</v>
      </c>
      <c r="G85" s="5" t="s">
        <v>142</v>
      </c>
      <c r="H85" s="5" t="s">
        <v>143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578681.03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144</v>
      </c>
      <c r="H86" s="5" t="s">
        <v>145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77157.47</v>
      </c>
      <c r="G87" s="5" t="s">
        <v>146</v>
      </c>
      <c r="H87" s="5" t="s">
        <v>147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578681.03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148</v>
      </c>
      <c r="H88" s="5" t="s">
        <v>149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150</v>
      </c>
      <c r="H89" s="5" t="s">
        <v>151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152</v>
      </c>
      <c r="H90" s="5" t="s">
        <v>153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1857.41</v>
      </c>
      <c r="G91" s="5" t="s">
        <v>154</v>
      </c>
      <c r="H91" s="5" t="s">
        <v>155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23217.52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156</v>
      </c>
      <c r="H92" s="5" t="s">
        <v>157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159.27000000000001</v>
      </c>
      <c r="G93" s="5" t="s">
        <v>158</v>
      </c>
      <c r="H93" s="5" t="s">
        <v>159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2914.71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7185.08</v>
      </c>
      <c r="G94" s="5" t="s">
        <v>160</v>
      </c>
      <c r="H94" s="5" t="s">
        <v>161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131486.64000000001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162</v>
      </c>
      <c r="H95" s="5" t="s">
        <v>163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98248.89</v>
      </c>
      <c r="G96" s="5" t="s">
        <v>164</v>
      </c>
      <c r="H96" s="5" t="s">
        <v>165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916830.04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0</v>
      </c>
      <c r="G97" s="5" t="s">
        <v>166</v>
      </c>
      <c r="H97" s="5" t="s">
        <v>167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0</v>
      </c>
      <c r="G98" s="5" t="s">
        <v>168</v>
      </c>
      <c r="H98" s="5" t="s">
        <v>169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0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170</v>
      </c>
      <c r="H99" s="5" t="s">
        <v>171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172</v>
      </c>
      <c r="H100" s="5" t="s">
        <v>173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850.1230692800001</v>
      </c>
      <c r="G101" s="5" t="s">
        <v>174</v>
      </c>
      <c r="H101" s="5" t="s">
        <v>175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850.1230692800001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12.003077000000001</v>
      </c>
      <c r="G102" s="5" t="s">
        <v>176</v>
      </c>
      <c r="H102" s="5" t="s">
        <v>177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12.003077000000001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178</v>
      </c>
      <c r="H103" s="5" t="s">
        <v>179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7243.66</v>
      </c>
      <c r="G104" s="5" t="s">
        <v>180</v>
      </c>
      <c r="H104" s="5" t="s">
        <v>181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113095.82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4805.2700000000004</v>
      </c>
      <c r="G105" s="5" t="s">
        <v>182</v>
      </c>
      <c r="H105" s="5" t="s">
        <v>183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70349.03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98248.89</v>
      </c>
      <c r="G106" s="5" t="s">
        <v>184</v>
      </c>
      <c r="H106" s="5" t="s">
        <v>185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916830.04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РЕКОНСТРУКЦИЯ кровли здания Литер. Д., г.Орёл, пл.Поликарпова 8_Вариант 2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8">ROUND(O79,2)</f>
        <v>86199.96</v>
      </c>
      <c r="P108" s="3">
        <f t="shared" si="98"/>
        <v>77157.47</v>
      </c>
      <c r="Q108" s="3">
        <f t="shared" si="98"/>
        <v>1857.41</v>
      </c>
      <c r="R108" s="3">
        <f t="shared" si="98"/>
        <v>159.27000000000001</v>
      </c>
      <c r="S108" s="3">
        <f t="shared" si="98"/>
        <v>7185.08</v>
      </c>
      <c r="T108" s="3">
        <f t="shared" si="98"/>
        <v>0</v>
      </c>
      <c r="U108" s="3">
        <f>U79</f>
        <v>850.1230692800001</v>
      </c>
      <c r="V108" s="3">
        <f>V79</f>
        <v>12.003077000000001</v>
      </c>
      <c r="W108" s="3">
        <f>ROUND(W79,2)</f>
        <v>0</v>
      </c>
      <c r="X108" s="3">
        <f>ROUND(X79,2)</f>
        <v>7243.66</v>
      </c>
      <c r="Y108" s="3">
        <f>ROUND(Y79,2)</f>
        <v>4805.2700000000004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9">ROUND(AO79,2)</f>
        <v>0</v>
      </c>
      <c r="AP108" s="3">
        <f t="shared" si="99"/>
        <v>0</v>
      </c>
      <c r="AQ108" s="3">
        <f t="shared" si="99"/>
        <v>0</v>
      </c>
      <c r="AR108" s="3">
        <f t="shared" si="99"/>
        <v>98248.89</v>
      </c>
      <c r="AS108" s="3">
        <f t="shared" si="99"/>
        <v>98248.89</v>
      </c>
      <c r="AT108" s="3">
        <f t="shared" si="99"/>
        <v>0</v>
      </c>
      <c r="AU108" s="3">
        <f t="shared" si="99"/>
        <v>0</v>
      </c>
      <c r="AV108" s="3">
        <f t="shared" si="99"/>
        <v>77157.47</v>
      </c>
      <c r="AW108" s="3">
        <f t="shared" si="99"/>
        <v>77157.47</v>
      </c>
      <c r="AX108" s="3">
        <f t="shared" si="99"/>
        <v>0</v>
      </c>
      <c r="AY108" s="3">
        <f t="shared" si="99"/>
        <v>77157.47</v>
      </c>
      <c r="AZ108" s="3">
        <f t="shared" si="99"/>
        <v>0</v>
      </c>
      <c r="BA108" s="3">
        <f t="shared" si="99"/>
        <v>0</v>
      </c>
      <c r="BB108" s="3">
        <f t="shared" si="99"/>
        <v>0</v>
      </c>
      <c r="BC108" s="3">
        <f t="shared" si="99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100">ROUND(DG79,2)</f>
        <v>733385.19</v>
      </c>
      <c r="DH108" s="4">
        <f t="shared" si="100"/>
        <v>578681.03</v>
      </c>
      <c r="DI108" s="4">
        <f t="shared" si="100"/>
        <v>23217.52</v>
      </c>
      <c r="DJ108" s="4">
        <f t="shared" si="100"/>
        <v>2914.71</v>
      </c>
      <c r="DK108" s="4">
        <f t="shared" si="100"/>
        <v>131486.64000000001</v>
      </c>
      <c r="DL108" s="4">
        <f t="shared" si="100"/>
        <v>0</v>
      </c>
      <c r="DM108" s="4">
        <f>DM79</f>
        <v>850.1230692800001</v>
      </c>
      <c r="DN108" s="4">
        <f>DN79</f>
        <v>12.003077000000001</v>
      </c>
      <c r="DO108" s="4">
        <f>ROUND(DO79,2)</f>
        <v>0</v>
      </c>
      <c r="DP108" s="4">
        <f>ROUND(DP79,2)</f>
        <v>113095.82</v>
      </c>
      <c r="DQ108" s="4">
        <f>ROUND(DQ79,2)</f>
        <v>70349.03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101">ROUND(EG79,2)</f>
        <v>0</v>
      </c>
      <c r="EH108" s="4">
        <f t="shared" si="101"/>
        <v>0</v>
      </c>
      <c r="EI108" s="4">
        <f t="shared" si="101"/>
        <v>0</v>
      </c>
      <c r="EJ108" s="4">
        <f t="shared" si="101"/>
        <v>916830.04</v>
      </c>
      <c r="EK108" s="4">
        <f t="shared" si="101"/>
        <v>916830.04</v>
      </c>
      <c r="EL108" s="4">
        <f t="shared" si="101"/>
        <v>0</v>
      </c>
      <c r="EM108" s="4">
        <f t="shared" si="101"/>
        <v>0</v>
      </c>
      <c r="EN108" s="4">
        <f t="shared" si="101"/>
        <v>578681.03</v>
      </c>
      <c r="EO108" s="4">
        <f t="shared" si="101"/>
        <v>578681.03</v>
      </c>
      <c r="EP108" s="4">
        <f t="shared" si="101"/>
        <v>0</v>
      </c>
      <c r="EQ108" s="4">
        <f t="shared" si="101"/>
        <v>578681.03</v>
      </c>
      <c r="ER108" s="4">
        <f t="shared" si="101"/>
        <v>0</v>
      </c>
      <c r="ES108" s="4">
        <f t="shared" si="101"/>
        <v>0</v>
      </c>
      <c r="ET108" s="4">
        <f t="shared" si="101"/>
        <v>0</v>
      </c>
      <c r="EU108" s="4">
        <f t="shared" si="101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86199.96</v>
      </c>
      <c r="G110" s="5" t="s">
        <v>134</v>
      </c>
      <c r="H110" s="5" t="s">
        <v>135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733385.19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77157.47</v>
      </c>
      <c r="G111" s="5" t="s">
        <v>136</v>
      </c>
      <c r="H111" s="5" t="s">
        <v>137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578681.03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138</v>
      </c>
      <c r="H112" s="5" t="s">
        <v>139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77157.47</v>
      </c>
      <c r="G113" s="5" t="s">
        <v>140</v>
      </c>
      <c r="H113" s="5" t="s">
        <v>141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578681.03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77157.47</v>
      </c>
      <c r="G114" s="5" t="s">
        <v>142</v>
      </c>
      <c r="H114" s="5" t="s">
        <v>143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578681.03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144</v>
      </c>
      <c r="H115" s="5" t="s">
        <v>145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77157.47</v>
      </c>
      <c r="G116" s="5" t="s">
        <v>146</v>
      </c>
      <c r="H116" s="5" t="s">
        <v>147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578681.03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148</v>
      </c>
      <c r="H117" s="5" t="s">
        <v>149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150</v>
      </c>
      <c r="H118" s="5" t="s">
        <v>151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152</v>
      </c>
      <c r="H119" s="5" t="s">
        <v>153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1857.41</v>
      </c>
      <c r="G120" s="5" t="s">
        <v>154</v>
      </c>
      <c r="H120" s="5" t="s">
        <v>155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23217.52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156</v>
      </c>
      <c r="H121" s="5" t="s">
        <v>157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159.27000000000001</v>
      </c>
      <c r="G122" s="5" t="s">
        <v>158</v>
      </c>
      <c r="H122" s="5" t="s">
        <v>159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2914.71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7185.08</v>
      </c>
      <c r="G123" s="5" t="s">
        <v>160</v>
      </c>
      <c r="H123" s="5" t="s">
        <v>161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131486.64000000001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162</v>
      </c>
      <c r="H124" s="5" t="s">
        <v>163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98248.89</v>
      </c>
      <c r="G125" s="5" t="s">
        <v>164</v>
      </c>
      <c r="H125" s="5" t="s">
        <v>165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916830.04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0</v>
      </c>
      <c r="G126" s="5" t="s">
        <v>166</v>
      </c>
      <c r="H126" s="5" t="s">
        <v>167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0</v>
      </c>
      <c r="G127" s="5" t="s">
        <v>168</v>
      </c>
      <c r="H127" s="5" t="s">
        <v>169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0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170</v>
      </c>
      <c r="H128" s="5" t="s">
        <v>171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172</v>
      </c>
      <c r="H129" s="5" t="s">
        <v>173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850.1230692800001</v>
      </c>
      <c r="G130" s="5" t="s">
        <v>174</v>
      </c>
      <c r="H130" s="5" t="s">
        <v>175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850.1230692800001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12.003077000000001</v>
      </c>
      <c r="G131" s="5" t="s">
        <v>176</v>
      </c>
      <c r="H131" s="5" t="s">
        <v>177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12.003077000000001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178</v>
      </c>
      <c r="H132" s="5" t="s">
        <v>179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7243.66</v>
      </c>
      <c r="G133" s="5" t="s">
        <v>180</v>
      </c>
      <c r="H133" s="5" t="s">
        <v>181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113095.82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4805.2700000000004</v>
      </c>
      <c r="G134" s="5" t="s">
        <v>182</v>
      </c>
      <c r="H134" s="5" t="s">
        <v>183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70349.03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98248.89</v>
      </c>
      <c r="G135" s="5" t="s">
        <v>184</v>
      </c>
      <c r="H135" s="5" t="s">
        <v>185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916830.04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186</v>
      </c>
      <c r="F138" t="s">
        <v>187</v>
      </c>
      <c r="G138">
        <v>1</v>
      </c>
      <c r="H138">
        <v>0</v>
      </c>
      <c r="I138" t="s">
        <v>188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189</v>
      </c>
      <c r="F139" t="s">
        <v>190</v>
      </c>
      <c r="G139">
        <v>0</v>
      </c>
      <c r="H139">
        <v>0</v>
      </c>
      <c r="I139" t="s">
        <v>188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191</v>
      </c>
      <c r="F140" t="s">
        <v>192</v>
      </c>
      <c r="G140">
        <v>0</v>
      </c>
      <c r="H140">
        <v>0</v>
      </c>
      <c r="I140" t="s">
        <v>188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193</v>
      </c>
      <c r="F141" t="s">
        <v>194</v>
      </c>
      <c r="G141">
        <v>0</v>
      </c>
      <c r="H141">
        <v>0</v>
      </c>
      <c r="I141" t="s">
        <v>188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195</v>
      </c>
      <c r="F142" t="s">
        <v>196</v>
      </c>
      <c r="G142">
        <v>0</v>
      </c>
      <c r="H142">
        <v>0</v>
      </c>
      <c r="I142" t="s">
        <v>188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197</v>
      </c>
      <c r="F143" t="s">
        <v>198</v>
      </c>
      <c r="G143">
        <v>0</v>
      </c>
      <c r="H143">
        <v>0</v>
      </c>
      <c r="I143" t="s">
        <v>188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199</v>
      </c>
      <c r="F144" t="s">
        <v>200</v>
      </c>
      <c r="G144">
        <v>0</v>
      </c>
      <c r="H144">
        <v>0</v>
      </c>
      <c r="I144" t="s">
        <v>188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201</v>
      </c>
      <c r="F145" t="s">
        <v>202</v>
      </c>
      <c r="G145">
        <v>0</v>
      </c>
      <c r="H145">
        <v>0</v>
      </c>
      <c r="I145" t="s">
        <v>188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203</v>
      </c>
      <c r="F146" t="s">
        <v>204</v>
      </c>
      <c r="G146">
        <v>0</v>
      </c>
      <c r="H146">
        <v>0</v>
      </c>
      <c r="I146" t="s">
        <v>188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205</v>
      </c>
      <c r="F147" t="s">
        <v>206</v>
      </c>
      <c r="G147">
        <v>1</v>
      </c>
      <c r="H147">
        <v>1</v>
      </c>
      <c r="I147" t="s">
        <v>188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207</v>
      </c>
      <c r="F148" t="s">
        <v>208</v>
      </c>
      <c r="G148">
        <v>1</v>
      </c>
      <c r="H148">
        <v>1</v>
      </c>
      <c r="I148" t="s">
        <v>188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209</v>
      </c>
      <c r="F149" t="s">
        <v>210</v>
      </c>
      <c r="G149">
        <v>1</v>
      </c>
      <c r="H149">
        <v>0</v>
      </c>
      <c r="I149" t="s">
        <v>188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211</v>
      </c>
      <c r="F150" t="s">
        <v>212</v>
      </c>
      <c r="G150">
        <v>1</v>
      </c>
      <c r="H150">
        <v>0</v>
      </c>
      <c r="I150" t="s">
        <v>188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213</v>
      </c>
      <c r="F151" t="s">
        <v>214</v>
      </c>
      <c r="G151">
        <v>1</v>
      </c>
      <c r="H151">
        <v>0</v>
      </c>
      <c r="I151" t="s">
        <v>188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215</v>
      </c>
      <c r="F152" t="s">
        <v>216</v>
      </c>
      <c r="G152">
        <v>1</v>
      </c>
      <c r="H152">
        <v>0</v>
      </c>
      <c r="I152" t="s">
        <v>188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217</v>
      </c>
      <c r="F153" t="s">
        <v>218</v>
      </c>
      <c r="G153">
        <v>1</v>
      </c>
      <c r="H153">
        <v>0</v>
      </c>
      <c r="I153" t="s">
        <v>188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219</v>
      </c>
      <c r="F154" t="s">
        <v>220</v>
      </c>
      <c r="G154">
        <v>1</v>
      </c>
      <c r="H154">
        <v>0.8</v>
      </c>
      <c r="I154" t="s">
        <v>188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221</v>
      </c>
      <c r="F155" t="s">
        <v>222</v>
      </c>
      <c r="G155">
        <v>1</v>
      </c>
      <c r="H155">
        <v>0.85</v>
      </c>
      <c r="I155" t="s">
        <v>188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223</v>
      </c>
      <c r="F156" t="s">
        <v>224</v>
      </c>
      <c r="G156">
        <v>1</v>
      </c>
      <c r="H156">
        <v>0</v>
      </c>
      <c r="I156" t="s">
        <v>188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225</v>
      </c>
      <c r="F157" t="s">
        <v>226</v>
      </c>
      <c r="G157">
        <v>1</v>
      </c>
      <c r="H157">
        <v>0</v>
      </c>
      <c r="I157" t="s">
        <v>188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227</v>
      </c>
      <c r="F158" t="s">
        <v>228</v>
      </c>
      <c r="G158">
        <v>1</v>
      </c>
      <c r="H158">
        <v>0</v>
      </c>
      <c r="I158" t="s">
        <v>188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229</v>
      </c>
      <c r="F159" t="s">
        <v>230</v>
      </c>
      <c r="G159">
        <v>0.6</v>
      </c>
      <c r="H159">
        <v>0</v>
      </c>
      <c r="I159" t="s">
        <v>188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231</v>
      </c>
      <c r="F160" t="s">
        <v>232</v>
      </c>
      <c r="G160">
        <v>1</v>
      </c>
      <c r="H160">
        <v>0</v>
      </c>
      <c r="I160" t="s">
        <v>188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233</v>
      </c>
      <c r="F161" t="s">
        <v>234</v>
      </c>
      <c r="G161">
        <v>1.2</v>
      </c>
      <c r="H161">
        <v>0</v>
      </c>
      <c r="I161" t="s">
        <v>188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235</v>
      </c>
      <c r="F162" t="s">
        <v>236</v>
      </c>
      <c r="G162">
        <v>1</v>
      </c>
      <c r="H162">
        <v>0</v>
      </c>
      <c r="I162" t="s">
        <v>188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237</v>
      </c>
      <c r="F163" t="s">
        <v>238</v>
      </c>
      <c r="G163">
        <v>1</v>
      </c>
      <c r="H163">
        <v>0</v>
      </c>
      <c r="I163" t="s">
        <v>188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239</v>
      </c>
      <c r="F164" t="s">
        <v>240</v>
      </c>
      <c r="G164">
        <v>1</v>
      </c>
      <c r="H164">
        <v>0</v>
      </c>
      <c r="I164" t="s">
        <v>188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241</v>
      </c>
      <c r="F165" t="s">
        <v>238</v>
      </c>
      <c r="G165">
        <v>1</v>
      </c>
      <c r="H165">
        <v>0</v>
      </c>
      <c r="I165" t="s">
        <v>188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242</v>
      </c>
      <c r="F166" t="s">
        <v>240</v>
      </c>
      <c r="G166">
        <v>1</v>
      </c>
      <c r="H166">
        <v>0</v>
      </c>
      <c r="I166" t="s">
        <v>188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243</v>
      </c>
      <c r="F167" t="s">
        <v>244</v>
      </c>
      <c r="G167">
        <v>0</v>
      </c>
      <c r="H167">
        <v>0</v>
      </c>
      <c r="I167" t="s">
        <v>188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245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34733083</v>
      </c>
      <c r="O171" s="4">
        <v>1</v>
      </c>
    </row>
    <row r="172" spans="1:34" x14ac:dyDescent="0.2">
      <c r="A172" s="4">
        <v>75</v>
      </c>
      <c r="B172" s="4" t="s">
        <v>246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34733084</v>
      </c>
      <c r="O172" s="4">
        <v>2</v>
      </c>
    </row>
    <row r="173" spans="1:34" x14ac:dyDescent="0.2">
      <c r="A173" s="6">
        <v>3</v>
      </c>
      <c r="B173" s="6" t="s">
        <v>247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34733083</v>
      </c>
      <c r="E14" s="1">
        <v>34733084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98.248890000000003</v>
      </c>
      <c r="F16" s="8">
        <f>(Source!F97)/1000</f>
        <v>0</v>
      </c>
      <c r="G16" s="8">
        <f>(Source!F88)/1000</f>
        <v>0</v>
      </c>
      <c r="H16" s="8">
        <f>(Source!F98)/1000+(Source!F99)/1000</f>
        <v>0</v>
      </c>
      <c r="I16" s="8">
        <f>E16+F16+G16+H16</f>
        <v>98.248890000000003</v>
      </c>
      <c r="J16" s="8">
        <f>(Source!F94)/1000</f>
        <v>7.1850800000000001</v>
      </c>
      <c r="T16" s="9">
        <f>(Source!P96)/1000</f>
        <v>916.83004000000005</v>
      </c>
      <c r="U16" s="9">
        <f>(Source!P97)/1000</f>
        <v>0</v>
      </c>
      <c r="V16" s="9">
        <f>(Source!P88)/1000</f>
        <v>0</v>
      </c>
      <c r="W16" s="9">
        <f>(Source!P98)/1000+(Source!P99)/1000</f>
        <v>0</v>
      </c>
      <c r="X16" s="9">
        <f>T16+U16+V16+W16</f>
        <v>916.83004000000005</v>
      </c>
      <c r="Y16" s="9">
        <f>(Source!P94)/1000</f>
        <v>131.48664000000002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86199.96</v>
      </c>
      <c r="AU16" s="8">
        <v>77157.47</v>
      </c>
      <c r="AV16" s="8">
        <v>0</v>
      </c>
      <c r="AW16" s="8">
        <v>0</v>
      </c>
      <c r="AX16" s="8">
        <v>0</v>
      </c>
      <c r="AY16" s="8">
        <v>1857.41</v>
      </c>
      <c r="AZ16" s="8">
        <v>159.27000000000001</v>
      </c>
      <c r="BA16" s="8">
        <v>7185.08</v>
      </c>
      <c r="BB16" s="8">
        <v>98248.89</v>
      </c>
      <c r="BC16" s="8">
        <v>0</v>
      </c>
      <c r="BD16" s="8">
        <v>0</v>
      </c>
      <c r="BE16" s="8">
        <v>0</v>
      </c>
      <c r="BF16" s="8">
        <v>850.12306928000021</v>
      </c>
      <c r="BG16" s="8">
        <v>12.003077000000003</v>
      </c>
      <c r="BH16" s="8">
        <v>0</v>
      </c>
      <c r="BI16" s="8">
        <v>7243.66</v>
      </c>
      <c r="BJ16" s="8">
        <v>4805.2700000000004</v>
      </c>
      <c r="BK16" s="8">
        <v>98248.89</v>
      </c>
      <c r="BR16" s="9">
        <v>733385.19</v>
      </c>
      <c r="BS16" s="9">
        <v>578681.03</v>
      </c>
      <c r="BT16" s="9">
        <v>0</v>
      </c>
      <c r="BU16" s="9">
        <v>0</v>
      </c>
      <c r="BV16" s="9">
        <v>0</v>
      </c>
      <c r="BW16" s="9">
        <v>23217.52</v>
      </c>
      <c r="BX16" s="9">
        <v>2914.71</v>
      </c>
      <c r="BY16" s="9">
        <v>131486.64000000001</v>
      </c>
      <c r="BZ16" s="9">
        <v>916830.04</v>
      </c>
      <c r="CA16" s="9">
        <v>0</v>
      </c>
      <c r="CB16" s="9">
        <v>0</v>
      </c>
      <c r="CC16" s="9">
        <v>0</v>
      </c>
      <c r="CD16" s="9">
        <v>850.12306928000021</v>
      </c>
      <c r="CE16" s="9">
        <v>12.003077000000003</v>
      </c>
      <c r="CF16" s="9">
        <v>0</v>
      </c>
      <c r="CG16" s="9">
        <v>113095.82</v>
      </c>
      <c r="CH16" s="9">
        <v>70349.03</v>
      </c>
      <c r="CI16" s="9">
        <v>916830.04</v>
      </c>
    </row>
    <row r="18" spans="1:40" x14ac:dyDescent="0.2">
      <c r="A18">
        <v>51</v>
      </c>
      <c r="E18" s="10">
        <f>SUMIF(A16:A17,3,E16:E17)</f>
        <v>98.248890000000003</v>
      </c>
      <c r="F18" s="10">
        <f>SUMIF(A16:A17,3,F16:F17)</f>
        <v>0</v>
      </c>
      <c r="G18" s="10">
        <f>SUMIF(A16:A17,3,G16:G17)</f>
        <v>0</v>
      </c>
      <c r="H18" s="10">
        <f>SUMIF(A16:A17,3,H16:H17)</f>
        <v>0</v>
      </c>
      <c r="I18" s="10">
        <f>SUMIF(A16:A17,3,I16:I17)</f>
        <v>98.248890000000003</v>
      </c>
      <c r="J18" s="10">
        <f>SUMIF(A16:A17,3,J16:J17)</f>
        <v>7.1850800000000001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916.83004000000005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916.83004000000005</v>
      </c>
      <c r="Y18" s="3">
        <f>SUMIF(A16:A17,3,Y16:Y17)</f>
        <v>131.48664000000002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86199.96</v>
      </c>
      <c r="G20" s="5" t="s">
        <v>134</v>
      </c>
      <c r="H20" s="5" t="s">
        <v>135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733385.19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77157.47</v>
      </c>
      <c r="G21" s="5" t="s">
        <v>136</v>
      </c>
      <c r="H21" s="5" t="s">
        <v>137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578681.03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138</v>
      </c>
      <c r="H22" s="5" t="s">
        <v>139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77157.47</v>
      </c>
      <c r="G23" s="5" t="s">
        <v>140</v>
      </c>
      <c r="H23" s="5" t="s">
        <v>141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578681.03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77157.47</v>
      </c>
      <c r="G24" s="5" t="s">
        <v>142</v>
      </c>
      <c r="H24" s="5" t="s">
        <v>143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578681.03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144</v>
      </c>
      <c r="H25" s="5" t="s">
        <v>145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77157.47</v>
      </c>
      <c r="G26" s="5" t="s">
        <v>146</v>
      </c>
      <c r="H26" s="5" t="s">
        <v>147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578681.03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148</v>
      </c>
      <c r="H27" s="5" t="s">
        <v>149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150</v>
      </c>
      <c r="H28" s="5" t="s">
        <v>151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152</v>
      </c>
      <c r="H29" s="5" t="s">
        <v>153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1857.41</v>
      </c>
      <c r="G30" s="5" t="s">
        <v>154</v>
      </c>
      <c r="H30" s="5" t="s">
        <v>155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23217.52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156</v>
      </c>
      <c r="H31" s="5" t="s">
        <v>157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159.27000000000001</v>
      </c>
      <c r="G32" s="5" t="s">
        <v>158</v>
      </c>
      <c r="H32" s="5" t="s">
        <v>159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2914.71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7185.08</v>
      </c>
      <c r="G33" s="5" t="s">
        <v>160</v>
      </c>
      <c r="H33" s="5" t="s">
        <v>161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131486.64000000001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162</v>
      </c>
      <c r="H34" s="5" t="s">
        <v>163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98248.89</v>
      </c>
      <c r="G35" s="5" t="s">
        <v>164</v>
      </c>
      <c r="H35" s="5" t="s">
        <v>165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916830.04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166</v>
      </c>
      <c r="H36" s="5" t="s">
        <v>167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168</v>
      </c>
      <c r="H37" s="5" t="s">
        <v>169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170</v>
      </c>
      <c r="H38" s="5" t="s">
        <v>171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172</v>
      </c>
      <c r="H39" s="5" t="s">
        <v>173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850.12306928000021</v>
      </c>
      <c r="G40" s="5" t="s">
        <v>174</v>
      </c>
      <c r="H40" s="5" t="s">
        <v>175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850.12306928000021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12.003077000000003</v>
      </c>
      <c r="G41" s="5" t="s">
        <v>176</v>
      </c>
      <c r="H41" s="5" t="s">
        <v>177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12.003077000000003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178</v>
      </c>
      <c r="H42" s="5" t="s">
        <v>179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7243.66</v>
      </c>
      <c r="G43" s="5" t="s">
        <v>180</v>
      </c>
      <c r="H43" s="5" t="s">
        <v>181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113095.82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4805.2700000000004</v>
      </c>
      <c r="G44" s="5" t="s">
        <v>182</v>
      </c>
      <c r="H44" s="5" t="s">
        <v>183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70349.03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98248.89</v>
      </c>
      <c r="G45" s="5" t="s">
        <v>184</v>
      </c>
      <c r="H45" s="5" t="s">
        <v>185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916830.04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245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34733083</v>
      </c>
      <c r="O50" s="4">
        <v>1</v>
      </c>
    </row>
    <row r="51" spans="1:34" x14ac:dyDescent="0.2">
      <c r="A51" s="4">
        <v>75</v>
      </c>
      <c r="B51" s="4" t="s">
        <v>246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34733084</v>
      </c>
      <c r="O51" s="4">
        <v>2</v>
      </c>
    </row>
    <row r="52" spans="1:34" x14ac:dyDescent="0.2">
      <c r="A52" s="6">
        <v>3</v>
      </c>
      <c r="B52" s="6" t="s">
        <v>247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34733083</v>
      </c>
      <c r="C1">
        <v>34733436</v>
      </c>
      <c r="D1">
        <v>31711106</v>
      </c>
      <c r="E1">
        <v>1</v>
      </c>
      <c r="F1">
        <v>1</v>
      </c>
      <c r="G1">
        <v>1</v>
      </c>
      <c r="H1">
        <v>1</v>
      </c>
      <c r="I1" t="s">
        <v>249</v>
      </c>
      <c r="J1" t="s">
        <v>3</v>
      </c>
      <c r="K1" t="s">
        <v>250</v>
      </c>
      <c r="L1">
        <v>1191</v>
      </c>
      <c r="N1">
        <v>1013</v>
      </c>
      <c r="O1" t="s">
        <v>251</v>
      </c>
      <c r="P1" t="s">
        <v>251</v>
      </c>
      <c r="Q1">
        <v>1</v>
      </c>
      <c r="W1">
        <v>0</v>
      </c>
      <c r="X1">
        <v>-228054128</v>
      </c>
      <c r="Y1">
        <v>29.34</v>
      </c>
      <c r="AA1">
        <v>0</v>
      </c>
      <c r="AB1">
        <v>0</v>
      </c>
      <c r="AC1">
        <v>0</v>
      </c>
      <c r="AD1">
        <v>8.02</v>
      </c>
      <c r="AE1">
        <v>0</v>
      </c>
      <c r="AF1">
        <v>0</v>
      </c>
      <c r="AG1">
        <v>0</v>
      </c>
      <c r="AH1">
        <v>8.02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29.34</v>
      </c>
      <c r="AU1" t="s">
        <v>3</v>
      </c>
      <c r="AV1">
        <v>1</v>
      </c>
      <c r="AW1">
        <v>2</v>
      </c>
      <c r="AX1">
        <v>34733437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23.472000000000001</v>
      </c>
      <c r="CY1">
        <f>AD1</f>
        <v>8.02</v>
      </c>
      <c r="CZ1">
        <f>AH1</f>
        <v>8.02</v>
      </c>
      <c r="DA1">
        <f>AL1</f>
        <v>1</v>
      </c>
      <c r="DB1">
        <v>0</v>
      </c>
    </row>
    <row r="2" spans="1:106" x14ac:dyDescent="0.2">
      <c r="A2">
        <f>ROW(Source!A25)</f>
        <v>25</v>
      </c>
      <c r="B2">
        <v>34733084</v>
      </c>
      <c r="C2">
        <v>34733436</v>
      </c>
      <c r="D2">
        <v>31711106</v>
      </c>
      <c r="E2">
        <v>1</v>
      </c>
      <c r="F2">
        <v>1</v>
      </c>
      <c r="G2">
        <v>1</v>
      </c>
      <c r="H2">
        <v>1</v>
      </c>
      <c r="I2" t="s">
        <v>249</v>
      </c>
      <c r="J2" t="s">
        <v>3</v>
      </c>
      <c r="K2" t="s">
        <v>250</v>
      </c>
      <c r="L2">
        <v>1191</v>
      </c>
      <c r="N2">
        <v>1013</v>
      </c>
      <c r="O2" t="s">
        <v>251</v>
      </c>
      <c r="P2" t="s">
        <v>251</v>
      </c>
      <c r="Q2">
        <v>1</v>
      </c>
      <c r="W2">
        <v>0</v>
      </c>
      <c r="X2">
        <v>-228054128</v>
      </c>
      <c r="Y2">
        <v>29.34</v>
      </c>
      <c r="AA2">
        <v>0</v>
      </c>
      <c r="AB2">
        <v>0</v>
      </c>
      <c r="AC2">
        <v>0</v>
      </c>
      <c r="AD2">
        <v>146.77000000000001</v>
      </c>
      <c r="AE2">
        <v>0</v>
      </c>
      <c r="AF2">
        <v>0</v>
      </c>
      <c r="AG2">
        <v>0</v>
      </c>
      <c r="AH2">
        <v>8.02</v>
      </c>
      <c r="AI2">
        <v>1</v>
      </c>
      <c r="AJ2">
        <v>1</v>
      </c>
      <c r="AK2">
        <v>1</v>
      </c>
      <c r="AL2">
        <v>18.3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29.34</v>
      </c>
      <c r="AU2" t="s">
        <v>3</v>
      </c>
      <c r="AV2">
        <v>1</v>
      </c>
      <c r="AW2">
        <v>2</v>
      </c>
      <c r="AX2">
        <v>34733437</v>
      </c>
      <c r="AY2">
        <v>1</v>
      </c>
      <c r="AZ2">
        <v>0</v>
      </c>
      <c r="BA2">
        <v>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Y2*Source!I25</f>
        <v>23.472000000000001</v>
      </c>
      <c r="CY2">
        <f>AD2</f>
        <v>146.77000000000001</v>
      </c>
      <c r="CZ2">
        <f>AH2</f>
        <v>8.02</v>
      </c>
      <c r="DA2">
        <f>AL2</f>
        <v>18.3</v>
      </c>
      <c r="DB2">
        <v>0</v>
      </c>
    </row>
    <row r="3" spans="1:106" x14ac:dyDescent="0.2">
      <c r="A3">
        <f>ROW(Source!A26)</f>
        <v>26</v>
      </c>
      <c r="B3">
        <v>34733083</v>
      </c>
      <c r="C3">
        <v>34733146</v>
      </c>
      <c r="D3">
        <v>31709613</v>
      </c>
      <c r="E3">
        <v>1</v>
      </c>
      <c r="F3">
        <v>1</v>
      </c>
      <c r="G3">
        <v>1</v>
      </c>
      <c r="H3">
        <v>1</v>
      </c>
      <c r="I3" t="s">
        <v>252</v>
      </c>
      <c r="J3" t="s">
        <v>3</v>
      </c>
      <c r="K3" t="s">
        <v>253</v>
      </c>
      <c r="L3">
        <v>1191</v>
      </c>
      <c r="N3">
        <v>1013</v>
      </c>
      <c r="O3" t="s">
        <v>251</v>
      </c>
      <c r="P3" t="s">
        <v>251</v>
      </c>
      <c r="Q3">
        <v>1</v>
      </c>
      <c r="W3">
        <v>0</v>
      </c>
      <c r="X3">
        <v>735429535</v>
      </c>
      <c r="Y3">
        <v>14.38</v>
      </c>
      <c r="AA3">
        <v>0</v>
      </c>
      <c r="AB3">
        <v>0</v>
      </c>
      <c r="AC3">
        <v>0</v>
      </c>
      <c r="AD3">
        <v>7.8</v>
      </c>
      <c r="AE3">
        <v>0</v>
      </c>
      <c r="AF3">
        <v>0</v>
      </c>
      <c r="AG3">
        <v>0</v>
      </c>
      <c r="AH3">
        <v>7.8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14.38</v>
      </c>
      <c r="AU3" t="s">
        <v>3</v>
      </c>
      <c r="AV3">
        <v>1</v>
      </c>
      <c r="AW3">
        <v>2</v>
      </c>
      <c r="AX3">
        <v>34733149</v>
      </c>
      <c r="AY3">
        <v>1</v>
      </c>
      <c r="AZ3">
        <v>0</v>
      </c>
      <c r="BA3">
        <v>5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Y3*Source!I26</f>
        <v>155.0883</v>
      </c>
      <c r="CY3">
        <f>AD3</f>
        <v>7.8</v>
      </c>
      <c r="CZ3">
        <f>AH3</f>
        <v>7.8</v>
      </c>
      <c r="DA3">
        <f>AL3</f>
        <v>1</v>
      </c>
      <c r="DB3">
        <v>0</v>
      </c>
    </row>
    <row r="4" spans="1:106" x14ac:dyDescent="0.2">
      <c r="A4">
        <f>ROW(Source!A26)</f>
        <v>26</v>
      </c>
      <c r="B4">
        <v>34733083</v>
      </c>
      <c r="C4">
        <v>34733146</v>
      </c>
      <c r="D4">
        <v>31526946</v>
      </c>
      <c r="E4">
        <v>1</v>
      </c>
      <c r="F4">
        <v>1</v>
      </c>
      <c r="G4">
        <v>1</v>
      </c>
      <c r="H4">
        <v>2</v>
      </c>
      <c r="I4" t="s">
        <v>254</v>
      </c>
      <c r="J4" t="s">
        <v>255</v>
      </c>
      <c r="K4" t="s">
        <v>256</v>
      </c>
      <c r="L4">
        <v>1368</v>
      </c>
      <c r="N4">
        <v>1011</v>
      </c>
      <c r="O4" t="s">
        <v>257</v>
      </c>
      <c r="P4" t="s">
        <v>257</v>
      </c>
      <c r="Q4">
        <v>1</v>
      </c>
      <c r="W4">
        <v>0</v>
      </c>
      <c r="X4">
        <v>-1985289705</v>
      </c>
      <c r="Y4">
        <v>6.22</v>
      </c>
      <c r="AA4">
        <v>0</v>
      </c>
      <c r="AB4">
        <v>6.66</v>
      </c>
      <c r="AC4">
        <v>0</v>
      </c>
      <c r="AD4">
        <v>0</v>
      </c>
      <c r="AE4">
        <v>0</v>
      </c>
      <c r="AF4">
        <v>6.66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6.22</v>
      </c>
      <c r="AU4" t="s">
        <v>3</v>
      </c>
      <c r="AV4">
        <v>0</v>
      </c>
      <c r="AW4">
        <v>2</v>
      </c>
      <c r="AX4">
        <v>34733150</v>
      </c>
      <c r="AY4">
        <v>1</v>
      </c>
      <c r="AZ4">
        <v>0</v>
      </c>
      <c r="BA4">
        <v>6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Y4*Source!I26</f>
        <v>67.082700000000003</v>
      </c>
      <c r="CY4">
        <f>AB4</f>
        <v>6.66</v>
      </c>
      <c r="CZ4">
        <f>AF4</f>
        <v>6.66</v>
      </c>
      <c r="DA4">
        <f>AJ4</f>
        <v>1</v>
      </c>
      <c r="DB4">
        <v>0</v>
      </c>
    </row>
    <row r="5" spans="1:106" x14ac:dyDescent="0.2">
      <c r="A5">
        <f>ROW(Source!A27)</f>
        <v>27</v>
      </c>
      <c r="B5">
        <v>34733084</v>
      </c>
      <c r="C5">
        <v>34733146</v>
      </c>
      <c r="D5">
        <v>31709613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251</v>
      </c>
      <c r="P5" t="s">
        <v>251</v>
      </c>
      <c r="Q5">
        <v>1</v>
      </c>
      <c r="W5">
        <v>0</v>
      </c>
      <c r="X5">
        <v>735429535</v>
      </c>
      <c r="Y5">
        <v>14.38</v>
      </c>
      <c r="AA5">
        <v>0</v>
      </c>
      <c r="AB5">
        <v>0</v>
      </c>
      <c r="AC5">
        <v>0</v>
      </c>
      <c r="AD5">
        <v>142.74</v>
      </c>
      <c r="AE5">
        <v>0</v>
      </c>
      <c r="AF5">
        <v>0</v>
      </c>
      <c r="AG5">
        <v>0</v>
      </c>
      <c r="AH5">
        <v>7.8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14.38</v>
      </c>
      <c r="AU5" t="s">
        <v>3</v>
      </c>
      <c r="AV5">
        <v>1</v>
      </c>
      <c r="AW5">
        <v>2</v>
      </c>
      <c r="AX5">
        <v>34733149</v>
      </c>
      <c r="AY5">
        <v>1</v>
      </c>
      <c r="AZ5">
        <v>0</v>
      </c>
      <c r="BA5">
        <v>7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Y5*Source!I27</f>
        <v>155.0883</v>
      </c>
      <c r="CY5">
        <f>AD5</f>
        <v>142.74</v>
      </c>
      <c r="CZ5">
        <f>AH5</f>
        <v>7.8</v>
      </c>
      <c r="DA5">
        <f>AL5</f>
        <v>18.3</v>
      </c>
      <c r="DB5">
        <v>0</v>
      </c>
    </row>
    <row r="6" spans="1:106" x14ac:dyDescent="0.2">
      <c r="A6">
        <f>ROW(Source!A27)</f>
        <v>27</v>
      </c>
      <c r="B6">
        <v>34733084</v>
      </c>
      <c r="C6">
        <v>34733146</v>
      </c>
      <c r="D6">
        <v>31526946</v>
      </c>
      <c r="E6">
        <v>1</v>
      </c>
      <c r="F6">
        <v>1</v>
      </c>
      <c r="G6">
        <v>1</v>
      </c>
      <c r="H6">
        <v>2</v>
      </c>
      <c r="I6" t="s">
        <v>254</v>
      </c>
      <c r="J6" t="s">
        <v>255</v>
      </c>
      <c r="K6" t="s">
        <v>256</v>
      </c>
      <c r="L6">
        <v>1368</v>
      </c>
      <c r="N6">
        <v>1011</v>
      </c>
      <c r="O6" t="s">
        <v>257</v>
      </c>
      <c r="P6" t="s">
        <v>257</v>
      </c>
      <c r="Q6">
        <v>1</v>
      </c>
      <c r="W6">
        <v>0</v>
      </c>
      <c r="X6">
        <v>-1985289705</v>
      </c>
      <c r="Y6">
        <v>6.22</v>
      </c>
      <c r="AA6">
        <v>0</v>
      </c>
      <c r="AB6">
        <v>83.25</v>
      </c>
      <c r="AC6">
        <v>0</v>
      </c>
      <c r="AD6">
        <v>0</v>
      </c>
      <c r="AE6">
        <v>0</v>
      </c>
      <c r="AF6">
        <v>6.66</v>
      </c>
      <c r="AG6">
        <v>0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6.22</v>
      </c>
      <c r="AU6" t="s">
        <v>3</v>
      </c>
      <c r="AV6">
        <v>0</v>
      </c>
      <c r="AW6">
        <v>2</v>
      </c>
      <c r="AX6">
        <v>34733150</v>
      </c>
      <c r="AY6">
        <v>1</v>
      </c>
      <c r="AZ6">
        <v>0</v>
      </c>
      <c r="BA6">
        <v>8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67.082700000000003</v>
      </c>
      <c r="CY6">
        <f>AB6</f>
        <v>83.25</v>
      </c>
      <c r="CZ6">
        <f>AF6</f>
        <v>6.66</v>
      </c>
      <c r="DA6">
        <f>AJ6</f>
        <v>12.5</v>
      </c>
      <c r="DB6">
        <v>0</v>
      </c>
    </row>
    <row r="7" spans="1:106" x14ac:dyDescent="0.2">
      <c r="A7">
        <f>ROW(Source!A28)</f>
        <v>28</v>
      </c>
      <c r="B7">
        <v>34733083</v>
      </c>
      <c r="C7">
        <v>34733151</v>
      </c>
      <c r="D7">
        <v>31712735</v>
      </c>
      <c r="E7">
        <v>1</v>
      </c>
      <c r="F7">
        <v>1</v>
      </c>
      <c r="G7">
        <v>1</v>
      </c>
      <c r="H7">
        <v>1</v>
      </c>
      <c r="I7" t="s">
        <v>258</v>
      </c>
      <c r="J7" t="s">
        <v>3</v>
      </c>
      <c r="K7" t="s">
        <v>259</v>
      </c>
      <c r="L7">
        <v>1191</v>
      </c>
      <c r="N7">
        <v>1013</v>
      </c>
      <c r="O7" t="s">
        <v>251</v>
      </c>
      <c r="P7" t="s">
        <v>251</v>
      </c>
      <c r="Q7">
        <v>1</v>
      </c>
      <c r="W7">
        <v>0</v>
      </c>
      <c r="X7">
        <v>-1366118074</v>
      </c>
      <c r="Y7">
        <v>15.16</v>
      </c>
      <c r="AA7">
        <v>0</v>
      </c>
      <c r="AB7">
        <v>0</v>
      </c>
      <c r="AC7">
        <v>0</v>
      </c>
      <c r="AD7">
        <v>7.94</v>
      </c>
      <c r="AE7">
        <v>0</v>
      </c>
      <c r="AF7">
        <v>0</v>
      </c>
      <c r="AG7">
        <v>0</v>
      </c>
      <c r="AH7">
        <v>7.94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15.16</v>
      </c>
      <c r="AU7" t="s">
        <v>3</v>
      </c>
      <c r="AV7">
        <v>1</v>
      </c>
      <c r="AW7">
        <v>2</v>
      </c>
      <c r="AX7">
        <v>34733155</v>
      </c>
      <c r="AY7">
        <v>1</v>
      </c>
      <c r="AZ7">
        <v>0</v>
      </c>
      <c r="BA7">
        <v>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81.926155999999992</v>
      </c>
      <c r="CY7">
        <f>AD7</f>
        <v>7.94</v>
      </c>
      <c r="CZ7">
        <f>AH7</f>
        <v>7.94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34733083</v>
      </c>
      <c r="C8">
        <v>34733151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260</v>
      </c>
      <c r="J8" t="s">
        <v>3</v>
      </c>
      <c r="K8" t="s">
        <v>261</v>
      </c>
      <c r="L8">
        <v>1191</v>
      </c>
      <c r="N8">
        <v>1013</v>
      </c>
      <c r="O8" t="s">
        <v>251</v>
      </c>
      <c r="P8" t="s">
        <v>251</v>
      </c>
      <c r="Q8">
        <v>1</v>
      </c>
      <c r="W8">
        <v>0</v>
      </c>
      <c r="X8">
        <v>-1417349443</v>
      </c>
      <c r="Y8">
        <v>0.46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0.46</v>
      </c>
      <c r="AU8" t="s">
        <v>3</v>
      </c>
      <c r="AV8">
        <v>2</v>
      </c>
      <c r="AW8">
        <v>2</v>
      </c>
      <c r="AX8">
        <v>34733156</v>
      </c>
      <c r="AY8">
        <v>1</v>
      </c>
      <c r="AZ8">
        <v>0</v>
      </c>
      <c r="BA8">
        <v>10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2.4858859999999998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34733083</v>
      </c>
      <c r="C9">
        <v>34733151</v>
      </c>
      <c r="D9">
        <v>31526651</v>
      </c>
      <c r="E9">
        <v>1</v>
      </c>
      <c r="F9">
        <v>1</v>
      </c>
      <c r="G9">
        <v>1</v>
      </c>
      <c r="H9">
        <v>2</v>
      </c>
      <c r="I9" t="s">
        <v>262</v>
      </c>
      <c r="J9" t="s">
        <v>263</v>
      </c>
      <c r="K9" t="s">
        <v>264</v>
      </c>
      <c r="L9">
        <v>1368</v>
      </c>
      <c r="N9">
        <v>1011</v>
      </c>
      <c r="O9" t="s">
        <v>257</v>
      </c>
      <c r="P9" t="s">
        <v>257</v>
      </c>
      <c r="Q9">
        <v>1</v>
      </c>
      <c r="W9">
        <v>0</v>
      </c>
      <c r="X9">
        <v>-1460065968</v>
      </c>
      <c r="Y9">
        <v>0.46</v>
      </c>
      <c r="AA9">
        <v>0</v>
      </c>
      <c r="AB9">
        <v>86.4</v>
      </c>
      <c r="AC9">
        <v>13.5</v>
      </c>
      <c r="AD9">
        <v>0</v>
      </c>
      <c r="AE9">
        <v>0</v>
      </c>
      <c r="AF9">
        <v>86.4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0.46</v>
      </c>
      <c r="AU9" t="s">
        <v>3</v>
      </c>
      <c r="AV9">
        <v>0</v>
      </c>
      <c r="AW9">
        <v>2</v>
      </c>
      <c r="AX9">
        <v>34733157</v>
      </c>
      <c r="AY9">
        <v>1</v>
      </c>
      <c r="AZ9">
        <v>0</v>
      </c>
      <c r="BA9">
        <v>11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2.4858859999999998</v>
      </c>
      <c r="CY9">
        <f>AB9</f>
        <v>86.4</v>
      </c>
      <c r="CZ9">
        <f>AF9</f>
        <v>86.4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34733084</v>
      </c>
      <c r="C10">
        <v>34733151</v>
      </c>
      <c r="D10">
        <v>31712735</v>
      </c>
      <c r="E10">
        <v>1</v>
      </c>
      <c r="F10">
        <v>1</v>
      </c>
      <c r="G10">
        <v>1</v>
      </c>
      <c r="H10">
        <v>1</v>
      </c>
      <c r="I10" t="s">
        <v>258</v>
      </c>
      <c r="J10" t="s">
        <v>3</v>
      </c>
      <c r="K10" t="s">
        <v>259</v>
      </c>
      <c r="L10">
        <v>1191</v>
      </c>
      <c r="N10">
        <v>1013</v>
      </c>
      <c r="O10" t="s">
        <v>251</v>
      </c>
      <c r="P10" t="s">
        <v>251</v>
      </c>
      <c r="Q10">
        <v>1</v>
      </c>
      <c r="W10">
        <v>0</v>
      </c>
      <c r="X10">
        <v>-1366118074</v>
      </c>
      <c r="Y10">
        <v>15.16</v>
      </c>
      <c r="AA10">
        <v>0</v>
      </c>
      <c r="AB10">
        <v>0</v>
      </c>
      <c r="AC10">
        <v>0</v>
      </c>
      <c r="AD10">
        <v>145.30000000000001</v>
      </c>
      <c r="AE10">
        <v>0</v>
      </c>
      <c r="AF10">
        <v>0</v>
      </c>
      <c r="AG10">
        <v>0</v>
      </c>
      <c r="AH10">
        <v>7.94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15.16</v>
      </c>
      <c r="AU10" t="s">
        <v>3</v>
      </c>
      <c r="AV10">
        <v>1</v>
      </c>
      <c r="AW10">
        <v>2</v>
      </c>
      <c r="AX10">
        <v>34733155</v>
      </c>
      <c r="AY10">
        <v>1</v>
      </c>
      <c r="AZ10">
        <v>0</v>
      </c>
      <c r="BA10">
        <v>13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81.926155999999992</v>
      </c>
      <c r="CY10">
        <f>AD10</f>
        <v>145.30000000000001</v>
      </c>
      <c r="CZ10">
        <f>AH10</f>
        <v>7.94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34733084</v>
      </c>
      <c r="C11">
        <v>34733151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260</v>
      </c>
      <c r="J11" t="s">
        <v>3</v>
      </c>
      <c r="K11" t="s">
        <v>261</v>
      </c>
      <c r="L11">
        <v>1191</v>
      </c>
      <c r="N11">
        <v>1013</v>
      </c>
      <c r="O11" t="s">
        <v>251</v>
      </c>
      <c r="P11" t="s">
        <v>251</v>
      </c>
      <c r="Q11">
        <v>1</v>
      </c>
      <c r="W11">
        <v>0</v>
      </c>
      <c r="X11">
        <v>-1417349443</v>
      </c>
      <c r="Y11">
        <v>0.46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0.46</v>
      </c>
      <c r="AU11" t="s">
        <v>3</v>
      </c>
      <c r="AV11">
        <v>2</v>
      </c>
      <c r="AW11">
        <v>2</v>
      </c>
      <c r="AX11">
        <v>34733156</v>
      </c>
      <c r="AY11">
        <v>1</v>
      </c>
      <c r="AZ11">
        <v>0</v>
      </c>
      <c r="BA11">
        <v>14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2.4858859999999998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34733084</v>
      </c>
      <c r="C12">
        <v>34733151</v>
      </c>
      <c r="D12">
        <v>31526651</v>
      </c>
      <c r="E12">
        <v>1</v>
      </c>
      <c r="F12">
        <v>1</v>
      </c>
      <c r="G12">
        <v>1</v>
      </c>
      <c r="H12">
        <v>2</v>
      </c>
      <c r="I12" t="s">
        <v>262</v>
      </c>
      <c r="J12" t="s">
        <v>263</v>
      </c>
      <c r="K12" t="s">
        <v>264</v>
      </c>
      <c r="L12">
        <v>1368</v>
      </c>
      <c r="N12">
        <v>1011</v>
      </c>
      <c r="O12" t="s">
        <v>257</v>
      </c>
      <c r="P12" t="s">
        <v>257</v>
      </c>
      <c r="Q12">
        <v>1</v>
      </c>
      <c r="W12">
        <v>0</v>
      </c>
      <c r="X12">
        <v>-1460065968</v>
      </c>
      <c r="Y12">
        <v>0.46</v>
      </c>
      <c r="AA12">
        <v>0</v>
      </c>
      <c r="AB12">
        <v>1080</v>
      </c>
      <c r="AC12">
        <v>247.05</v>
      </c>
      <c r="AD12">
        <v>0</v>
      </c>
      <c r="AE12">
        <v>0</v>
      </c>
      <c r="AF12">
        <v>86.4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0.46</v>
      </c>
      <c r="AU12" t="s">
        <v>3</v>
      </c>
      <c r="AV12">
        <v>0</v>
      </c>
      <c r="AW12">
        <v>2</v>
      </c>
      <c r="AX12">
        <v>34733157</v>
      </c>
      <c r="AY12">
        <v>1</v>
      </c>
      <c r="AZ12">
        <v>0</v>
      </c>
      <c r="BA12">
        <v>15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2.4858859999999998</v>
      </c>
      <c r="CY12">
        <f>AB12</f>
        <v>1080</v>
      </c>
      <c r="CZ12">
        <f>AF12</f>
        <v>86.4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34733083</v>
      </c>
      <c r="C13">
        <v>34733159</v>
      </c>
      <c r="D13">
        <v>31842605</v>
      </c>
      <c r="E13">
        <v>1</v>
      </c>
      <c r="F13">
        <v>1</v>
      </c>
      <c r="G13">
        <v>1</v>
      </c>
      <c r="H13">
        <v>1</v>
      </c>
      <c r="I13" t="s">
        <v>265</v>
      </c>
      <c r="J13" t="s">
        <v>3</v>
      </c>
      <c r="K13" t="s">
        <v>266</v>
      </c>
      <c r="L13">
        <v>1191</v>
      </c>
      <c r="N13">
        <v>1013</v>
      </c>
      <c r="O13" t="s">
        <v>251</v>
      </c>
      <c r="P13" t="s">
        <v>251</v>
      </c>
      <c r="Q13">
        <v>1</v>
      </c>
      <c r="W13">
        <v>0</v>
      </c>
      <c r="X13">
        <v>-2033067419</v>
      </c>
      <c r="Y13">
        <v>214.32</v>
      </c>
      <c r="AA13">
        <v>0</v>
      </c>
      <c r="AB13">
        <v>0</v>
      </c>
      <c r="AC13">
        <v>0</v>
      </c>
      <c r="AD13">
        <v>7.25</v>
      </c>
      <c r="AE13">
        <v>0</v>
      </c>
      <c r="AF13">
        <v>0</v>
      </c>
      <c r="AG13">
        <v>0</v>
      </c>
      <c r="AH13">
        <v>7.25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214.32</v>
      </c>
      <c r="AU13" t="s">
        <v>3</v>
      </c>
      <c r="AV13">
        <v>1</v>
      </c>
      <c r="AW13">
        <v>2</v>
      </c>
      <c r="AX13">
        <v>34733161</v>
      </c>
      <c r="AY13">
        <v>1</v>
      </c>
      <c r="AZ13">
        <v>0</v>
      </c>
      <c r="BA13">
        <v>17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0.37055927999999999</v>
      </c>
      <c r="CY13">
        <f>AD13</f>
        <v>7.25</v>
      </c>
      <c r="CZ13">
        <f>AH13</f>
        <v>7.25</v>
      </c>
      <c r="DA13">
        <f>AL13</f>
        <v>1</v>
      </c>
      <c r="DB13">
        <v>0</v>
      </c>
    </row>
    <row r="14" spans="1:106" x14ac:dyDescent="0.2">
      <c r="A14">
        <f>ROW(Source!A31)</f>
        <v>31</v>
      </c>
      <c r="B14">
        <v>34733084</v>
      </c>
      <c r="C14">
        <v>34733159</v>
      </c>
      <c r="D14">
        <v>31842605</v>
      </c>
      <c r="E14">
        <v>1</v>
      </c>
      <c r="F14">
        <v>1</v>
      </c>
      <c r="G14">
        <v>1</v>
      </c>
      <c r="H14">
        <v>1</v>
      </c>
      <c r="I14" t="s">
        <v>265</v>
      </c>
      <c r="J14" t="s">
        <v>3</v>
      </c>
      <c r="K14" t="s">
        <v>266</v>
      </c>
      <c r="L14">
        <v>1191</v>
      </c>
      <c r="N14">
        <v>1013</v>
      </c>
      <c r="O14" t="s">
        <v>251</v>
      </c>
      <c r="P14" t="s">
        <v>251</v>
      </c>
      <c r="Q14">
        <v>1</v>
      </c>
      <c r="W14">
        <v>0</v>
      </c>
      <c r="X14">
        <v>-2033067419</v>
      </c>
      <c r="Y14">
        <v>214.32</v>
      </c>
      <c r="AA14">
        <v>0</v>
      </c>
      <c r="AB14">
        <v>0</v>
      </c>
      <c r="AC14">
        <v>0</v>
      </c>
      <c r="AD14">
        <v>132.68</v>
      </c>
      <c r="AE14">
        <v>0</v>
      </c>
      <c r="AF14">
        <v>0</v>
      </c>
      <c r="AG14">
        <v>0</v>
      </c>
      <c r="AH14">
        <v>7.25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214.32</v>
      </c>
      <c r="AU14" t="s">
        <v>3</v>
      </c>
      <c r="AV14">
        <v>1</v>
      </c>
      <c r="AW14">
        <v>2</v>
      </c>
      <c r="AX14">
        <v>34733161</v>
      </c>
      <c r="AY14">
        <v>1</v>
      </c>
      <c r="AZ14">
        <v>0</v>
      </c>
      <c r="BA14">
        <v>19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Y14*Source!I31</f>
        <v>0.37055927999999999</v>
      </c>
      <c r="CY14">
        <f>AD14</f>
        <v>132.68</v>
      </c>
      <c r="CZ14">
        <f>AH14</f>
        <v>7.25</v>
      </c>
      <c r="DA14">
        <f>AL14</f>
        <v>18.3</v>
      </c>
      <c r="DB14">
        <v>0</v>
      </c>
    </row>
    <row r="15" spans="1:106" x14ac:dyDescent="0.2">
      <c r="A15">
        <f>ROW(Source!A32)</f>
        <v>32</v>
      </c>
      <c r="B15">
        <v>34733083</v>
      </c>
      <c r="C15">
        <v>34733163</v>
      </c>
      <c r="D15">
        <v>31711332</v>
      </c>
      <c r="E15">
        <v>1</v>
      </c>
      <c r="F15">
        <v>1</v>
      </c>
      <c r="G15">
        <v>1</v>
      </c>
      <c r="H15">
        <v>1</v>
      </c>
      <c r="I15" t="s">
        <v>267</v>
      </c>
      <c r="J15" t="s">
        <v>3</v>
      </c>
      <c r="K15" t="s">
        <v>268</v>
      </c>
      <c r="L15">
        <v>1191</v>
      </c>
      <c r="N15">
        <v>1013</v>
      </c>
      <c r="O15" t="s">
        <v>251</v>
      </c>
      <c r="P15" t="s">
        <v>251</v>
      </c>
      <c r="Q15">
        <v>1</v>
      </c>
      <c r="W15">
        <v>0</v>
      </c>
      <c r="X15">
        <v>-509590494</v>
      </c>
      <c r="Y15">
        <v>12.94</v>
      </c>
      <c r="AA15">
        <v>0</v>
      </c>
      <c r="AB15">
        <v>0</v>
      </c>
      <c r="AC15">
        <v>0</v>
      </c>
      <c r="AD15">
        <v>8.17</v>
      </c>
      <c r="AE15">
        <v>0</v>
      </c>
      <c r="AF15">
        <v>0</v>
      </c>
      <c r="AG15">
        <v>0</v>
      </c>
      <c r="AH15">
        <v>8.17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12.94</v>
      </c>
      <c r="AU15" t="s">
        <v>3</v>
      </c>
      <c r="AV15">
        <v>1</v>
      </c>
      <c r="AW15">
        <v>2</v>
      </c>
      <c r="AX15">
        <v>34733169</v>
      </c>
      <c r="AY15">
        <v>1</v>
      </c>
      <c r="AZ15">
        <v>0</v>
      </c>
      <c r="BA15">
        <v>21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Y15*Source!I32</f>
        <v>69.929053999999994</v>
      </c>
      <c r="CY15">
        <f>AD15</f>
        <v>8.17</v>
      </c>
      <c r="CZ15">
        <f>AH15</f>
        <v>8.17</v>
      </c>
      <c r="DA15">
        <f>AL15</f>
        <v>1</v>
      </c>
      <c r="DB15">
        <v>0</v>
      </c>
    </row>
    <row r="16" spans="1:106" x14ac:dyDescent="0.2">
      <c r="A16">
        <f>ROW(Source!A32)</f>
        <v>32</v>
      </c>
      <c r="B16">
        <v>34733083</v>
      </c>
      <c r="C16">
        <v>34733163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260</v>
      </c>
      <c r="J16" t="s">
        <v>3</v>
      </c>
      <c r="K16" t="s">
        <v>261</v>
      </c>
      <c r="L16">
        <v>1191</v>
      </c>
      <c r="N16">
        <v>1013</v>
      </c>
      <c r="O16" t="s">
        <v>251</v>
      </c>
      <c r="P16" t="s">
        <v>251</v>
      </c>
      <c r="Q16">
        <v>1</v>
      </c>
      <c r="W16">
        <v>0</v>
      </c>
      <c r="X16">
        <v>-1417349443</v>
      </c>
      <c r="Y16">
        <v>1.01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1.01</v>
      </c>
      <c r="AU16" t="s">
        <v>3</v>
      </c>
      <c r="AV16">
        <v>2</v>
      </c>
      <c r="AW16">
        <v>2</v>
      </c>
      <c r="AX16">
        <v>34733170</v>
      </c>
      <c r="AY16">
        <v>1</v>
      </c>
      <c r="AZ16">
        <v>0</v>
      </c>
      <c r="BA16">
        <v>22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Y16*Source!I32</f>
        <v>5.4581409999999995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x14ac:dyDescent="0.2">
      <c r="A17">
        <f>ROW(Source!A32)</f>
        <v>32</v>
      </c>
      <c r="B17">
        <v>34733083</v>
      </c>
      <c r="C17">
        <v>34733163</v>
      </c>
      <c r="D17">
        <v>31526651</v>
      </c>
      <c r="E17">
        <v>1</v>
      </c>
      <c r="F17">
        <v>1</v>
      </c>
      <c r="G17">
        <v>1</v>
      </c>
      <c r="H17">
        <v>2</v>
      </c>
      <c r="I17" t="s">
        <v>262</v>
      </c>
      <c r="J17" t="s">
        <v>263</v>
      </c>
      <c r="K17" t="s">
        <v>264</v>
      </c>
      <c r="L17">
        <v>1368</v>
      </c>
      <c r="N17">
        <v>1011</v>
      </c>
      <c r="O17" t="s">
        <v>257</v>
      </c>
      <c r="P17" t="s">
        <v>257</v>
      </c>
      <c r="Q17">
        <v>1</v>
      </c>
      <c r="W17">
        <v>0</v>
      </c>
      <c r="X17">
        <v>-1460065968</v>
      </c>
      <c r="Y17">
        <v>0.97</v>
      </c>
      <c r="AA17">
        <v>0</v>
      </c>
      <c r="AB17">
        <v>86.4</v>
      </c>
      <c r="AC17">
        <v>13.5</v>
      </c>
      <c r="AD17">
        <v>0</v>
      </c>
      <c r="AE17">
        <v>0</v>
      </c>
      <c r="AF17">
        <v>86.4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0.97</v>
      </c>
      <c r="AU17" t="s">
        <v>3</v>
      </c>
      <c r="AV17">
        <v>0</v>
      </c>
      <c r="AW17">
        <v>2</v>
      </c>
      <c r="AX17">
        <v>34733171</v>
      </c>
      <c r="AY17">
        <v>1</v>
      </c>
      <c r="AZ17">
        <v>0</v>
      </c>
      <c r="BA17">
        <v>23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Y17*Source!I32</f>
        <v>5.2419769999999994</v>
      </c>
      <c r="CY17">
        <f>AB17</f>
        <v>86.4</v>
      </c>
      <c r="CZ17">
        <f>AF17</f>
        <v>86.4</v>
      </c>
      <c r="DA17">
        <f>AJ17</f>
        <v>1</v>
      </c>
      <c r="DB17">
        <v>0</v>
      </c>
    </row>
    <row r="18" spans="1:106" x14ac:dyDescent="0.2">
      <c r="A18">
        <f>ROW(Source!A32)</f>
        <v>32</v>
      </c>
      <c r="B18">
        <v>34733083</v>
      </c>
      <c r="C18">
        <v>34733163</v>
      </c>
      <c r="D18">
        <v>31526753</v>
      </c>
      <c r="E18">
        <v>1</v>
      </c>
      <c r="F18">
        <v>1</v>
      </c>
      <c r="G18">
        <v>1</v>
      </c>
      <c r="H18">
        <v>2</v>
      </c>
      <c r="I18" t="s">
        <v>269</v>
      </c>
      <c r="J18" t="s">
        <v>270</v>
      </c>
      <c r="K18" t="s">
        <v>271</v>
      </c>
      <c r="L18">
        <v>1368</v>
      </c>
      <c r="N18">
        <v>1011</v>
      </c>
      <c r="O18" t="s">
        <v>257</v>
      </c>
      <c r="P18" t="s">
        <v>257</v>
      </c>
      <c r="Q18">
        <v>1</v>
      </c>
      <c r="W18">
        <v>0</v>
      </c>
      <c r="X18">
        <v>-1718674368</v>
      </c>
      <c r="Y18">
        <v>0.01</v>
      </c>
      <c r="AA18">
        <v>0</v>
      </c>
      <c r="AB18">
        <v>111.99</v>
      </c>
      <c r="AC18">
        <v>13.5</v>
      </c>
      <c r="AD18">
        <v>0</v>
      </c>
      <c r="AE18">
        <v>0</v>
      </c>
      <c r="AF18">
        <v>111.99</v>
      </c>
      <c r="AG18">
        <v>13.5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0.01</v>
      </c>
      <c r="AU18" t="s">
        <v>3</v>
      </c>
      <c r="AV18">
        <v>0</v>
      </c>
      <c r="AW18">
        <v>2</v>
      </c>
      <c r="AX18">
        <v>34733172</v>
      </c>
      <c r="AY18">
        <v>1</v>
      </c>
      <c r="AZ18">
        <v>0</v>
      </c>
      <c r="BA18">
        <v>24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Y18*Source!I32</f>
        <v>5.4040999999999999E-2</v>
      </c>
      <c r="CY18">
        <f>AB18</f>
        <v>111.99</v>
      </c>
      <c r="CZ18">
        <f>AF18</f>
        <v>111.99</v>
      </c>
      <c r="DA18">
        <f>AJ18</f>
        <v>1</v>
      </c>
      <c r="DB18">
        <v>0</v>
      </c>
    </row>
    <row r="19" spans="1:106" x14ac:dyDescent="0.2">
      <c r="A19">
        <f>ROW(Source!A32)</f>
        <v>32</v>
      </c>
      <c r="B19">
        <v>34733083</v>
      </c>
      <c r="C19">
        <v>34733163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272</v>
      </c>
      <c r="J19" t="s">
        <v>273</v>
      </c>
      <c r="K19" t="s">
        <v>274</v>
      </c>
      <c r="L19">
        <v>1368</v>
      </c>
      <c r="N19">
        <v>1011</v>
      </c>
      <c r="O19" t="s">
        <v>257</v>
      </c>
      <c r="P19" t="s">
        <v>257</v>
      </c>
      <c r="Q19">
        <v>1</v>
      </c>
      <c r="W19">
        <v>0</v>
      </c>
      <c r="X19">
        <v>1372534845</v>
      </c>
      <c r="Y19">
        <v>0.03</v>
      </c>
      <c r="AA19">
        <v>0</v>
      </c>
      <c r="AB19">
        <v>65.709999999999994</v>
      </c>
      <c r="AC19">
        <v>11.6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0.03</v>
      </c>
      <c r="AU19" t="s">
        <v>3</v>
      </c>
      <c r="AV19">
        <v>0</v>
      </c>
      <c r="AW19">
        <v>2</v>
      </c>
      <c r="AX19">
        <v>34733173</v>
      </c>
      <c r="AY19">
        <v>1</v>
      </c>
      <c r="AZ19">
        <v>0</v>
      </c>
      <c r="BA19">
        <v>25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0.16212299999999999</v>
      </c>
      <c r="CY19">
        <f>AB19</f>
        <v>65.709999999999994</v>
      </c>
      <c r="CZ19">
        <f>AF19</f>
        <v>65.709999999999994</v>
      </c>
      <c r="DA19">
        <f>AJ19</f>
        <v>1</v>
      </c>
      <c r="DB19">
        <v>0</v>
      </c>
    </row>
    <row r="20" spans="1:106" x14ac:dyDescent="0.2">
      <c r="A20">
        <f>ROW(Source!A33)</f>
        <v>33</v>
      </c>
      <c r="B20">
        <v>34733084</v>
      </c>
      <c r="C20">
        <v>34733163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267</v>
      </c>
      <c r="J20" t="s">
        <v>3</v>
      </c>
      <c r="K20" t="s">
        <v>268</v>
      </c>
      <c r="L20">
        <v>1191</v>
      </c>
      <c r="N20">
        <v>1013</v>
      </c>
      <c r="O20" t="s">
        <v>251</v>
      </c>
      <c r="P20" t="s">
        <v>251</v>
      </c>
      <c r="Q20">
        <v>1</v>
      </c>
      <c r="W20">
        <v>0</v>
      </c>
      <c r="X20">
        <v>-509590494</v>
      </c>
      <c r="Y20">
        <v>12.94</v>
      </c>
      <c r="AA20">
        <v>0</v>
      </c>
      <c r="AB20">
        <v>0</v>
      </c>
      <c r="AC20">
        <v>0</v>
      </c>
      <c r="AD20">
        <v>149.51</v>
      </c>
      <c r="AE20">
        <v>0</v>
      </c>
      <c r="AF20">
        <v>0</v>
      </c>
      <c r="AG20">
        <v>0</v>
      </c>
      <c r="AH20">
        <v>8.17</v>
      </c>
      <c r="AI20">
        <v>1</v>
      </c>
      <c r="AJ20">
        <v>1</v>
      </c>
      <c r="AK20">
        <v>1</v>
      </c>
      <c r="AL20">
        <v>18.3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12.94</v>
      </c>
      <c r="AU20" t="s">
        <v>3</v>
      </c>
      <c r="AV20">
        <v>1</v>
      </c>
      <c r="AW20">
        <v>2</v>
      </c>
      <c r="AX20">
        <v>34733169</v>
      </c>
      <c r="AY20">
        <v>1</v>
      </c>
      <c r="AZ20">
        <v>0</v>
      </c>
      <c r="BA20">
        <v>28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Y20*Source!I33</f>
        <v>69.929053999999994</v>
      </c>
      <c r="CY20">
        <f>AD20</f>
        <v>149.51</v>
      </c>
      <c r="CZ20">
        <f>AH20</f>
        <v>8.17</v>
      </c>
      <c r="DA20">
        <f>AL20</f>
        <v>18.3</v>
      </c>
      <c r="DB20">
        <v>0</v>
      </c>
    </row>
    <row r="21" spans="1:106" x14ac:dyDescent="0.2">
      <c r="A21">
        <f>ROW(Source!A33)</f>
        <v>33</v>
      </c>
      <c r="B21">
        <v>34733084</v>
      </c>
      <c r="C21">
        <v>34733163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260</v>
      </c>
      <c r="J21" t="s">
        <v>3</v>
      </c>
      <c r="K21" t="s">
        <v>261</v>
      </c>
      <c r="L21">
        <v>1191</v>
      </c>
      <c r="N21">
        <v>1013</v>
      </c>
      <c r="O21" t="s">
        <v>251</v>
      </c>
      <c r="P21" t="s">
        <v>251</v>
      </c>
      <c r="Q21">
        <v>1</v>
      </c>
      <c r="W21">
        <v>0</v>
      </c>
      <c r="X21">
        <v>-1417349443</v>
      </c>
      <c r="Y21">
        <v>1.01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1.01</v>
      </c>
      <c r="AU21" t="s">
        <v>3</v>
      </c>
      <c r="AV21">
        <v>2</v>
      </c>
      <c r="AW21">
        <v>2</v>
      </c>
      <c r="AX21">
        <v>34733170</v>
      </c>
      <c r="AY21">
        <v>1</v>
      </c>
      <c r="AZ21">
        <v>0</v>
      </c>
      <c r="BA21">
        <v>29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Y21*Source!I33</f>
        <v>5.4581409999999995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 x14ac:dyDescent="0.2">
      <c r="A22">
        <f>ROW(Source!A33)</f>
        <v>33</v>
      </c>
      <c r="B22">
        <v>34733084</v>
      </c>
      <c r="C22">
        <v>34733163</v>
      </c>
      <c r="D22">
        <v>31526651</v>
      </c>
      <c r="E22">
        <v>1</v>
      </c>
      <c r="F22">
        <v>1</v>
      </c>
      <c r="G22">
        <v>1</v>
      </c>
      <c r="H22">
        <v>2</v>
      </c>
      <c r="I22" t="s">
        <v>262</v>
      </c>
      <c r="J22" t="s">
        <v>263</v>
      </c>
      <c r="K22" t="s">
        <v>264</v>
      </c>
      <c r="L22">
        <v>1368</v>
      </c>
      <c r="N22">
        <v>1011</v>
      </c>
      <c r="O22" t="s">
        <v>257</v>
      </c>
      <c r="P22" t="s">
        <v>257</v>
      </c>
      <c r="Q22">
        <v>1</v>
      </c>
      <c r="W22">
        <v>0</v>
      </c>
      <c r="X22">
        <v>-1460065968</v>
      </c>
      <c r="Y22">
        <v>0.97</v>
      </c>
      <c r="AA22">
        <v>0</v>
      </c>
      <c r="AB22">
        <v>1080</v>
      </c>
      <c r="AC22">
        <v>247.05</v>
      </c>
      <c r="AD22">
        <v>0</v>
      </c>
      <c r="AE22">
        <v>0</v>
      </c>
      <c r="AF22">
        <v>86.4</v>
      </c>
      <c r="AG22">
        <v>13.5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0.97</v>
      </c>
      <c r="AU22" t="s">
        <v>3</v>
      </c>
      <c r="AV22">
        <v>0</v>
      </c>
      <c r="AW22">
        <v>2</v>
      </c>
      <c r="AX22">
        <v>34733171</v>
      </c>
      <c r="AY22">
        <v>1</v>
      </c>
      <c r="AZ22">
        <v>0</v>
      </c>
      <c r="BA22">
        <v>30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Y22*Source!I33</f>
        <v>5.2419769999999994</v>
      </c>
      <c r="CY22">
        <f>AB22</f>
        <v>1080</v>
      </c>
      <c r="CZ22">
        <f>AF22</f>
        <v>86.4</v>
      </c>
      <c r="DA22">
        <f>AJ22</f>
        <v>12.5</v>
      </c>
      <c r="DB22">
        <v>0</v>
      </c>
    </row>
    <row r="23" spans="1:106" x14ac:dyDescent="0.2">
      <c r="A23">
        <f>ROW(Source!A33)</f>
        <v>33</v>
      </c>
      <c r="B23">
        <v>34733084</v>
      </c>
      <c r="C23">
        <v>34733163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269</v>
      </c>
      <c r="J23" t="s">
        <v>270</v>
      </c>
      <c r="K23" t="s">
        <v>271</v>
      </c>
      <c r="L23">
        <v>1368</v>
      </c>
      <c r="N23">
        <v>1011</v>
      </c>
      <c r="O23" t="s">
        <v>257</v>
      </c>
      <c r="P23" t="s">
        <v>257</v>
      </c>
      <c r="Q23">
        <v>1</v>
      </c>
      <c r="W23">
        <v>0</v>
      </c>
      <c r="X23">
        <v>-1718674368</v>
      </c>
      <c r="Y23">
        <v>0.01</v>
      </c>
      <c r="AA23">
        <v>0</v>
      </c>
      <c r="AB23">
        <v>1399.88</v>
      </c>
      <c r="AC23">
        <v>247.05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0.01</v>
      </c>
      <c r="AU23" t="s">
        <v>3</v>
      </c>
      <c r="AV23">
        <v>0</v>
      </c>
      <c r="AW23">
        <v>2</v>
      </c>
      <c r="AX23">
        <v>34733172</v>
      </c>
      <c r="AY23">
        <v>1</v>
      </c>
      <c r="AZ23">
        <v>0</v>
      </c>
      <c r="BA23">
        <v>31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Y23*Source!I33</f>
        <v>5.4040999999999999E-2</v>
      </c>
      <c r="CY23">
        <f>AB23</f>
        <v>1399.88</v>
      </c>
      <c r="CZ23">
        <f>AF23</f>
        <v>111.99</v>
      </c>
      <c r="DA23">
        <f>AJ23</f>
        <v>12.5</v>
      </c>
      <c r="DB23">
        <v>0</v>
      </c>
    </row>
    <row r="24" spans="1:106" x14ac:dyDescent="0.2">
      <c r="A24">
        <f>ROW(Source!A33)</f>
        <v>33</v>
      </c>
      <c r="B24">
        <v>34733084</v>
      </c>
      <c r="C24">
        <v>34733163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272</v>
      </c>
      <c r="J24" t="s">
        <v>273</v>
      </c>
      <c r="K24" t="s">
        <v>274</v>
      </c>
      <c r="L24">
        <v>1368</v>
      </c>
      <c r="N24">
        <v>1011</v>
      </c>
      <c r="O24" t="s">
        <v>257</v>
      </c>
      <c r="P24" t="s">
        <v>257</v>
      </c>
      <c r="Q24">
        <v>1</v>
      </c>
      <c r="W24">
        <v>0</v>
      </c>
      <c r="X24">
        <v>1372534845</v>
      </c>
      <c r="Y24">
        <v>0.03</v>
      </c>
      <c r="AA24">
        <v>0</v>
      </c>
      <c r="AB24">
        <v>821.38</v>
      </c>
      <c r="AC24">
        <v>212.28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0.03</v>
      </c>
      <c r="AU24" t="s">
        <v>3</v>
      </c>
      <c r="AV24">
        <v>0</v>
      </c>
      <c r="AW24">
        <v>2</v>
      </c>
      <c r="AX24">
        <v>34733173</v>
      </c>
      <c r="AY24">
        <v>1</v>
      </c>
      <c r="AZ24">
        <v>0</v>
      </c>
      <c r="BA24">
        <v>32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Y24*Source!I33</f>
        <v>0.16212299999999999</v>
      </c>
      <c r="CY24">
        <f>AB24</f>
        <v>821.38</v>
      </c>
      <c r="CZ24">
        <f>AF24</f>
        <v>65.709999999999994</v>
      </c>
      <c r="DA24">
        <f>AJ24</f>
        <v>12.5</v>
      </c>
      <c r="DB24">
        <v>0</v>
      </c>
    </row>
    <row r="25" spans="1:106" x14ac:dyDescent="0.2">
      <c r="A25">
        <f>ROW(Source!A34)</f>
        <v>34</v>
      </c>
      <c r="B25">
        <v>34733083</v>
      </c>
      <c r="C25">
        <v>34733949</v>
      </c>
      <c r="D25">
        <v>31711332</v>
      </c>
      <c r="E25">
        <v>1</v>
      </c>
      <c r="F25">
        <v>1</v>
      </c>
      <c r="G25">
        <v>1</v>
      </c>
      <c r="H25">
        <v>1</v>
      </c>
      <c r="I25" t="s">
        <v>267</v>
      </c>
      <c r="J25" t="s">
        <v>3</v>
      </c>
      <c r="K25" t="s">
        <v>268</v>
      </c>
      <c r="L25">
        <v>1191</v>
      </c>
      <c r="N25">
        <v>1013</v>
      </c>
      <c r="O25" t="s">
        <v>251</v>
      </c>
      <c r="P25" t="s">
        <v>251</v>
      </c>
      <c r="Q25">
        <v>1</v>
      </c>
      <c r="W25">
        <v>0</v>
      </c>
      <c r="X25">
        <v>-509590494</v>
      </c>
      <c r="Y25">
        <v>16.2</v>
      </c>
      <c r="AA25">
        <v>0</v>
      </c>
      <c r="AB25">
        <v>0</v>
      </c>
      <c r="AC25">
        <v>0</v>
      </c>
      <c r="AD25">
        <v>8.17</v>
      </c>
      <c r="AE25">
        <v>0</v>
      </c>
      <c r="AF25">
        <v>0</v>
      </c>
      <c r="AG25">
        <v>0</v>
      </c>
      <c r="AH25">
        <v>8.17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16.2</v>
      </c>
      <c r="AU25" t="s">
        <v>3</v>
      </c>
      <c r="AV25">
        <v>1</v>
      </c>
      <c r="AW25">
        <v>2</v>
      </c>
      <c r="AX25">
        <v>34733950</v>
      </c>
      <c r="AY25">
        <v>1</v>
      </c>
      <c r="AZ25">
        <v>0</v>
      </c>
      <c r="BA25">
        <v>35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16.070399999999999</v>
      </c>
      <c r="CY25">
        <f>AD25</f>
        <v>8.17</v>
      </c>
      <c r="CZ25">
        <f>AH25</f>
        <v>8.17</v>
      </c>
      <c r="DA25">
        <f>AL25</f>
        <v>1</v>
      </c>
      <c r="DB25">
        <v>0</v>
      </c>
    </row>
    <row r="26" spans="1:106" x14ac:dyDescent="0.2">
      <c r="A26">
        <f>ROW(Source!A34)</f>
        <v>34</v>
      </c>
      <c r="B26">
        <v>34733083</v>
      </c>
      <c r="C26">
        <v>34733949</v>
      </c>
      <c r="D26">
        <v>31527379</v>
      </c>
      <c r="E26">
        <v>1</v>
      </c>
      <c r="F26">
        <v>1</v>
      </c>
      <c r="G26">
        <v>1</v>
      </c>
      <c r="H26">
        <v>2</v>
      </c>
      <c r="I26" t="s">
        <v>275</v>
      </c>
      <c r="J26" t="s">
        <v>276</v>
      </c>
      <c r="K26" t="s">
        <v>277</v>
      </c>
      <c r="L26">
        <v>1368</v>
      </c>
      <c r="N26">
        <v>1011</v>
      </c>
      <c r="O26" t="s">
        <v>257</v>
      </c>
      <c r="P26" t="s">
        <v>257</v>
      </c>
      <c r="Q26">
        <v>1</v>
      </c>
      <c r="W26">
        <v>0</v>
      </c>
      <c r="X26">
        <v>520357435</v>
      </c>
      <c r="Y26">
        <v>14.1</v>
      </c>
      <c r="AA26">
        <v>0</v>
      </c>
      <c r="AB26">
        <v>30</v>
      </c>
      <c r="AC26">
        <v>0</v>
      </c>
      <c r="AD26">
        <v>0</v>
      </c>
      <c r="AE26">
        <v>0</v>
      </c>
      <c r="AF26">
        <v>30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14.1</v>
      </c>
      <c r="AU26" t="s">
        <v>3</v>
      </c>
      <c r="AV26">
        <v>0</v>
      </c>
      <c r="AW26">
        <v>2</v>
      </c>
      <c r="AX26">
        <v>34733951</v>
      </c>
      <c r="AY26">
        <v>1</v>
      </c>
      <c r="AZ26">
        <v>0</v>
      </c>
      <c r="BA26">
        <v>36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Y26*Source!I34</f>
        <v>13.9872</v>
      </c>
      <c r="CY26">
        <f>AB26</f>
        <v>30</v>
      </c>
      <c r="CZ26">
        <f>AF26</f>
        <v>30</v>
      </c>
      <c r="DA26">
        <f>AJ26</f>
        <v>1</v>
      </c>
      <c r="DB26">
        <v>0</v>
      </c>
    </row>
    <row r="27" spans="1:106" x14ac:dyDescent="0.2">
      <c r="A27">
        <f>ROW(Source!A35)</f>
        <v>35</v>
      </c>
      <c r="B27">
        <v>34733084</v>
      </c>
      <c r="C27">
        <v>34733949</v>
      </c>
      <c r="D27">
        <v>31711332</v>
      </c>
      <c r="E27">
        <v>1</v>
      </c>
      <c r="F27">
        <v>1</v>
      </c>
      <c r="G27">
        <v>1</v>
      </c>
      <c r="H27">
        <v>1</v>
      </c>
      <c r="I27" t="s">
        <v>267</v>
      </c>
      <c r="J27" t="s">
        <v>3</v>
      </c>
      <c r="K27" t="s">
        <v>268</v>
      </c>
      <c r="L27">
        <v>1191</v>
      </c>
      <c r="N27">
        <v>1013</v>
      </c>
      <c r="O27" t="s">
        <v>251</v>
      </c>
      <c r="P27" t="s">
        <v>251</v>
      </c>
      <c r="Q27">
        <v>1</v>
      </c>
      <c r="W27">
        <v>0</v>
      </c>
      <c r="X27">
        <v>-509590494</v>
      </c>
      <c r="Y27">
        <v>16.2</v>
      </c>
      <c r="AA27">
        <v>0</v>
      </c>
      <c r="AB27">
        <v>0</v>
      </c>
      <c r="AC27">
        <v>0</v>
      </c>
      <c r="AD27">
        <v>149.51</v>
      </c>
      <c r="AE27">
        <v>0</v>
      </c>
      <c r="AF27">
        <v>0</v>
      </c>
      <c r="AG27">
        <v>0</v>
      </c>
      <c r="AH27">
        <v>8.17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16.2</v>
      </c>
      <c r="AU27" t="s">
        <v>3</v>
      </c>
      <c r="AV27">
        <v>1</v>
      </c>
      <c r="AW27">
        <v>2</v>
      </c>
      <c r="AX27">
        <v>34733950</v>
      </c>
      <c r="AY27">
        <v>1</v>
      </c>
      <c r="AZ27">
        <v>0</v>
      </c>
      <c r="BA27">
        <v>37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Y27*Source!I35</f>
        <v>16.070399999999999</v>
      </c>
      <c r="CY27">
        <f>AD27</f>
        <v>149.51</v>
      </c>
      <c r="CZ27">
        <f>AH27</f>
        <v>8.17</v>
      </c>
      <c r="DA27">
        <f>AL27</f>
        <v>18.3</v>
      </c>
      <c r="DB27">
        <v>0</v>
      </c>
    </row>
    <row r="28" spans="1:106" x14ac:dyDescent="0.2">
      <c r="A28">
        <f>ROW(Source!A35)</f>
        <v>35</v>
      </c>
      <c r="B28">
        <v>34733084</v>
      </c>
      <c r="C28">
        <v>34733949</v>
      </c>
      <c r="D28">
        <v>31527379</v>
      </c>
      <c r="E28">
        <v>1</v>
      </c>
      <c r="F28">
        <v>1</v>
      </c>
      <c r="G28">
        <v>1</v>
      </c>
      <c r="H28">
        <v>2</v>
      </c>
      <c r="I28" t="s">
        <v>275</v>
      </c>
      <c r="J28" t="s">
        <v>276</v>
      </c>
      <c r="K28" t="s">
        <v>277</v>
      </c>
      <c r="L28">
        <v>1368</v>
      </c>
      <c r="N28">
        <v>1011</v>
      </c>
      <c r="O28" t="s">
        <v>257</v>
      </c>
      <c r="P28" t="s">
        <v>257</v>
      </c>
      <c r="Q28">
        <v>1</v>
      </c>
      <c r="W28">
        <v>0</v>
      </c>
      <c r="X28">
        <v>520357435</v>
      </c>
      <c r="Y28">
        <v>14.1</v>
      </c>
      <c r="AA28">
        <v>0</v>
      </c>
      <c r="AB28">
        <v>375</v>
      </c>
      <c r="AC28">
        <v>0</v>
      </c>
      <c r="AD28">
        <v>0</v>
      </c>
      <c r="AE28">
        <v>0</v>
      </c>
      <c r="AF28">
        <v>30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14.1</v>
      </c>
      <c r="AU28" t="s">
        <v>3</v>
      </c>
      <c r="AV28">
        <v>0</v>
      </c>
      <c r="AW28">
        <v>2</v>
      </c>
      <c r="AX28">
        <v>34733951</v>
      </c>
      <c r="AY28">
        <v>1</v>
      </c>
      <c r="AZ28">
        <v>0</v>
      </c>
      <c r="BA28">
        <v>38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Y28*Source!I35</f>
        <v>13.9872</v>
      </c>
      <c r="CY28">
        <f>AB28</f>
        <v>375</v>
      </c>
      <c r="CZ28">
        <f>AF28</f>
        <v>30</v>
      </c>
      <c r="DA28">
        <f>AJ28</f>
        <v>12.5</v>
      </c>
      <c r="DB28">
        <v>0</v>
      </c>
    </row>
    <row r="29" spans="1:106" x14ac:dyDescent="0.2">
      <c r="A29">
        <f>ROW(Source!A36)</f>
        <v>36</v>
      </c>
      <c r="B29">
        <v>34733083</v>
      </c>
      <c r="C29">
        <v>34733176</v>
      </c>
      <c r="D29">
        <v>31709494</v>
      </c>
      <c r="E29">
        <v>1</v>
      </c>
      <c r="F29">
        <v>1</v>
      </c>
      <c r="G29">
        <v>1</v>
      </c>
      <c r="H29">
        <v>1</v>
      </c>
      <c r="I29" t="s">
        <v>278</v>
      </c>
      <c r="J29" t="s">
        <v>3</v>
      </c>
      <c r="K29" t="s">
        <v>279</v>
      </c>
      <c r="L29">
        <v>1191</v>
      </c>
      <c r="N29">
        <v>1013</v>
      </c>
      <c r="O29" t="s">
        <v>251</v>
      </c>
      <c r="P29" t="s">
        <v>251</v>
      </c>
      <c r="Q29">
        <v>1</v>
      </c>
      <c r="W29">
        <v>0</v>
      </c>
      <c r="X29">
        <v>-1081351934</v>
      </c>
      <c r="Y29">
        <v>14.36</v>
      </c>
      <c r="AA29">
        <v>0</v>
      </c>
      <c r="AB29">
        <v>0</v>
      </c>
      <c r="AC29">
        <v>0</v>
      </c>
      <c r="AD29">
        <v>9.4</v>
      </c>
      <c r="AE29">
        <v>0</v>
      </c>
      <c r="AF29">
        <v>0</v>
      </c>
      <c r="AG29">
        <v>0</v>
      </c>
      <c r="AH29">
        <v>9.4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14.36</v>
      </c>
      <c r="AU29" t="s">
        <v>3</v>
      </c>
      <c r="AV29">
        <v>1</v>
      </c>
      <c r="AW29">
        <v>2</v>
      </c>
      <c r="AX29">
        <v>34733182</v>
      </c>
      <c r="AY29">
        <v>1</v>
      </c>
      <c r="AZ29">
        <v>0</v>
      </c>
      <c r="BA29">
        <v>39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Y29*Source!I36</f>
        <v>154.87260000000001</v>
      </c>
      <c r="CY29">
        <f>AD29</f>
        <v>9.4</v>
      </c>
      <c r="CZ29">
        <f>AH29</f>
        <v>9.4</v>
      </c>
      <c r="DA29">
        <f>AL29</f>
        <v>1</v>
      </c>
      <c r="DB29">
        <v>0</v>
      </c>
    </row>
    <row r="30" spans="1:106" x14ac:dyDescent="0.2">
      <c r="A30">
        <f>ROW(Source!A36)</f>
        <v>36</v>
      </c>
      <c r="B30">
        <v>34733083</v>
      </c>
      <c r="C30">
        <v>34733176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260</v>
      </c>
      <c r="J30" t="s">
        <v>3</v>
      </c>
      <c r="K30" t="s">
        <v>261</v>
      </c>
      <c r="L30">
        <v>1191</v>
      </c>
      <c r="N30">
        <v>1013</v>
      </c>
      <c r="O30" t="s">
        <v>251</v>
      </c>
      <c r="P30" t="s">
        <v>251</v>
      </c>
      <c r="Q30">
        <v>1</v>
      </c>
      <c r="W30">
        <v>0</v>
      </c>
      <c r="X30">
        <v>-1417349443</v>
      </c>
      <c r="Y30">
        <v>0.28999999999999998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0.28999999999999998</v>
      </c>
      <c r="AU30" t="s">
        <v>3</v>
      </c>
      <c r="AV30">
        <v>2</v>
      </c>
      <c r="AW30">
        <v>2</v>
      </c>
      <c r="AX30">
        <v>34733183</v>
      </c>
      <c r="AY30">
        <v>1</v>
      </c>
      <c r="AZ30">
        <v>0</v>
      </c>
      <c r="BA30">
        <v>40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Y30*Source!I36</f>
        <v>3.12765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ROW(Source!A36)</f>
        <v>36</v>
      </c>
      <c r="B31">
        <v>34733083</v>
      </c>
      <c r="C31">
        <v>34733176</v>
      </c>
      <c r="D31">
        <v>31526651</v>
      </c>
      <c r="E31">
        <v>1</v>
      </c>
      <c r="F31">
        <v>1</v>
      </c>
      <c r="G31">
        <v>1</v>
      </c>
      <c r="H31">
        <v>2</v>
      </c>
      <c r="I31" t="s">
        <v>262</v>
      </c>
      <c r="J31" t="s">
        <v>263</v>
      </c>
      <c r="K31" t="s">
        <v>264</v>
      </c>
      <c r="L31">
        <v>1368</v>
      </c>
      <c r="N31">
        <v>1011</v>
      </c>
      <c r="O31" t="s">
        <v>257</v>
      </c>
      <c r="P31" t="s">
        <v>257</v>
      </c>
      <c r="Q31">
        <v>1</v>
      </c>
      <c r="W31">
        <v>0</v>
      </c>
      <c r="X31">
        <v>-1460065968</v>
      </c>
      <c r="Y31">
        <v>0.15</v>
      </c>
      <c r="AA31">
        <v>0</v>
      </c>
      <c r="AB31">
        <v>86.4</v>
      </c>
      <c r="AC31">
        <v>13.5</v>
      </c>
      <c r="AD31">
        <v>0</v>
      </c>
      <c r="AE31">
        <v>0</v>
      </c>
      <c r="AF31">
        <v>86.4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0.15</v>
      </c>
      <c r="AU31" t="s">
        <v>3</v>
      </c>
      <c r="AV31">
        <v>0</v>
      </c>
      <c r="AW31">
        <v>2</v>
      </c>
      <c r="AX31">
        <v>34733184</v>
      </c>
      <c r="AY31">
        <v>1</v>
      </c>
      <c r="AZ31">
        <v>0</v>
      </c>
      <c r="BA31">
        <v>41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Y31*Source!I36</f>
        <v>1.61775</v>
      </c>
      <c r="CY31">
        <f>AB31</f>
        <v>86.4</v>
      </c>
      <c r="CZ31">
        <f>AF31</f>
        <v>86.4</v>
      </c>
      <c r="DA31">
        <f>AJ31</f>
        <v>1</v>
      </c>
      <c r="DB31">
        <v>0</v>
      </c>
    </row>
    <row r="32" spans="1:106" x14ac:dyDescent="0.2">
      <c r="A32">
        <f>ROW(Source!A36)</f>
        <v>36</v>
      </c>
      <c r="B32">
        <v>34733083</v>
      </c>
      <c r="C32">
        <v>34733176</v>
      </c>
      <c r="D32">
        <v>31526753</v>
      </c>
      <c r="E32">
        <v>1</v>
      </c>
      <c r="F32">
        <v>1</v>
      </c>
      <c r="G32">
        <v>1</v>
      </c>
      <c r="H32">
        <v>2</v>
      </c>
      <c r="I32" t="s">
        <v>269</v>
      </c>
      <c r="J32" t="s">
        <v>270</v>
      </c>
      <c r="K32" t="s">
        <v>271</v>
      </c>
      <c r="L32">
        <v>1368</v>
      </c>
      <c r="N32">
        <v>1011</v>
      </c>
      <c r="O32" t="s">
        <v>257</v>
      </c>
      <c r="P32" t="s">
        <v>257</v>
      </c>
      <c r="Q32">
        <v>1</v>
      </c>
      <c r="W32">
        <v>0</v>
      </c>
      <c r="X32">
        <v>-1718674368</v>
      </c>
      <c r="Y32">
        <v>0.05</v>
      </c>
      <c r="AA32">
        <v>0</v>
      </c>
      <c r="AB32">
        <v>111.99</v>
      </c>
      <c r="AC32">
        <v>13.5</v>
      </c>
      <c r="AD32">
        <v>0</v>
      </c>
      <c r="AE32">
        <v>0</v>
      </c>
      <c r="AF32">
        <v>111.99</v>
      </c>
      <c r="AG32">
        <v>13.5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0.05</v>
      </c>
      <c r="AU32" t="s">
        <v>3</v>
      </c>
      <c r="AV32">
        <v>0</v>
      </c>
      <c r="AW32">
        <v>2</v>
      </c>
      <c r="AX32">
        <v>34733185</v>
      </c>
      <c r="AY32">
        <v>1</v>
      </c>
      <c r="AZ32">
        <v>0</v>
      </c>
      <c r="BA32">
        <v>42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Y32*Source!I36</f>
        <v>0.53925000000000001</v>
      </c>
      <c r="CY32">
        <f>AB32</f>
        <v>111.99</v>
      </c>
      <c r="CZ32">
        <f>AF32</f>
        <v>111.99</v>
      </c>
      <c r="DA32">
        <f>AJ32</f>
        <v>1</v>
      </c>
      <c r="DB32">
        <v>0</v>
      </c>
    </row>
    <row r="33" spans="1:106" x14ac:dyDescent="0.2">
      <c r="A33">
        <f>ROW(Source!A36)</f>
        <v>36</v>
      </c>
      <c r="B33">
        <v>34733083</v>
      </c>
      <c r="C33">
        <v>34733176</v>
      </c>
      <c r="D33">
        <v>31528142</v>
      </c>
      <c r="E33">
        <v>1</v>
      </c>
      <c r="F33">
        <v>1</v>
      </c>
      <c r="G33">
        <v>1</v>
      </c>
      <c r="H33">
        <v>2</v>
      </c>
      <c r="I33" t="s">
        <v>272</v>
      </c>
      <c r="J33" t="s">
        <v>273</v>
      </c>
      <c r="K33" t="s">
        <v>274</v>
      </c>
      <c r="L33">
        <v>1368</v>
      </c>
      <c r="N33">
        <v>1011</v>
      </c>
      <c r="O33" t="s">
        <v>257</v>
      </c>
      <c r="P33" t="s">
        <v>257</v>
      </c>
      <c r="Q33">
        <v>1</v>
      </c>
      <c r="W33">
        <v>0</v>
      </c>
      <c r="X33">
        <v>1372534845</v>
      </c>
      <c r="Y33">
        <v>0.09</v>
      </c>
      <c r="AA33">
        <v>0</v>
      </c>
      <c r="AB33">
        <v>65.709999999999994</v>
      </c>
      <c r="AC33">
        <v>11.6</v>
      </c>
      <c r="AD33">
        <v>0</v>
      </c>
      <c r="AE33">
        <v>0</v>
      </c>
      <c r="AF33">
        <v>65.709999999999994</v>
      </c>
      <c r="AG33">
        <v>11.6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0.09</v>
      </c>
      <c r="AU33" t="s">
        <v>3</v>
      </c>
      <c r="AV33">
        <v>0</v>
      </c>
      <c r="AW33">
        <v>2</v>
      </c>
      <c r="AX33">
        <v>34733186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Y33*Source!I36</f>
        <v>0.97065000000000001</v>
      </c>
      <c r="CY33">
        <f>AB33</f>
        <v>65.709999999999994</v>
      </c>
      <c r="CZ33">
        <f>AF33</f>
        <v>65.709999999999994</v>
      </c>
      <c r="DA33">
        <f>AJ33</f>
        <v>1</v>
      </c>
      <c r="DB33">
        <v>0</v>
      </c>
    </row>
    <row r="34" spans="1:106" x14ac:dyDescent="0.2">
      <c r="A34">
        <f>ROW(Source!A37)</f>
        <v>37</v>
      </c>
      <c r="B34">
        <v>34733084</v>
      </c>
      <c r="C34">
        <v>34733176</v>
      </c>
      <c r="D34">
        <v>31709494</v>
      </c>
      <c r="E34">
        <v>1</v>
      </c>
      <c r="F34">
        <v>1</v>
      </c>
      <c r="G34">
        <v>1</v>
      </c>
      <c r="H34">
        <v>1</v>
      </c>
      <c r="I34" t="s">
        <v>278</v>
      </c>
      <c r="J34" t="s">
        <v>3</v>
      </c>
      <c r="K34" t="s">
        <v>279</v>
      </c>
      <c r="L34">
        <v>1191</v>
      </c>
      <c r="N34">
        <v>1013</v>
      </c>
      <c r="O34" t="s">
        <v>251</v>
      </c>
      <c r="P34" t="s">
        <v>251</v>
      </c>
      <c r="Q34">
        <v>1</v>
      </c>
      <c r="W34">
        <v>0</v>
      </c>
      <c r="X34">
        <v>-1081351934</v>
      </c>
      <c r="Y34">
        <v>14.36</v>
      </c>
      <c r="AA34">
        <v>0</v>
      </c>
      <c r="AB34">
        <v>0</v>
      </c>
      <c r="AC34">
        <v>0</v>
      </c>
      <c r="AD34">
        <v>172.02</v>
      </c>
      <c r="AE34">
        <v>0</v>
      </c>
      <c r="AF34">
        <v>0</v>
      </c>
      <c r="AG34">
        <v>0</v>
      </c>
      <c r="AH34">
        <v>9.4</v>
      </c>
      <c r="AI34">
        <v>1</v>
      </c>
      <c r="AJ34">
        <v>1</v>
      </c>
      <c r="AK34">
        <v>1</v>
      </c>
      <c r="AL34">
        <v>18.3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14.36</v>
      </c>
      <c r="AU34" t="s">
        <v>3</v>
      </c>
      <c r="AV34">
        <v>1</v>
      </c>
      <c r="AW34">
        <v>2</v>
      </c>
      <c r="AX34">
        <v>34733182</v>
      </c>
      <c r="AY34">
        <v>1</v>
      </c>
      <c r="AZ34">
        <v>0</v>
      </c>
      <c r="BA34">
        <v>47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Y34*Source!I37</f>
        <v>154.87260000000001</v>
      </c>
      <c r="CY34">
        <f>AD34</f>
        <v>172.02</v>
      </c>
      <c r="CZ34">
        <f>AH34</f>
        <v>9.4</v>
      </c>
      <c r="DA34">
        <f>AL34</f>
        <v>18.3</v>
      </c>
      <c r="DB34">
        <v>0</v>
      </c>
    </row>
    <row r="35" spans="1:106" x14ac:dyDescent="0.2">
      <c r="A35">
        <f>ROW(Source!A37)</f>
        <v>37</v>
      </c>
      <c r="B35">
        <v>34733084</v>
      </c>
      <c r="C35">
        <v>34733176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260</v>
      </c>
      <c r="J35" t="s">
        <v>3</v>
      </c>
      <c r="K35" t="s">
        <v>261</v>
      </c>
      <c r="L35">
        <v>1191</v>
      </c>
      <c r="N35">
        <v>1013</v>
      </c>
      <c r="O35" t="s">
        <v>251</v>
      </c>
      <c r="P35" t="s">
        <v>251</v>
      </c>
      <c r="Q35">
        <v>1</v>
      </c>
      <c r="W35">
        <v>0</v>
      </c>
      <c r="X35">
        <v>-1417349443</v>
      </c>
      <c r="Y35">
        <v>0.28999999999999998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0.28999999999999998</v>
      </c>
      <c r="AU35" t="s">
        <v>3</v>
      </c>
      <c r="AV35">
        <v>2</v>
      </c>
      <c r="AW35">
        <v>2</v>
      </c>
      <c r="AX35">
        <v>34733183</v>
      </c>
      <c r="AY35">
        <v>1</v>
      </c>
      <c r="AZ35">
        <v>0</v>
      </c>
      <c r="BA35">
        <v>48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Y35*Source!I37</f>
        <v>3.12765</v>
      </c>
      <c r="CY35">
        <f>AD35</f>
        <v>0</v>
      </c>
      <c r="CZ35">
        <f>AH35</f>
        <v>0</v>
      </c>
      <c r="DA35">
        <f>AL35</f>
        <v>1</v>
      </c>
      <c r="DB35">
        <v>0</v>
      </c>
    </row>
    <row r="36" spans="1:106" x14ac:dyDescent="0.2">
      <c r="A36">
        <f>ROW(Source!A37)</f>
        <v>37</v>
      </c>
      <c r="B36">
        <v>34733084</v>
      </c>
      <c r="C36">
        <v>34733176</v>
      </c>
      <c r="D36">
        <v>31526651</v>
      </c>
      <c r="E36">
        <v>1</v>
      </c>
      <c r="F36">
        <v>1</v>
      </c>
      <c r="G36">
        <v>1</v>
      </c>
      <c r="H36">
        <v>2</v>
      </c>
      <c r="I36" t="s">
        <v>262</v>
      </c>
      <c r="J36" t="s">
        <v>263</v>
      </c>
      <c r="K36" t="s">
        <v>264</v>
      </c>
      <c r="L36">
        <v>1368</v>
      </c>
      <c r="N36">
        <v>1011</v>
      </c>
      <c r="O36" t="s">
        <v>257</v>
      </c>
      <c r="P36" t="s">
        <v>257</v>
      </c>
      <c r="Q36">
        <v>1</v>
      </c>
      <c r="W36">
        <v>0</v>
      </c>
      <c r="X36">
        <v>-1460065968</v>
      </c>
      <c r="Y36">
        <v>0.15</v>
      </c>
      <c r="AA36">
        <v>0</v>
      </c>
      <c r="AB36">
        <v>1080</v>
      </c>
      <c r="AC36">
        <v>247.05</v>
      </c>
      <c r="AD36">
        <v>0</v>
      </c>
      <c r="AE36">
        <v>0</v>
      </c>
      <c r="AF36">
        <v>86.4</v>
      </c>
      <c r="AG36">
        <v>13.5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0.15</v>
      </c>
      <c r="AU36" t="s">
        <v>3</v>
      </c>
      <c r="AV36">
        <v>0</v>
      </c>
      <c r="AW36">
        <v>2</v>
      </c>
      <c r="AX36">
        <v>34733184</v>
      </c>
      <c r="AY36">
        <v>1</v>
      </c>
      <c r="AZ36">
        <v>0</v>
      </c>
      <c r="BA36">
        <v>49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Y36*Source!I37</f>
        <v>1.61775</v>
      </c>
      <c r="CY36">
        <f>AB36</f>
        <v>1080</v>
      </c>
      <c r="CZ36">
        <f>AF36</f>
        <v>86.4</v>
      </c>
      <c r="DA36">
        <f>AJ36</f>
        <v>12.5</v>
      </c>
      <c r="DB36">
        <v>0</v>
      </c>
    </row>
    <row r="37" spans="1:106" x14ac:dyDescent="0.2">
      <c r="A37">
        <f>ROW(Source!A37)</f>
        <v>37</v>
      </c>
      <c r="B37">
        <v>34733084</v>
      </c>
      <c r="C37">
        <v>34733176</v>
      </c>
      <c r="D37">
        <v>31526753</v>
      </c>
      <c r="E37">
        <v>1</v>
      </c>
      <c r="F37">
        <v>1</v>
      </c>
      <c r="G37">
        <v>1</v>
      </c>
      <c r="H37">
        <v>2</v>
      </c>
      <c r="I37" t="s">
        <v>269</v>
      </c>
      <c r="J37" t="s">
        <v>270</v>
      </c>
      <c r="K37" t="s">
        <v>271</v>
      </c>
      <c r="L37">
        <v>1368</v>
      </c>
      <c r="N37">
        <v>1011</v>
      </c>
      <c r="O37" t="s">
        <v>257</v>
      </c>
      <c r="P37" t="s">
        <v>257</v>
      </c>
      <c r="Q37">
        <v>1</v>
      </c>
      <c r="W37">
        <v>0</v>
      </c>
      <c r="X37">
        <v>-1718674368</v>
      </c>
      <c r="Y37">
        <v>0.05</v>
      </c>
      <c r="AA37">
        <v>0</v>
      </c>
      <c r="AB37">
        <v>1399.88</v>
      </c>
      <c r="AC37">
        <v>247.05</v>
      </c>
      <c r="AD37">
        <v>0</v>
      </c>
      <c r="AE37">
        <v>0</v>
      </c>
      <c r="AF37">
        <v>111.99</v>
      </c>
      <c r="AG37">
        <v>13.5</v>
      </c>
      <c r="AH37">
        <v>0</v>
      </c>
      <c r="AI37">
        <v>1</v>
      </c>
      <c r="AJ37">
        <v>12.5</v>
      </c>
      <c r="AK37">
        <v>18.3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0.05</v>
      </c>
      <c r="AU37" t="s">
        <v>3</v>
      </c>
      <c r="AV37">
        <v>0</v>
      </c>
      <c r="AW37">
        <v>2</v>
      </c>
      <c r="AX37">
        <v>34733185</v>
      </c>
      <c r="AY37">
        <v>1</v>
      </c>
      <c r="AZ37">
        <v>0</v>
      </c>
      <c r="BA37">
        <v>50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Y37*Source!I37</f>
        <v>0.53925000000000001</v>
      </c>
      <c r="CY37">
        <f>AB37</f>
        <v>1399.88</v>
      </c>
      <c r="CZ37">
        <f>AF37</f>
        <v>111.99</v>
      </c>
      <c r="DA37">
        <f>AJ37</f>
        <v>12.5</v>
      </c>
      <c r="DB37">
        <v>0</v>
      </c>
    </row>
    <row r="38" spans="1:106" x14ac:dyDescent="0.2">
      <c r="A38">
        <f>ROW(Source!A37)</f>
        <v>37</v>
      </c>
      <c r="B38">
        <v>34733084</v>
      </c>
      <c r="C38">
        <v>34733176</v>
      </c>
      <c r="D38">
        <v>31528142</v>
      </c>
      <c r="E38">
        <v>1</v>
      </c>
      <c r="F38">
        <v>1</v>
      </c>
      <c r="G38">
        <v>1</v>
      </c>
      <c r="H38">
        <v>2</v>
      </c>
      <c r="I38" t="s">
        <v>272</v>
      </c>
      <c r="J38" t="s">
        <v>273</v>
      </c>
      <c r="K38" t="s">
        <v>274</v>
      </c>
      <c r="L38">
        <v>1368</v>
      </c>
      <c r="N38">
        <v>1011</v>
      </c>
      <c r="O38" t="s">
        <v>257</v>
      </c>
      <c r="P38" t="s">
        <v>257</v>
      </c>
      <c r="Q38">
        <v>1</v>
      </c>
      <c r="W38">
        <v>0</v>
      </c>
      <c r="X38">
        <v>1372534845</v>
      </c>
      <c r="Y38">
        <v>0.09</v>
      </c>
      <c r="AA38">
        <v>0</v>
      </c>
      <c r="AB38">
        <v>821.38</v>
      </c>
      <c r="AC38">
        <v>212.28</v>
      </c>
      <c r="AD38">
        <v>0</v>
      </c>
      <c r="AE38">
        <v>0</v>
      </c>
      <c r="AF38">
        <v>65.709999999999994</v>
      </c>
      <c r="AG38">
        <v>11.6</v>
      </c>
      <c r="AH38">
        <v>0</v>
      </c>
      <c r="AI38">
        <v>1</v>
      </c>
      <c r="AJ38">
        <v>12.5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0.09</v>
      </c>
      <c r="AU38" t="s">
        <v>3</v>
      </c>
      <c r="AV38">
        <v>0</v>
      </c>
      <c r="AW38">
        <v>2</v>
      </c>
      <c r="AX38">
        <v>34733186</v>
      </c>
      <c r="AY38">
        <v>1</v>
      </c>
      <c r="AZ38">
        <v>0</v>
      </c>
      <c r="BA38">
        <v>51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Y38*Source!I37</f>
        <v>0.97065000000000001</v>
      </c>
      <c r="CY38">
        <f>AB38</f>
        <v>821.38</v>
      </c>
      <c r="CZ38">
        <f>AF38</f>
        <v>65.709999999999994</v>
      </c>
      <c r="DA38">
        <f>AJ38</f>
        <v>12.5</v>
      </c>
      <c r="DB38">
        <v>0</v>
      </c>
    </row>
    <row r="39" spans="1:106" x14ac:dyDescent="0.2">
      <c r="A39">
        <f>ROW(Source!A38)</f>
        <v>38</v>
      </c>
      <c r="B39">
        <v>34733083</v>
      </c>
      <c r="C39">
        <v>34734120</v>
      </c>
      <c r="D39">
        <v>31709863</v>
      </c>
      <c r="E39">
        <v>1</v>
      </c>
      <c r="F39">
        <v>1</v>
      </c>
      <c r="G39">
        <v>1</v>
      </c>
      <c r="H39">
        <v>1</v>
      </c>
      <c r="I39" t="s">
        <v>280</v>
      </c>
      <c r="J39" t="s">
        <v>3</v>
      </c>
      <c r="K39" t="s">
        <v>281</v>
      </c>
      <c r="L39">
        <v>1191</v>
      </c>
      <c r="N39">
        <v>1013</v>
      </c>
      <c r="O39" t="s">
        <v>251</v>
      </c>
      <c r="P39" t="s">
        <v>251</v>
      </c>
      <c r="Q39">
        <v>1</v>
      </c>
      <c r="W39">
        <v>0</v>
      </c>
      <c r="X39">
        <v>-400197608</v>
      </c>
      <c r="Y39">
        <v>88.6</v>
      </c>
      <c r="AA39">
        <v>0</v>
      </c>
      <c r="AB39">
        <v>0</v>
      </c>
      <c r="AC39">
        <v>0</v>
      </c>
      <c r="AD39">
        <v>8.5299999999999994</v>
      </c>
      <c r="AE39">
        <v>0</v>
      </c>
      <c r="AF39">
        <v>0</v>
      </c>
      <c r="AG39">
        <v>0</v>
      </c>
      <c r="AH39">
        <v>8.5299999999999994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88.6</v>
      </c>
      <c r="AU39" t="s">
        <v>3</v>
      </c>
      <c r="AV39">
        <v>1</v>
      </c>
      <c r="AW39">
        <v>2</v>
      </c>
      <c r="AX39">
        <v>34734124</v>
      </c>
      <c r="AY39">
        <v>1</v>
      </c>
      <c r="AZ39">
        <v>0</v>
      </c>
      <c r="BA39">
        <v>55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Y39*Source!I38</f>
        <v>63.791999999999994</v>
      </c>
      <c r="CY39">
        <f>AD39</f>
        <v>8.5299999999999994</v>
      </c>
      <c r="CZ39">
        <f>AH39</f>
        <v>8.5299999999999994</v>
      </c>
      <c r="DA39">
        <f>AL39</f>
        <v>1</v>
      </c>
      <c r="DB39">
        <v>0</v>
      </c>
    </row>
    <row r="40" spans="1:106" x14ac:dyDescent="0.2">
      <c r="A40">
        <f>ROW(Source!A38)</f>
        <v>38</v>
      </c>
      <c r="B40">
        <v>34733083</v>
      </c>
      <c r="C40">
        <v>34734120</v>
      </c>
      <c r="D40">
        <v>31709492</v>
      </c>
      <c r="E40">
        <v>1</v>
      </c>
      <c r="F40">
        <v>1</v>
      </c>
      <c r="G40">
        <v>1</v>
      </c>
      <c r="H40">
        <v>1</v>
      </c>
      <c r="I40" t="s">
        <v>260</v>
      </c>
      <c r="J40" t="s">
        <v>3</v>
      </c>
      <c r="K40" t="s">
        <v>261</v>
      </c>
      <c r="L40">
        <v>1191</v>
      </c>
      <c r="N40">
        <v>1013</v>
      </c>
      <c r="O40" t="s">
        <v>251</v>
      </c>
      <c r="P40" t="s">
        <v>251</v>
      </c>
      <c r="Q40">
        <v>1</v>
      </c>
      <c r="W40">
        <v>0</v>
      </c>
      <c r="X40">
        <v>-1417349443</v>
      </c>
      <c r="Y40">
        <v>0.08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0.08</v>
      </c>
      <c r="AU40" t="s">
        <v>3</v>
      </c>
      <c r="AV40">
        <v>2</v>
      </c>
      <c r="AW40">
        <v>2</v>
      </c>
      <c r="AX40">
        <v>34734125</v>
      </c>
      <c r="AY40">
        <v>1</v>
      </c>
      <c r="AZ40">
        <v>0</v>
      </c>
      <c r="BA40">
        <v>56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Y40*Source!I38</f>
        <v>5.7599999999999998E-2</v>
      </c>
      <c r="CY40">
        <f>AD40</f>
        <v>0</v>
      </c>
      <c r="CZ40">
        <f>AH40</f>
        <v>0</v>
      </c>
      <c r="DA40">
        <f>AL40</f>
        <v>1</v>
      </c>
      <c r="DB40">
        <v>0</v>
      </c>
    </row>
    <row r="41" spans="1:106" x14ac:dyDescent="0.2">
      <c r="A41">
        <f>ROW(Source!A38)</f>
        <v>38</v>
      </c>
      <c r="B41">
        <v>34733083</v>
      </c>
      <c r="C41">
        <v>34734120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272</v>
      </c>
      <c r="J41" t="s">
        <v>273</v>
      </c>
      <c r="K41" t="s">
        <v>274</v>
      </c>
      <c r="L41">
        <v>1368</v>
      </c>
      <c r="N41">
        <v>1011</v>
      </c>
      <c r="O41" t="s">
        <v>257</v>
      </c>
      <c r="P41" t="s">
        <v>257</v>
      </c>
      <c r="Q41">
        <v>1</v>
      </c>
      <c r="W41">
        <v>0</v>
      </c>
      <c r="X41">
        <v>1372534845</v>
      </c>
      <c r="Y41">
        <v>0.08</v>
      </c>
      <c r="AA41">
        <v>0</v>
      </c>
      <c r="AB41">
        <v>65.709999999999994</v>
      </c>
      <c r="AC41">
        <v>11.6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0.08</v>
      </c>
      <c r="AU41" t="s">
        <v>3</v>
      </c>
      <c r="AV41">
        <v>0</v>
      </c>
      <c r="AW41">
        <v>2</v>
      </c>
      <c r="AX41">
        <v>34734126</v>
      </c>
      <c r="AY41">
        <v>1</v>
      </c>
      <c r="AZ41">
        <v>0</v>
      </c>
      <c r="BA41">
        <v>57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Y41*Source!I38</f>
        <v>5.7599999999999998E-2</v>
      </c>
      <c r="CY41">
        <f>AB41</f>
        <v>65.709999999999994</v>
      </c>
      <c r="CZ41">
        <f>AF41</f>
        <v>65.709999999999994</v>
      </c>
      <c r="DA41">
        <f>AJ41</f>
        <v>1</v>
      </c>
      <c r="DB41">
        <v>0</v>
      </c>
    </row>
    <row r="42" spans="1:106" x14ac:dyDescent="0.2">
      <c r="A42">
        <f>ROW(Source!A39)</f>
        <v>39</v>
      </c>
      <c r="B42">
        <v>34733084</v>
      </c>
      <c r="C42">
        <v>34734120</v>
      </c>
      <c r="D42">
        <v>31709863</v>
      </c>
      <c r="E42">
        <v>1</v>
      </c>
      <c r="F42">
        <v>1</v>
      </c>
      <c r="G42">
        <v>1</v>
      </c>
      <c r="H42">
        <v>1</v>
      </c>
      <c r="I42" t="s">
        <v>280</v>
      </c>
      <c r="J42" t="s">
        <v>3</v>
      </c>
      <c r="K42" t="s">
        <v>281</v>
      </c>
      <c r="L42">
        <v>1191</v>
      </c>
      <c r="N42">
        <v>1013</v>
      </c>
      <c r="O42" t="s">
        <v>251</v>
      </c>
      <c r="P42" t="s">
        <v>251</v>
      </c>
      <c r="Q42">
        <v>1</v>
      </c>
      <c r="W42">
        <v>0</v>
      </c>
      <c r="X42">
        <v>-400197608</v>
      </c>
      <c r="Y42">
        <v>88.6</v>
      </c>
      <c r="AA42">
        <v>0</v>
      </c>
      <c r="AB42">
        <v>0</v>
      </c>
      <c r="AC42">
        <v>0</v>
      </c>
      <c r="AD42">
        <v>156.1</v>
      </c>
      <c r="AE42">
        <v>0</v>
      </c>
      <c r="AF42">
        <v>0</v>
      </c>
      <c r="AG42">
        <v>0</v>
      </c>
      <c r="AH42">
        <v>8.5299999999999994</v>
      </c>
      <c r="AI42">
        <v>1</v>
      </c>
      <c r="AJ42">
        <v>1</v>
      </c>
      <c r="AK42">
        <v>1</v>
      </c>
      <c r="AL42">
        <v>18.3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88.6</v>
      </c>
      <c r="AU42" t="s">
        <v>3</v>
      </c>
      <c r="AV42">
        <v>1</v>
      </c>
      <c r="AW42">
        <v>2</v>
      </c>
      <c r="AX42">
        <v>34734124</v>
      </c>
      <c r="AY42">
        <v>1</v>
      </c>
      <c r="AZ42">
        <v>0</v>
      </c>
      <c r="BA42">
        <v>60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Y42*Source!I39</f>
        <v>63.791999999999994</v>
      </c>
      <c r="CY42">
        <f>AD42</f>
        <v>156.1</v>
      </c>
      <c r="CZ42">
        <f>AH42</f>
        <v>8.5299999999999994</v>
      </c>
      <c r="DA42">
        <f>AL42</f>
        <v>18.3</v>
      </c>
      <c r="DB42">
        <v>0</v>
      </c>
    </row>
    <row r="43" spans="1:106" x14ac:dyDescent="0.2">
      <c r="A43">
        <f>ROW(Source!A39)</f>
        <v>39</v>
      </c>
      <c r="B43">
        <v>34733084</v>
      </c>
      <c r="C43">
        <v>34734120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260</v>
      </c>
      <c r="J43" t="s">
        <v>3</v>
      </c>
      <c r="K43" t="s">
        <v>261</v>
      </c>
      <c r="L43">
        <v>1191</v>
      </c>
      <c r="N43">
        <v>1013</v>
      </c>
      <c r="O43" t="s">
        <v>251</v>
      </c>
      <c r="P43" t="s">
        <v>251</v>
      </c>
      <c r="Q43">
        <v>1</v>
      </c>
      <c r="W43">
        <v>0</v>
      </c>
      <c r="X43">
        <v>-1417349443</v>
      </c>
      <c r="Y43">
        <v>0.08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0.08</v>
      </c>
      <c r="AU43" t="s">
        <v>3</v>
      </c>
      <c r="AV43">
        <v>2</v>
      </c>
      <c r="AW43">
        <v>2</v>
      </c>
      <c r="AX43">
        <v>34734125</v>
      </c>
      <c r="AY43">
        <v>1</v>
      </c>
      <c r="AZ43">
        <v>0</v>
      </c>
      <c r="BA43">
        <v>61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Y43*Source!I39</f>
        <v>5.7599999999999998E-2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ROW(Source!A39)</f>
        <v>39</v>
      </c>
      <c r="B44">
        <v>34733084</v>
      </c>
      <c r="C44">
        <v>34734120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272</v>
      </c>
      <c r="J44" t="s">
        <v>273</v>
      </c>
      <c r="K44" t="s">
        <v>274</v>
      </c>
      <c r="L44">
        <v>1368</v>
      </c>
      <c r="N44">
        <v>1011</v>
      </c>
      <c r="O44" t="s">
        <v>257</v>
      </c>
      <c r="P44" t="s">
        <v>257</v>
      </c>
      <c r="Q44">
        <v>1</v>
      </c>
      <c r="W44">
        <v>0</v>
      </c>
      <c r="X44">
        <v>1372534845</v>
      </c>
      <c r="Y44">
        <v>0.08</v>
      </c>
      <c r="AA44">
        <v>0</v>
      </c>
      <c r="AB44">
        <v>821.38</v>
      </c>
      <c r="AC44">
        <v>212.28</v>
      </c>
      <c r="AD44">
        <v>0</v>
      </c>
      <c r="AE44">
        <v>0</v>
      </c>
      <c r="AF44">
        <v>65.709999999999994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0.08</v>
      </c>
      <c r="AU44" t="s">
        <v>3</v>
      </c>
      <c r="AV44">
        <v>0</v>
      </c>
      <c r="AW44">
        <v>2</v>
      </c>
      <c r="AX44">
        <v>34734126</v>
      </c>
      <c r="AY44">
        <v>1</v>
      </c>
      <c r="AZ44">
        <v>0</v>
      </c>
      <c r="BA44">
        <v>62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Y44*Source!I39</f>
        <v>5.7599999999999998E-2</v>
      </c>
      <c r="CY44">
        <f>AB44</f>
        <v>821.38</v>
      </c>
      <c r="CZ44">
        <f>AF44</f>
        <v>65.709999999999994</v>
      </c>
      <c r="DA44">
        <f>AJ44</f>
        <v>12.5</v>
      </c>
      <c r="DB44">
        <v>0</v>
      </c>
    </row>
    <row r="45" spans="1:106" x14ac:dyDescent="0.2">
      <c r="A45">
        <f>ROW(Source!A40)</f>
        <v>40</v>
      </c>
      <c r="B45">
        <v>34733083</v>
      </c>
      <c r="C45">
        <v>34733721</v>
      </c>
      <c r="D45">
        <v>31709863</v>
      </c>
      <c r="E45">
        <v>1</v>
      </c>
      <c r="F45">
        <v>1</v>
      </c>
      <c r="G45">
        <v>1</v>
      </c>
      <c r="H45">
        <v>1</v>
      </c>
      <c r="I45" t="s">
        <v>280</v>
      </c>
      <c r="J45" t="s">
        <v>3</v>
      </c>
      <c r="K45" t="s">
        <v>281</v>
      </c>
      <c r="L45">
        <v>1191</v>
      </c>
      <c r="N45">
        <v>1013</v>
      </c>
      <c r="O45" t="s">
        <v>251</v>
      </c>
      <c r="P45" t="s">
        <v>251</v>
      </c>
      <c r="Q45">
        <v>1</v>
      </c>
      <c r="W45">
        <v>0</v>
      </c>
      <c r="X45">
        <v>-400197608</v>
      </c>
      <c r="Y45">
        <v>36.799999999999997</v>
      </c>
      <c r="AA45">
        <v>0</v>
      </c>
      <c r="AB45">
        <v>0</v>
      </c>
      <c r="AC45">
        <v>0</v>
      </c>
      <c r="AD45">
        <v>8.5299999999999994</v>
      </c>
      <c r="AE45">
        <v>0</v>
      </c>
      <c r="AF45">
        <v>0</v>
      </c>
      <c r="AG45">
        <v>0</v>
      </c>
      <c r="AH45">
        <v>8.5299999999999994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36.799999999999997</v>
      </c>
      <c r="AU45" t="s">
        <v>3</v>
      </c>
      <c r="AV45">
        <v>1</v>
      </c>
      <c r="AW45">
        <v>2</v>
      </c>
      <c r="AX45">
        <v>34733722</v>
      </c>
      <c r="AY45">
        <v>1</v>
      </c>
      <c r="AZ45">
        <v>0</v>
      </c>
      <c r="BA45">
        <v>65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Y45*Source!I40</f>
        <v>2.944</v>
      </c>
      <c r="CY45">
        <f>AD45</f>
        <v>8.5299999999999994</v>
      </c>
      <c r="CZ45">
        <f>AH45</f>
        <v>8.5299999999999994</v>
      </c>
      <c r="DA45">
        <f>AL45</f>
        <v>1</v>
      </c>
      <c r="DB45">
        <v>0</v>
      </c>
    </row>
    <row r="46" spans="1:106" x14ac:dyDescent="0.2">
      <c r="A46">
        <f>ROW(Source!A40)</f>
        <v>40</v>
      </c>
      <c r="B46">
        <v>34733083</v>
      </c>
      <c r="C46">
        <v>34733721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260</v>
      </c>
      <c r="J46" t="s">
        <v>3</v>
      </c>
      <c r="K46" t="s">
        <v>261</v>
      </c>
      <c r="L46">
        <v>1191</v>
      </c>
      <c r="N46">
        <v>1013</v>
      </c>
      <c r="O46" t="s">
        <v>251</v>
      </c>
      <c r="P46" t="s">
        <v>251</v>
      </c>
      <c r="Q46">
        <v>1</v>
      </c>
      <c r="W46">
        <v>0</v>
      </c>
      <c r="X46">
        <v>-1417349443</v>
      </c>
      <c r="Y46">
        <v>0.13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0.13</v>
      </c>
      <c r="AU46" t="s">
        <v>3</v>
      </c>
      <c r="AV46">
        <v>2</v>
      </c>
      <c r="AW46">
        <v>2</v>
      </c>
      <c r="AX46">
        <v>34733723</v>
      </c>
      <c r="AY46">
        <v>1</v>
      </c>
      <c r="AZ46">
        <v>0</v>
      </c>
      <c r="BA46">
        <v>66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Y46*Source!I40</f>
        <v>1.0400000000000001E-2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x14ac:dyDescent="0.2">
      <c r="A47">
        <f>ROW(Source!A40)</f>
        <v>40</v>
      </c>
      <c r="B47">
        <v>34733083</v>
      </c>
      <c r="C47">
        <v>34733721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272</v>
      </c>
      <c r="J47" t="s">
        <v>273</v>
      </c>
      <c r="K47" t="s">
        <v>274</v>
      </c>
      <c r="L47">
        <v>1368</v>
      </c>
      <c r="N47">
        <v>1011</v>
      </c>
      <c r="O47" t="s">
        <v>257</v>
      </c>
      <c r="P47" t="s">
        <v>257</v>
      </c>
      <c r="Q47">
        <v>1</v>
      </c>
      <c r="W47">
        <v>0</v>
      </c>
      <c r="X47">
        <v>1372534845</v>
      </c>
      <c r="Y47">
        <v>0.13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0.13</v>
      </c>
      <c r="AU47" t="s">
        <v>3</v>
      </c>
      <c r="AV47">
        <v>0</v>
      </c>
      <c r="AW47">
        <v>2</v>
      </c>
      <c r="AX47">
        <v>34733724</v>
      </c>
      <c r="AY47">
        <v>1</v>
      </c>
      <c r="AZ47">
        <v>0</v>
      </c>
      <c r="BA47">
        <v>67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Y47*Source!I40</f>
        <v>1.0400000000000001E-2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ROW(Source!A41)</f>
        <v>41</v>
      </c>
      <c r="B48">
        <v>34733084</v>
      </c>
      <c r="C48">
        <v>34733721</v>
      </c>
      <c r="D48">
        <v>31709863</v>
      </c>
      <c r="E48">
        <v>1</v>
      </c>
      <c r="F48">
        <v>1</v>
      </c>
      <c r="G48">
        <v>1</v>
      </c>
      <c r="H48">
        <v>1</v>
      </c>
      <c r="I48" t="s">
        <v>280</v>
      </c>
      <c r="J48" t="s">
        <v>3</v>
      </c>
      <c r="K48" t="s">
        <v>281</v>
      </c>
      <c r="L48">
        <v>1191</v>
      </c>
      <c r="N48">
        <v>1013</v>
      </c>
      <c r="O48" t="s">
        <v>251</v>
      </c>
      <c r="P48" t="s">
        <v>251</v>
      </c>
      <c r="Q48">
        <v>1</v>
      </c>
      <c r="W48">
        <v>0</v>
      </c>
      <c r="X48">
        <v>-400197608</v>
      </c>
      <c r="Y48">
        <v>36.799999999999997</v>
      </c>
      <c r="AA48">
        <v>0</v>
      </c>
      <c r="AB48">
        <v>0</v>
      </c>
      <c r="AC48">
        <v>0</v>
      </c>
      <c r="AD48">
        <v>156.1</v>
      </c>
      <c r="AE48">
        <v>0</v>
      </c>
      <c r="AF48">
        <v>0</v>
      </c>
      <c r="AG48">
        <v>0</v>
      </c>
      <c r="AH48">
        <v>8.5299999999999994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36.799999999999997</v>
      </c>
      <c r="AU48" t="s">
        <v>3</v>
      </c>
      <c r="AV48">
        <v>1</v>
      </c>
      <c r="AW48">
        <v>2</v>
      </c>
      <c r="AX48">
        <v>34733722</v>
      </c>
      <c r="AY48">
        <v>1</v>
      </c>
      <c r="AZ48">
        <v>0</v>
      </c>
      <c r="BA48">
        <v>70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Y48*Source!I41</f>
        <v>2.944</v>
      </c>
      <c r="CY48">
        <f>AD48</f>
        <v>156.1</v>
      </c>
      <c r="CZ48">
        <f>AH48</f>
        <v>8.5299999999999994</v>
      </c>
      <c r="DA48">
        <f>AL48</f>
        <v>18.3</v>
      </c>
      <c r="DB48">
        <v>0</v>
      </c>
    </row>
    <row r="49" spans="1:106" x14ac:dyDescent="0.2">
      <c r="A49">
        <f>ROW(Source!A41)</f>
        <v>41</v>
      </c>
      <c r="B49">
        <v>34733084</v>
      </c>
      <c r="C49">
        <v>34733721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260</v>
      </c>
      <c r="J49" t="s">
        <v>3</v>
      </c>
      <c r="K49" t="s">
        <v>261</v>
      </c>
      <c r="L49">
        <v>1191</v>
      </c>
      <c r="N49">
        <v>1013</v>
      </c>
      <c r="O49" t="s">
        <v>251</v>
      </c>
      <c r="P49" t="s">
        <v>251</v>
      </c>
      <c r="Q49">
        <v>1</v>
      </c>
      <c r="W49">
        <v>0</v>
      </c>
      <c r="X49">
        <v>-1417349443</v>
      </c>
      <c r="Y49">
        <v>0.13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0.13</v>
      </c>
      <c r="AU49" t="s">
        <v>3</v>
      </c>
      <c r="AV49">
        <v>2</v>
      </c>
      <c r="AW49">
        <v>2</v>
      </c>
      <c r="AX49">
        <v>34733723</v>
      </c>
      <c r="AY49">
        <v>1</v>
      </c>
      <c r="AZ49">
        <v>0</v>
      </c>
      <c r="BA49">
        <v>71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Y49*Source!I41</f>
        <v>1.0400000000000001E-2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ROW(Source!A41)</f>
        <v>41</v>
      </c>
      <c r="B50">
        <v>34733084</v>
      </c>
      <c r="C50">
        <v>34733721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272</v>
      </c>
      <c r="J50" t="s">
        <v>273</v>
      </c>
      <c r="K50" t="s">
        <v>274</v>
      </c>
      <c r="L50">
        <v>1368</v>
      </c>
      <c r="N50">
        <v>1011</v>
      </c>
      <c r="O50" t="s">
        <v>257</v>
      </c>
      <c r="P50" t="s">
        <v>257</v>
      </c>
      <c r="Q50">
        <v>1</v>
      </c>
      <c r="W50">
        <v>0</v>
      </c>
      <c r="X50">
        <v>1372534845</v>
      </c>
      <c r="Y50">
        <v>0.13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0.13</v>
      </c>
      <c r="AU50" t="s">
        <v>3</v>
      </c>
      <c r="AV50">
        <v>0</v>
      </c>
      <c r="AW50">
        <v>2</v>
      </c>
      <c r="AX50">
        <v>34733724</v>
      </c>
      <c r="AY50">
        <v>1</v>
      </c>
      <c r="AZ50">
        <v>0</v>
      </c>
      <c r="BA50">
        <v>72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Y50*Source!I41</f>
        <v>1.0400000000000001E-2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ROW(Source!A42)</f>
        <v>42</v>
      </c>
      <c r="B51">
        <v>34733083</v>
      </c>
      <c r="C51">
        <v>34734111</v>
      </c>
      <c r="D51">
        <v>31709863</v>
      </c>
      <c r="E51">
        <v>1</v>
      </c>
      <c r="F51">
        <v>1</v>
      </c>
      <c r="G51">
        <v>1</v>
      </c>
      <c r="H51">
        <v>1</v>
      </c>
      <c r="I51" t="s">
        <v>280</v>
      </c>
      <c r="J51" t="s">
        <v>3</v>
      </c>
      <c r="K51" t="s">
        <v>281</v>
      </c>
      <c r="L51">
        <v>1191</v>
      </c>
      <c r="N51">
        <v>1013</v>
      </c>
      <c r="O51" t="s">
        <v>251</v>
      </c>
      <c r="P51" t="s">
        <v>251</v>
      </c>
      <c r="Q51">
        <v>1</v>
      </c>
      <c r="W51">
        <v>0</v>
      </c>
      <c r="X51">
        <v>-400197608</v>
      </c>
      <c r="Y51">
        <v>53.1</v>
      </c>
      <c r="AA51">
        <v>0</v>
      </c>
      <c r="AB51">
        <v>0</v>
      </c>
      <c r="AC51">
        <v>0</v>
      </c>
      <c r="AD51">
        <v>8.5299999999999994</v>
      </c>
      <c r="AE51">
        <v>0</v>
      </c>
      <c r="AF51">
        <v>0</v>
      </c>
      <c r="AG51">
        <v>0</v>
      </c>
      <c r="AH51">
        <v>8.5299999999999994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53.1</v>
      </c>
      <c r="AU51" t="s">
        <v>3</v>
      </c>
      <c r="AV51">
        <v>1</v>
      </c>
      <c r="AW51">
        <v>2</v>
      </c>
      <c r="AX51">
        <v>34734112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Y51*Source!I42</f>
        <v>4.2480000000000002</v>
      </c>
      <c r="CY51">
        <f>AD51</f>
        <v>8.5299999999999994</v>
      </c>
      <c r="CZ51">
        <f>AH51</f>
        <v>8.5299999999999994</v>
      </c>
      <c r="DA51">
        <f>AL51</f>
        <v>1</v>
      </c>
      <c r="DB51">
        <v>0</v>
      </c>
    </row>
    <row r="52" spans="1:106" x14ac:dyDescent="0.2">
      <c r="A52">
        <f>ROW(Source!A42)</f>
        <v>42</v>
      </c>
      <c r="B52">
        <v>34733083</v>
      </c>
      <c r="C52">
        <v>34734111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260</v>
      </c>
      <c r="J52" t="s">
        <v>3</v>
      </c>
      <c r="K52" t="s">
        <v>261</v>
      </c>
      <c r="L52">
        <v>1191</v>
      </c>
      <c r="N52">
        <v>1013</v>
      </c>
      <c r="O52" t="s">
        <v>251</v>
      </c>
      <c r="P52" t="s">
        <v>251</v>
      </c>
      <c r="Q52">
        <v>1</v>
      </c>
      <c r="W52">
        <v>0</v>
      </c>
      <c r="X52">
        <v>-1417349443</v>
      </c>
      <c r="Y52">
        <v>0.08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0.08</v>
      </c>
      <c r="AU52" t="s">
        <v>3</v>
      </c>
      <c r="AV52">
        <v>2</v>
      </c>
      <c r="AW52">
        <v>2</v>
      </c>
      <c r="AX52">
        <v>34734113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Y52*Source!I42</f>
        <v>6.4000000000000003E-3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ROW(Source!A42)</f>
        <v>42</v>
      </c>
      <c r="B53">
        <v>34733083</v>
      </c>
      <c r="C53">
        <v>34734111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272</v>
      </c>
      <c r="J53" t="s">
        <v>273</v>
      </c>
      <c r="K53" t="s">
        <v>274</v>
      </c>
      <c r="L53">
        <v>1368</v>
      </c>
      <c r="N53">
        <v>1011</v>
      </c>
      <c r="O53" t="s">
        <v>257</v>
      </c>
      <c r="P53" t="s">
        <v>257</v>
      </c>
      <c r="Q53">
        <v>1</v>
      </c>
      <c r="W53">
        <v>0</v>
      </c>
      <c r="X53">
        <v>1372534845</v>
      </c>
      <c r="Y53">
        <v>0.08</v>
      </c>
      <c r="AA53">
        <v>0</v>
      </c>
      <c r="AB53">
        <v>65.709999999999994</v>
      </c>
      <c r="AC53">
        <v>11.6</v>
      </c>
      <c r="AD53">
        <v>0</v>
      </c>
      <c r="AE53">
        <v>0</v>
      </c>
      <c r="AF53">
        <v>65.709999999999994</v>
      </c>
      <c r="AG53">
        <v>11.6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0.08</v>
      </c>
      <c r="AU53" t="s">
        <v>3</v>
      </c>
      <c r="AV53">
        <v>0</v>
      </c>
      <c r="AW53">
        <v>2</v>
      </c>
      <c r="AX53">
        <v>34734114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Y53*Source!I42</f>
        <v>6.4000000000000003E-3</v>
      </c>
      <c r="CY53">
        <f>AB53</f>
        <v>65.709999999999994</v>
      </c>
      <c r="CZ53">
        <f>AF53</f>
        <v>65.709999999999994</v>
      </c>
      <c r="DA53">
        <f>AJ53</f>
        <v>1</v>
      </c>
      <c r="DB53">
        <v>0</v>
      </c>
    </row>
    <row r="54" spans="1:106" x14ac:dyDescent="0.2">
      <c r="A54">
        <f>ROW(Source!A43)</f>
        <v>43</v>
      </c>
      <c r="B54">
        <v>34733084</v>
      </c>
      <c r="C54">
        <v>34734111</v>
      </c>
      <c r="D54">
        <v>31709863</v>
      </c>
      <c r="E54">
        <v>1</v>
      </c>
      <c r="F54">
        <v>1</v>
      </c>
      <c r="G54">
        <v>1</v>
      </c>
      <c r="H54">
        <v>1</v>
      </c>
      <c r="I54" t="s">
        <v>280</v>
      </c>
      <c r="J54" t="s">
        <v>3</v>
      </c>
      <c r="K54" t="s">
        <v>281</v>
      </c>
      <c r="L54">
        <v>1191</v>
      </c>
      <c r="N54">
        <v>1013</v>
      </c>
      <c r="O54" t="s">
        <v>251</v>
      </c>
      <c r="P54" t="s">
        <v>251</v>
      </c>
      <c r="Q54">
        <v>1</v>
      </c>
      <c r="W54">
        <v>0</v>
      </c>
      <c r="X54">
        <v>-400197608</v>
      </c>
      <c r="Y54">
        <v>53.1</v>
      </c>
      <c r="AA54">
        <v>0</v>
      </c>
      <c r="AB54">
        <v>0</v>
      </c>
      <c r="AC54">
        <v>0</v>
      </c>
      <c r="AD54">
        <v>156.1</v>
      </c>
      <c r="AE54">
        <v>0</v>
      </c>
      <c r="AF54">
        <v>0</v>
      </c>
      <c r="AG54">
        <v>0</v>
      </c>
      <c r="AH54">
        <v>8.5299999999999994</v>
      </c>
      <c r="AI54">
        <v>1</v>
      </c>
      <c r="AJ54">
        <v>1</v>
      </c>
      <c r="AK54">
        <v>1</v>
      </c>
      <c r="AL54">
        <v>18.3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53.1</v>
      </c>
      <c r="AU54" t="s">
        <v>3</v>
      </c>
      <c r="AV54">
        <v>1</v>
      </c>
      <c r="AW54">
        <v>2</v>
      </c>
      <c r="AX54">
        <v>34734112</v>
      </c>
      <c r="AY54">
        <v>1</v>
      </c>
      <c r="AZ54">
        <v>0</v>
      </c>
      <c r="BA54">
        <v>80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Y54*Source!I43</f>
        <v>4.2480000000000002</v>
      </c>
      <c r="CY54">
        <f>AD54</f>
        <v>156.1</v>
      </c>
      <c r="CZ54">
        <f>AH54</f>
        <v>8.5299999999999994</v>
      </c>
      <c r="DA54">
        <f>AL54</f>
        <v>18.3</v>
      </c>
      <c r="DB54">
        <v>0</v>
      </c>
    </row>
    <row r="55" spans="1:106" x14ac:dyDescent="0.2">
      <c r="A55">
        <f>ROW(Source!A43)</f>
        <v>43</v>
      </c>
      <c r="B55">
        <v>34733084</v>
      </c>
      <c r="C55">
        <v>34734111</v>
      </c>
      <c r="D55">
        <v>31709492</v>
      </c>
      <c r="E55">
        <v>1</v>
      </c>
      <c r="F55">
        <v>1</v>
      </c>
      <c r="G55">
        <v>1</v>
      </c>
      <c r="H55">
        <v>1</v>
      </c>
      <c r="I55" t="s">
        <v>260</v>
      </c>
      <c r="J55" t="s">
        <v>3</v>
      </c>
      <c r="K55" t="s">
        <v>261</v>
      </c>
      <c r="L55">
        <v>1191</v>
      </c>
      <c r="N55">
        <v>1013</v>
      </c>
      <c r="O55" t="s">
        <v>251</v>
      </c>
      <c r="P55" t="s">
        <v>251</v>
      </c>
      <c r="Q55">
        <v>1</v>
      </c>
      <c r="W55">
        <v>0</v>
      </c>
      <c r="X55">
        <v>-1417349443</v>
      </c>
      <c r="Y55">
        <v>0.08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0.08</v>
      </c>
      <c r="AU55" t="s">
        <v>3</v>
      </c>
      <c r="AV55">
        <v>2</v>
      </c>
      <c r="AW55">
        <v>2</v>
      </c>
      <c r="AX55">
        <v>34734113</v>
      </c>
      <c r="AY55">
        <v>1</v>
      </c>
      <c r="AZ55">
        <v>0</v>
      </c>
      <c r="BA55">
        <v>81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Y55*Source!I43</f>
        <v>6.4000000000000003E-3</v>
      </c>
      <c r="CY55">
        <f>AD55</f>
        <v>0</v>
      </c>
      <c r="CZ55">
        <f>AH55</f>
        <v>0</v>
      </c>
      <c r="DA55">
        <f>AL55</f>
        <v>1</v>
      </c>
      <c r="DB55">
        <v>0</v>
      </c>
    </row>
    <row r="56" spans="1:106" x14ac:dyDescent="0.2">
      <c r="A56">
        <f>ROW(Source!A43)</f>
        <v>43</v>
      </c>
      <c r="B56">
        <v>34733084</v>
      </c>
      <c r="C56">
        <v>34734111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272</v>
      </c>
      <c r="J56" t="s">
        <v>273</v>
      </c>
      <c r="K56" t="s">
        <v>274</v>
      </c>
      <c r="L56">
        <v>1368</v>
      </c>
      <c r="N56">
        <v>1011</v>
      </c>
      <c r="O56" t="s">
        <v>257</v>
      </c>
      <c r="P56" t="s">
        <v>257</v>
      </c>
      <c r="Q56">
        <v>1</v>
      </c>
      <c r="W56">
        <v>0</v>
      </c>
      <c r="X56">
        <v>1372534845</v>
      </c>
      <c r="Y56">
        <v>0.08</v>
      </c>
      <c r="AA56">
        <v>0</v>
      </c>
      <c r="AB56">
        <v>821.38</v>
      </c>
      <c r="AC56">
        <v>212.28</v>
      </c>
      <c r="AD56">
        <v>0</v>
      </c>
      <c r="AE56">
        <v>0</v>
      </c>
      <c r="AF56">
        <v>65.709999999999994</v>
      </c>
      <c r="AG56">
        <v>11.6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0.08</v>
      </c>
      <c r="AU56" t="s">
        <v>3</v>
      </c>
      <c r="AV56">
        <v>0</v>
      </c>
      <c r="AW56">
        <v>2</v>
      </c>
      <c r="AX56">
        <v>34734114</v>
      </c>
      <c r="AY56">
        <v>1</v>
      </c>
      <c r="AZ56">
        <v>0</v>
      </c>
      <c r="BA56">
        <v>82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Y56*Source!I43</f>
        <v>6.4000000000000003E-3</v>
      </c>
      <c r="CY56">
        <f>AB56</f>
        <v>821.38</v>
      </c>
      <c r="CZ56">
        <f>AF56</f>
        <v>65.709999999999994</v>
      </c>
      <c r="DA56">
        <f>AJ56</f>
        <v>12.5</v>
      </c>
      <c r="DB56">
        <v>0</v>
      </c>
    </row>
    <row r="57" spans="1:106" x14ac:dyDescent="0.2">
      <c r="A57">
        <f>ROW(Source!A44)</f>
        <v>44</v>
      </c>
      <c r="B57">
        <v>34733083</v>
      </c>
      <c r="C57">
        <v>34733932</v>
      </c>
      <c r="D57">
        <v>31709863</v>
      </c>
      <c r="E57">
        <v>1</v>
      </c>
      <c r="F57">
        <v>1</v>
      </c>
      <c r="G57">
        <v>1</v>
      </c>
      <c r="H57">
        <v>1</v>
      </c>
      <c r="I57" t="s">
        <v>280</v>
      </c>
      <c r="J57" t="s">
        <v>3</v>
      </c>
      <c r="K57" t="s">
        <v>281</v>
      </c>
      <c r="L57">
        <v>1191</v>
      </c>
      <c r="N57">
        <v>1013</v>
      </c>
      <c r="O57" t="s">
        <v>251</v>
      </c>
      <c r="P57" t="s">
        <v>251</v>
      </c>
      <c r="Q57">
        <v>1</v>
      </c>
      <c r="W57">
        <v>0</v>
      </c>
      <c r="X57">
        <v>-400197608</v>
      </c>
      <c r="Y57">
        <v>117.45</v>
      </c>
      <c r="AA57">
        <v>0</v>
      </c>
      <c r="AB57">
        <v>0</v>
      </c>
      <c r="AC57">
        <v>0</v>
      </c>
      <c r="AD57">
        <v>8.5299999999999994</v>
      </c>
      <c r="AE57">
        <v>0</v>
      </c>
      <c r="AF57">
        <v>0</v>
      </c>
      <c r="AG57">
        <v>0</v>
      </c>
      <c r="AH57">
        <v>8.5299999999999994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117.45</v>
      </c>
      <c r="AU57" t="s">
        <v>3</v>
      </c>
      <c r="AV57">
        <v>1</v>
      </c>
      <c r="AW57">
        <v>2</v>
      </c>
      <c r="AX57">
        <v>34733933</v>
      </c>
      <c r="AY57">
        <v>1</v>
      </c>
      <c r="AZ57">
        <v>0</v>
      </c>
      <c r="BA57">
        <v>85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Y57*Source!I44</f>
        <v>117.45</v>
      </c>
      <c r="CY57">
        <f>AD57</f>
        <v>8.5299999999999994</v>
      </c>
      <c r="CZ57">
        <f>AH57</f>
        <v>8.5299999999999994</v>
      </c>
      <c r="DA57">
        <f>AL57</f>
        <v>1</v>
      </c>
      <c r="DB57">
        <v>0</v>
      </c>
    </row>
    <row r="58" spans="1:106" x14ac:dyDescent="0.2">
      <c r="A58">
        <f>ROW(Source!A44)</f>
        <v>44</v>
      </c>
      <c r="B58">
        <v>34733083</v>
      </c>
      <c r="C58">
        <v>34733932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260</v>
      </c>
      <c r="J58" t="s">
        <v>3</v>
      </c>
      <c r="K58" t="s">
        <v>261</v>
      </c>
      <c r="L58">
        <v>1191</v>
      </c>
      <c r="N58">
        <v>1013</v>
      </c>
      <c r="O58" t="s">
        <v>251</v>
      </c>
      <c r="P58" t="s">
        <v>251</v>
      </c>
      <c r="Q58">
        <v>1</v>
      </c>
      <c r="W58">
        <v>0</v>
      </c>
      <c r="X58">
        <v>-1417349443</v>
      </c>
      <c r="Y58">
        <v>0.6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0.6</v>
      </c>
      <c r="AU58" t="s">
        <v>3</v>
      </c>
      <c r="AV58">
        <v>2</v>
      </c>
      <c r="AW58">
        <v>2</v>
      </c>
      <c r="AX58">
        <v>34733934</v>
      </c>
      <c r="AY58">
        <v>1</v>
      </c>
      <c r="AZ58">
        <v>0</v>
      </c>
      <c r="BA58">
        <v>86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Y58*Source!I44</f>
        <v>0.6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ROW(Source!A44)</f>
        <v>44</v>
      </c>
      <c r="B59">
        <v>34733083</v>
      </c>
      <c r="C59">
        <v>34733932</v>
      </c>
      <c r="D59">
        <v>31527047</v>
      </c>
      <c r="E59">
        <v>1</v>
      </c>
      <c r="F59">
        <v>1</v>
      </c>
      <c r="G59">
        <v>1</v>
      </c>
      <c r="H59">
        <v>2</v>
      </c>
      <c r="I59" t="s">
        <v>282</v>
      </c>
      <c r="J59" t="s">
        <v>283</v>
      </c>
      <c r="K59" t="s">
        <v>284</v>
      </c>
      <c r="L59">
        <v>1368</v>
      </c>
      <c r="N59">
        <v>1011</v>
      </c>
      <c r="O59" t="s">
        <v>257</v>
      </c>
      <c r="P59" t="s">
        <v>257</v>
      </c>
      <c r="Q59">
        <v>1</v>
      </c>
      <c r="W59">
        <v>0</v>
      </c>
      <c r="X59">
        <v>1188625873</v>
      </c>
      <c r="Y59">
        <v>0.42</v>
      </c>
      <c r="AA59">
        <v>0</v>
      </c>
      <c r="AB59">
        <v>31.26</v>
      </c>
      <c r="AC59">
        <v>13.5</v>
      </c>
      <c r="AD59">
        <v>0</v>
      </c>
      <c r="AE59">
        <v>0</v>
      </c>
      <c r="AF59">
        <v>31.26</v>
      </c>
      <c r="AG59">
        <v>13.5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0.42</v>
      </c>
      <c r="AU59" t="s">
        <v>3</v>
      </c>
      <c r="AV59">
        <v>0</v>
      </c>
      <c r="AW59">
        <v>2</v>
      </c>
      <c r="AX59">
        <v>34733935</v>
      </c>
      <c r="AY59">
        <v>1</v>
      </c>
      <c r="AZ59">
        <v>0</v>
      </c>
      <c r="BA59">
        <v>87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Y59*Source!I44</f>
        <v>0.42</v>
      </c>
      <c r="CY59">
        <f>AB59</f>
        <v>31.26</v>
      </c>
      <c r="CZ59">
        <f>AF59</f>
        <v>31.26</v>
      </c>
      <c r="DA59">
        <f>AJ59</f>
        <v>1</v>
      </c>
      <c r="DB59">
        <v>0</v>
      </c>
    </row>
    <row r="60" spans="1:106" x14ac:dyDescent="0.2">
      <c r="A60">
        <f>ROW(Source!A44)</f>
        <v>44</v>
      </c>
      <c r="B60">
        <v>34733083</v>
      </c>
      <c r="C60">
        <v>34733932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272</v>
      </c>
      <c r="J60" t="s">
        <v>273</v>
      </c>
      <c r="K60" t="s">
        <v>274</v>
      </c>
      <c r="L60">
        <v>1368</v>
      </c>
      <c r="N60">
        <v>1011</v>
      </c>
      <c r="O60" t="s">
        <v>257</v>
      </c>
      <c r="P60" t="s">
        <v>257</v>
      </c>
      <c r="Q60">
        <v>1</v>
      </c>
      <c r="W60">
        <v>0</v>
      </c>
      <c r="X60">
        <v>1372534845</v>
      </c>
      <c r="Y60">
        <v>0.18</v>
      </c>
      <c r="AA60">
        <v>0</v>
      </c>
      <c r="AB60">
        <v>65.709999999999994</v>
      </c>
      <c r="AC60">
        <v>11.6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0.18</v>
      </c>
      <c r="AU60" t="s">
        <v>3</v>
      </c>
      <c r="AV60">
        <v>0</v>
      </c>
      <c r="AW60">
        <v>2</v>
      </c>
      <c r="AX60">
        <v>34733936</v>
      </c>
      <c r="AY60">
        <v>1</v>
      </c>
      <c r="AZ60">
        <v>0</v>
      </c>
      <c r="BA60">
        <v>88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Y60*Source!I44</f>
        <v>0.18</v>
      </c>
      <c r="CY60">
        <f>AB60</f>
        <v>65.709999999999994</v>
      </c>
      <c r="CZ60">
        <f>AF60</f>
        <v>65.709999999999994</v>
      </c>
      <c r="DA60">
        <f>AJ60</f>
        <v>1</v>
      </c>
      <c r="DB60">
        <v>0</v>
      </c>
    </row>
    <row r="61" spans="1:106" x14ac:dyDescent="0.2">
      <c r="A61">
        <f>ROW(Source!A45)</f>
        <v>45</v>
      </c>
      <c r="B61">
        <v>34733084</v>
      </c>
      <c r="C61">
        <v>34733932</v>
      </c>
      <c r="D61">
        <v>31709863</v>
      </c>
      <c r="E61">
        <v>1</v>
      </c>
      <c r="F61">
        <v>1</v>
      </c>
      <c r="G61">
        <v>1</v>
      </c>
      <c r="H61">
        <v>1</v>
      </c>
      <c r="I61" t="s">
        <v>280</v>
      </c>
      <c r="J61" t="s">
        <v>3</v>
      </c>
      <c r="K61" t="s">
        <v>281</v>
      </c>
      <c r="L61">
        <v>1191</v>
      </c>
      <c r="N61">
        <v>1013</v>
      </c>
      <c r="O61" t="s">
        <v>251</v>
      </c>
      <c r="P61" t="s">
        <v>251</v>
      </c>
      <c r="Q61">
        <v>1</v>
      </c>
      <c r="W61">
        <v>0</v>
      </c>
      <c r="X61">
        <v>-400197608</v>
      </c>
      <c r="Y61">
        <v>117.45</v>
      </c>
      <c r="AA61">
        <v>0</v>
      </c>
      <c r="AB61">
        <v>0</v>
      </c>
      <c r="AC61">
        <v>0</v>
      </c>
      <c r="AD61">
        <v>156.1</v>
      </c>
      <c r="AE61">
        <v>0</v>
      </c>
      <c r="AF61">
        <v>0</v>
      </c>
      <c r="AG61">
        <v>0</v>
      </c>
      <c r="AH61">
        <v>8.5299999999999994</v>
      </c>
      <c r="AI61">
        <v>1</v>
      </c>
      <c r="AJ61">
        <v>1</v>
      </c>
      <c r="AK61">
        <v>1</v>
      </c>
      <c r="AL61">
        <v>18.3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117.45</v>
      </c>
      <c r="AU61" t="s">
        <v>3</v>
      </c>
      <c r="AV61">
        <v>1</v>
      </c>
      <c r="AW61">
        <v>2</v>
      </c>
      <c r="AX61">
        <v>34733933</v>
      </c>
      <c r="AY61">
        <v>1</v>
      </c>
      <c r="AZ61">
        <v>0</v>
      </c>
      <c r="BA61">
        <v>94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Y61*Source!I45</f>
        <v>117.45</v>
      </c>
      <c r="CY61">
        <f>AD61</f>
        <v>156.1</v>
      </c>
      <c r="CZ61">
        <f>AH61</f>
        <v>8.5299999999999994</v>
      </c>
      <c r="DA61">
        <f>AL61</f>
        <v>18.3</v>
      </c>
      <c r="DB61">
        <v>0</v>
      </c>
    </row>
    <row r="62" spans="1:106" x14ac:dyDescent="0.2">
      <c r="A62">
        <f>ROW(Source!A45)</f>
        <v>45</v>
      </c>
      <c r="B62">
        <v>34733084</v>
      </c>
      <c r="C62">
        <v>34733932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260</v>
      </c>
      <c r="J62" t="s">
        <v>3</v>
      </c>
      <c r="K62" t="s">
        <v>261</v>
      </c>
      <c r="L62">
        <v>1191</v>
      </c>
      <c r="N62">
        <v>1013</v>
      </c>
      <c r="O62" t="s">
        <v>251</v>
      </c>
      <c r="P62" t="s">
        <v>251</v>
      </c>
      <c r="Q62">
        <v>1</v>
      </c>
      <c r="W62">
        <v>0</v>
      </c>
      <c r="X62">
        <v>-1417349443</v>
      </c>
      <c r="Y62">
        <v>0.6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0.6</v>
      </c>
      <c r="AU62" t="s">
        <v>3</v>
      </c>
      <c r="AV62">
        <v>2</v>
      </c>
      <c r="AW62">
        <v>2</v>
      </c>
      <c r="AX62">
        <v>34733934</v>
      </c>
      <c r="AY62">
        <v>1</v>
      </c>
      <c r="AZ62">
        <v>0</v>
      </c>
      <c r="BA62">
        <v>95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Y62*Source!I45</f>
        <v>0.6</v>
      </c>
      <c r="CY62">
        <f>AD62</f>
        <v>0</v>
      </c>
      <c r="CZ62">
        <f>AH62</f>
        <v>0</v>
      </c>
      <c r="DA62">
        <f>AL62</f>
        <v>1</v>
      </c>
      <c r="DB62">
        <v>0</v>
      </c>
    </row>
    <row r="63" spans="1:106" x14ac:dyDescent="0.2">
      <c r="A63">
        <f>ROW(Source!A45)</f>
        <v>45</v>
      </c>
      <c r="B63">
        <v>34733084</v>
      </c>
      <c r="C63">
        <v>34733932</v>
      </c>
      <c r="D63">
        <v>31527047</v>
      </c>
      <c r="E63">
        <v>1</v>
      </c>
      <c r="F63">
        <v>1</v>
      </c>
      <c r="G63">
        <v>1</v>
      </c>
      <c r="H63">
        <v>2</v>
      </c>
      <c r="I63" t="s">
        <v>282</v>
      </c>
      <c r="J63" t="s">
        <v>283</v>
      </c>
      <c r="K63" t="s">
        <v>284</v>
      </c>
      <c r="L63">
        <v>1368</v>
      </c>
      <c r="N63">
        <v>1011</v>
      </c>
      <c r="O63" t="s">
        <v>257</v>
      </c>
      <c r="P63" t="s">
        <v>257</v>
      </c>
      <c r="Q63">
        <v>1</v>
      </c>
      <c r="W63">
        <v>0</v>
      </c>
      <c r="X63">
        <v>1188625873</v>
      </c>
      <c r="Y63">
        <v>0.42</v>
      </c>
      <c r="AA63">
        <v>0</v>
      </c>
      <c r="AB63">
        <v>390.75</v>
      </c>
      <c r="AC63">
        <v>247.05</v>
      </c>
      <c r="AD63">
        <v>0</v>
      </c>
      <c r="AE63">
        <v>0</v>
      </c>
      <c r="AF63">
        <v>31.26</v>
      </c>
      <c r="AG63">
        <v>13.5</v>
      </c>
      <c r="AH63">
        <v>0</v>
      </c>
      <c r="AI63">
        <v>1</v>
      </c>
      <c r="AJ63">
        <v>12.5</v>
      </c>
      <c r="AK63">
        <v>18.3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0.42</v>
      </c>
      <c r="AU63" t="s">
        <v>3</v>
      </c>
      <c r="AV63">
        <v>0</v>
      </c>
      <c r="AW63">
        <v>2</v>
      </c>
      <c r="AX63">
        <v>34733935</v>
      </c>
      <c r="AY63">
        <v>1</v>
      </c>
      <c r="AZ63">
        <v>0</v>
      </c>
      <c r="BA63">
        <v>96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Y63*Source!I45</f>
        <v>0.42</v>
      </c>
      <c r="CY63">
        <f>AB63</f>
        <v>390.75</v>
      </c>
      <c r="CZ63">
        <f>AF63</f>
        <v>31.26</v>
      </c>
      <c r="DA63">
        <f>AJ63</f>
        <v>12.5</v>
      </c>
      <c r="DB63">
        <v>0</v>
      </c>
    </row>
    <row r="64" spans="1:106" x14ac:dyDescent="0.2">
      <c r="A64">
        <f>ROW(Source!A45)</f>
        <v>45</v>
      </c>
      <c r="B64">
        <v>34733084</v>
      </c>
      <c r="C64">
        <v>34733932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272</v>
      </c>
      <c r="J64" t="s">
        <v>273</v>
      </c>
      <c r="K64" t="s">
        <v>274</v>
      </c>
      <c r="L64">
        <v>1368</v>
      </c>
      <c r="N64">
        <v>1011</v>
      </c>
      <c r="O64" t="s">
        <v>257</v>
      </c>
      <c r="P64" t="s">
        <v>257</v>
      </c>
      <c r="Q64">
        <v>1</v>
      </c>
      <c r="W64">
        <v>0</v>
      </c>
      <c r="X64">
        <v>1372534845</v>
      </c>
      <c r="Y64">
        <v>0.18</v>
      </c>
      <c r="AA64">
        <v>0</v>
      </c>
      <c r="AB64">
        <v>821.38</v>
      </c>
      <c r="AC64">
        <v>212.28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12.5</v>
      </c>
      <c r="AK64">
        <v>18.3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0.18</v>
      </c>
      <c r="AU64" t="s">
        <v>3</v>
      </c>
      <c r="AV64">
        <v>0</v>
      </c>
      <c r="AW64">
        <v>2</v>
      </c>
      <c r="AX64">
        <v>34733936</v>
      </c>
      <c r="AY64">
        <v>1</v>
      </c>
      <c r="AZ64">
        <v>0</v>
      </c>
      <c r="BA64">
        <v>97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Y64*Source!I45</f>
        <v>0.18</v>
      </c>
      <c r="CY64">
        <f>AB64</f>
        <v>821.38</v>
      </c>
      <c r="CZ64">
        <f>AF64</f>
        <v>65.709999999999994</v>
      </c>
      <c r="DA64">
        <f>AJ64</f>
        <v>12.5</v>
      </c>
      <c r="DB64">
        <v>0</v>
      </c>
    </row>
    <row r="65" spans="1:106" x14ac:dyDescent="0.2">
      <c r="A65">
        <f>ROW(Source!A46)</f>
        <v>46</v>
      </c>
      <c r="B65">
        <v>34733083</v>
      </c>
      <c r="C65">
        <v>34733736</v>
      </c>
      <c r="D65">
        <v>31709863</v>
      </c>
      <c r="E65">
        <v>1</v>
      </c>
      <c r="F65">
        <v>1</v>
      </c>
      <c r="G65">
        <v>1</v>
      </c>
      <c r="H65">
        <v>1</v>
      </c>
      <c r="I65" t="s">
        <v>280</v>
      </c>
      <c r="J65" t="s">
        <v>3</v>
      </c>
      <c r="K65" t="s">
        <v>281</v>
      </c>
      <c r="L65">
        <v>1191</v>
      </c>
      <c r="N65">
        <v>1013</v>
      </c>
      <c r="O65" t="s">
        <v>251</v>
      </c>
      <c r="P65" t="s">
        <v>251</v>
      </c>
      <c r="Q65">
        <v>1</v>
      </c>
      <c r="W65">
        <v>0</v>
      </c>
      <c r="X65">
        <v>-400197608</v>
      </c>
      <c r="Y65">
        <v>88.6</v>
      </c>
      <c r="AA65">
        <v>0</v>
      </c>
      <c r="AB65">
        <v>0</v>
      </c>
      <c r="AC65">
        <v>0</v>
      </c>
      <c r="AD65">
        <v>8.5299999999999994</v>
      </c>
      <c r="AE65">
        <v>0</v>
      </c>
      <c r="AF65">
        <v>0</v>
      </c>
      <c r="AG65">
        <v>0</v>
      </c>
      <c r="AH65">
        <v>8.5299999999999994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88.6</v>
      </c>
      <c r="AU65" t="s">
        <v>3</v>
      </c>
      <c r="AV65">
        <v>1</v>
      </c>
      <c r="AW65">
        <v>2</v>
      </c>
      <c r="AX65">
        <v>34733737</v>
      </c>
      <c r="AY65">
        <v>1</v>
      </c>
      <c r="AZ65">
        <v>0</v>
      </c>
      <c r="BA65">
        <v>103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Y65*Source!I46</f>
        <v>63.791999999999994</v>
      </c>
      <c r="CY65">
        <f>AD65</f>
        <v>8.5299999999999994</v>
      </c>
      <c r="CZ65">
        <f>AH65</f>
        <v>8.5299999999999994</v>
      </c>
      <c r="DA65">
        <f>AL65</f>
        <v>1</v>
      </c>
      <c r="DB65">
        <v>0</v>
      </c>
    </row>
    <row r="66" spans="1:106" x14ac:dyDescent="0.2">
      <c r="A66">
        <f>ROW(Source!A46)</f>
        <v>46</v>
      </c>
      <c r="B66">
        <v>34733083</v>
      </c>
      <c r="C66">
        <v>34733736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260</v>
      </c>
      <c r="J66" t="s">
        <v>3</v>
      </c>
      <c r="K66" t="s">
        <v>261</v>
      </c>
      <c r="L66">
        <v>1191</v>
      </c>
      <c r="N66">
        <v>1013</v>
      </c>
      <c r="O66" t="s">
        <v>251</v>
      </c>
      <c r="P66" t="s">
        <v>251</v>
      </c>
      <c r="Q66">
        <v>1</v>
      </c>
      <c r="W66">
        <v>0</v>
      </c>
      <c r="X66">
        <v>-1417349443</v>
      </c>
      <c r="Y66">
        <v>0.08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0.08</v>
      </c>
      <c r="AU66" t="s">
        <v>3</v>
      </c>
      <c r="AV66">
        <v>2</v>
      </c>
      <c r="AW66">
        <v>2</v>
      </c>
      <c r="AX66">
        <v>34733738</v>
      </c>
      <c r="AY66">
        <v>1</v>
      </c>
      <c r="AZ66">
        <v>0</v>
      </c>
      <c r="BA66">
        <v>104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Y66*Source!I46</f>
        <v>5.7599999999999998E-2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ROW(Source!A46)</f>
        <v>46</v>
      </c>
      <c r="B67">
        <v>34733083</v>
      </c>
      <c r="C67">
        <v>34733736</v>
      </c>
      <c r="D67">
        <v>31528142</v>
      </c>
      <c r="E67">
        <v>1</v>
      </c>
      <c r="F67">
        <v>1</v>
      </c>
      <c r="G67">
        <v>1</v>
      </c>
      <c r="H67">
        <v>2</v>
      </c>
      <c r="I67" t="s">
        <v>272</v>
      </c>
      <c r="J67" t="s">
        <v>273</v>
      </c>
      <c r="K67" t="s">
        <v>274</v>
      </c>
      <c r="L67">
        <v>1368</v>
      </c>
      <c r="N67">
        <v>1011</v>
      </c>
      <c r="O67" t="s">
        <v>257</v>
      </c>
      <c r="P67" t="s">
        <v>257</v>
      </c>
      <c r="Q67">
        <v>1</v>
      </c>
      <c r="W67">
        <v>0</v>
      </c>
      <c r="X67">
        <v>1372534845</v>
      </c>
      <c r="Y67">
        <v>0.08</v>
      </c>
      <c r="AA67">
        <v>0</v>
      </c>
      <c r="AB67">
        <v>65.709999999999994</v>
      </c>
      <c r="AC67">
        <v>11.6</v>
      </c>
      <c r="AD67">
        <v>0</v>
      </c>
      <c r="AE67">
        <v>0</v>
      </c>
      <c r="AF67">
        <v>65.709999999999994</v>
      </c>
      <c r="AG67">
        <v>11.6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0.08</v>
      </c>
      <c r="AU67" t="s">
        <v>3</v>
      </c>
      <c r="AV67">
        <v>0</v>
      </c>
      <c r="AW67">
        <v>2</v>
      </c>
      <c r="AX67">
        <v>34733739</v>
      </c>
      <c r="AY67">
        <v>1</v>
      </c>
      <c r="AZ67">
        <v>0</v>
      </c>
      <c r="BA67">
        <v>105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5.7599999999999998E-2</v>
      </c>
      <c r="CY67">
        <f>AB67</f>
        <v>65.709999999999994</v>
      </c>
      <c r="CZ67">
        <f>AF67</f>
        <v>65.709999999999994</v>
      </c>
      <c r="DA67">
        <f>AJ67</f>
        <v>1</v>
      </c>
      <c r="DB67">
        <v>0</v>
      </c>
    </row>
    <row r="68" spans="1:106" x14ac:dyDescent="0.2">
      <c r="A68">
        <f>ROW(Source!A47)</f>
        <v>47</v>
      </c>
      <c r="B68">
        <v>34733084</v>
      </c>
      <c r="C68">
        <v>34733736</v>
      </c>
      <c r="D68">
        <v>31709863</v>
      </c>
      <c r="E68">
        <v>1</v>
      </c>
      <c r="F68">
        <v>1</v>
      </c>
      <c r="G68">
        <v>1</v>
      </c>
      <c r="H68">
        <v>1</v>
      </c>
      <c r="I68" t="s">
        <v>280</v>
      </c>
      <c r="J68" t="s">
        <v>3</v>
      </c>
      <c r="K68" t="s">
        <v>281</v>
      </c>
      <c r="L68">
        <v>1191</v>
      </c>
      <c r="N68">
        <v>1013</v>
      </c>
      <c r="O68" t="s">
        <v>251</v>
      </c>
      <c r="P68" t="s">
        <v>251</v>
      </c>
      <c r="Q68">
        <v>1</v>
      </c>
      <c r="W68">
        <v>0</v>
      </c>
      <c r="X68">
        <v>-400197608</v>
      </c>
      <c r="Y68">
        <v>88.6</v>
      </c>
      <c r="AA68">
        <v>0</v>
      </c>
      <c r="AB68">
        <v>0</v>
      </c>
      <c r="AC68">
        <v>0</v>
      </c>
      <c r="AD68">
        <v>156.1</v>
      </c>
      <c r="AE68">
        <v>0</v>
      </c>
      <c r="AF68">
        <v>0</v>
      </c>
      <c r="AG68">
        <v>0</v>
      </c>
      <c r="AH68">
        <v>8.5299999999999994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88.6</v>
      </c>
      <c r="AU68" t="s">
        <v>3</v>
      </c>
      <c r="AV68">
        <v>1</v>
      </c>
      <c r="AW68">
        <v>2</v>
      </c>
      <c r="AX68">
        <v>34733737</v>
      </c>
      <c r="AY68">
        <v>1</v>
      </c>
      <c r="AZ68">
        <v>0</v>
      </c>
      <c r="BA68">
        <v>108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Y68*Source!I47</f>
        <v>63.791999999999994</v>
      </c>
      <c r="CY68">
        <f>AD68</f>
        <v>156.1</v>
      </c>
      <c r="CZ68">
        <f>AH68</f>
        <v>8.5299999999999994</v>
      </c>
      <c r="DA68">
        <f>AL68</f>
        <v>18.3</v>
      </c>
      <c r="DB68">
        <v>0</v>
      </c>
    </row>
    <row r="69" spans="1:106" x14ac:dyDescent="0.2">
      <c r="A69">
        <f>ROW(Source!A47)</f>
        <v>47</v>
      </c>
      <c r="B69">
        <v>34733084</v>
      </c>
      <c r="C69">
        <v>34733736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260</v>
      </c>
      <c r="J69" t="s">
        <v>3</v>
      </c>
      <c r="K69" t="s">
        <v>261</v>
      </c>
      <c r="L69">
        <v>1191</v>
      </c>
      <c r="N69">
        <v>1013</v>
      </c>
      <c r="O69" t="s">
        <v>251</v>
      </c>
      <c r="P69" t="s">
        <v>251</v>
      </c>
      <c r="Q69">
        <v>1</v>
      </c>
      <c r="W69">
        <v>0</v>
      </c>
      <c r="X69">
        <v>-1417349443</v>
      </c>
      <c r="Y69">
        <v>0.08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18.3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0.08</v>
      </c>
      <c r="AU69" t="s">
        <v>3</v>
      </c>
      <c r="AV69">
        <v>2</v>
      </c>
      <c r="AW69">
        <v>2</v>
      </c>
      <c r="AX69">
        <v>34733738</v>
      </c>
      <c r="AY69">
        <v>1</v>
      </c>
      <c r="AZ69">
        <v>0</v>
      </c>
      <c r="BA69">
        <v>109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Y69*Source!I47</f>
        <v>5.7599999999999998E-2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ROW(Source!A47)</f>
        <v>47</v>
      </c>
      <c r="B70">
        <v>34733084</v>
      </c>
      <c r="C70">
        <v>34733736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272</v>
      </c>
      <c r="J70" t="s">
        <v>273</v>
      </c>
      <c r="K70" t="s">
        <v>274</v>
      </c>
      <c r="L70">
        <v>1368</v>
      </c>
      <c r="N70">
        <v>1011</v>
      </c>
      <c r="O70" t="s">
        <v>257</v>
      </c>
      <c r="P70" t="s">
        <v>257</v>
      </c>
      <c r="Q70">
        <v>1</v>
      </c>
      <c r="W70">
        <v>0</v>
      </c>
      <c r="X70">
        <v>1372534845</v>
      </c>
      <c r="Y70">
        <v>0.08</v>
      </c>
      <c r="AA70">
        <v>0</v>
      </c>
      <c r="AB70">
        <v>821.38</v>
      </c>
      <c r="AC70">
        <v>212.28</v>
      </c>
      <c r="AD70">
        <v>0</v>
      </c>
      <c r="AE70">
        <v>0</v>
      </c>
      <c r="AF70">
        <v>65.709999999999994</v>
      </c>
      <c r="AG70">
        <v>11.6</v>
      </c>
      <c r="AH70">
        <v>0</v>
      </c>
      <c r="AI70">
        <v>1</v>
      </c>
      <c r="AJ70">
        <v>12.5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0.08</v>
      </c>
      <c r="AU70" t="s">
        <v>3</v>
      </c>
      <c r="AV70">
        <v>0</v>
      </c>
      <c r="AW70">
        <v>2</v>
      </c>
      <c r="AX70">
        <v>34733739</v>
      </c>
      <c r="AY70">
        <v>1</v>
      </c>
      <c r="AZ70">
        <v>0</v>
      </c>
      <c r="BA70">
        <v>110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5.7599999999999998E-2</v>
      </c>
      <c r="CY70">
        <f>AB70</f>
        <v>821.38</v>
      </c>
      <c r="CZ70">
        <f>AF70</f>
        <v>65.709999999999994</v>
      </c>
      <c r="DA70">
        <f>AJ70</f>
        <v>12.5</v>
      </c>
      <c r="DB70">
        <v>0</v>
      </c>
    </row>
    <row r="71" spans="1:106" x14ac:dyDescent="0.2">
      <c r="A71">
        <f>ROW(Source!A48)</f>
        <v>48</v>
      </c>
      <c r="B71">
        <v>34733083</v>
      </c>
      <c r="C71">
        <v>34733655</v>
      </c>
      <c r="D71">
        <v>31709863</v>
      </c>
      <c r="E71">
        <v>1</v>
      </c>
      <c r="F71">
        <v>1</v>
      </c>
      <c r="G71">
        <v>1</v>
      </c>
      <c r="H71">
        <v>1</v>
      </c>
      <c r="I71" t="s">
        <v>280</v>
      </c>
      <c r="J71" t="s">
        <v>3</v>
      </c>
      <c r="K71" t="s">
        <v>281</v>
      </c>
      <c r="L71">
        <v>1191</v>
      </c>
      <c r="N71">
        <v>1013</v>
      </c>
      <c r="O71" t="s">
        <v>251</v>
      </c>
      <c r="P71" t="s">
        <v>251</v>
      </c>
      <c r="Q71">
        <v>1</v>
      </c>
      <c r="W71">
        <v>0</v>
      </c>
      <c r="X71">
        <v>-400197608</v>
      </c>
      <c r="Y71">
        <v>134.1</v>
      </c>
      <c r="AA71">
        <v>0</v>
      </c>
      <c r="AB71">
        <v>0</v>
      </c>
      <c r="AC71">
        <v>0</v>
      </c>
      <c r="AD71">
        <v>8.5299999999999994</v>
      </c>
      <c r="AE71">
        <v>0</v>
      </c>
      <c r="AF71">
        <v>0</v>
      </c>
      <c r="AG71">
        <v>0</v>
      </c>
      <c r="AH71">
        <v>8.5299999999999994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134.1</v>
      </c>
      <c r="AU71" t="s">
        <v>3</v>
      </c>
      <c r="AV71">
        <v>1</v>
      </c>
      <c r="AW71">
        <v>2</v>
      </c>
      <c r="AX71">
        <v>34733656</v>
      </c>
      <c r="AY71">
        <v>1</v>
      </c>
      <c r="AZ71">
        <v>0</v>
      </c>
      <c r="BA71">
        <v>113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Y71*Source!I48</f>
        <v>5.3639999999999999</v>
      </c>
      <c r="CY71">
        <f>AD71</f>
        <v>8.5299999999999994</v>
      </c>
      <c r="CZ71">
        <f>AH71</f>
        <v>8.5299999999999994</v>
      </c>
      <c r="DA71">
        <f>AL71</f>
        <v>1</v>
      </c>
      <c r="DB71">
        <v>0</v>
      </c>
    </row>
    <row r="72" spans="1:106" x14ac:dyDescent="0.2">
      <c r="A72">
        <f>ROW(Source!A48)</f>
        <v>48</v>
      </c>
      <c r="B72">
        <v>34733083</v>
      </c>
      <c r="C72">
        <v>34733655</v>
      </c>
      <c r="D72">
        <v>31709492</v>
      </c>
      <c r="E72">
        <v>1</v>
      </c>
      <c r="F72">
        <v>1</v>
      </c>
      <c r="G72">
        <v>1</v>
      </c>
      <c r="H72">
        <v>1</v>
      </c>
      <c r="I72" t="s">
        <v>260</v>
      </c>
      <c r="J72" t="s">
        <v>3</v>
      </c>
      <c r="K72" t="s">
        <v>261</v>
      </c>
      <c r="L72">
        <v>1191</v>
      </c>
      <c r="N72">
        <v>1013</v>
      </c>
      <c r="O72" t="s">
        <v>251</v>
      </c>
      <c r="P72" t="s">
        <v>251</v>
      </c>
      <c r="Q72">
        <v>1</v>
      </c>
      <c r="W72">
        <v>0</v>
      </c>
      <c r="X72">
        <v>-1417349443</v>
      </c>
      <c r="Y72">
        <v>0.08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0.08</v>
      </c>
      <c r="AU72" t="s">
        <v>3</v>
      </c>
      <c r="AV72">
        <v>2</v>
      </c>
      <c r="AW72">
        <v>2</v>
      </c>
      <c r="AX72">
        <v>34733657</v>
      </c>
      <c r="AY72">
        <v>1</v>
      </c>
      <c r="AZ72">
        <v>0</v>
      </c>
      <c r="BA72">
        <v>114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Y72*Source!I48</f>
        <v>3.2000000000000002E-3</v>
      </c>
      <c r="CY72">
        <f>AD72</f>
        <v>0</v>
      </c>
      <c r="CZ72">
        <f>AH72</f>
        <v>0</v>
      </c>
      <c r="DA72">
        <f>AL72</f>
        <v>1</v>
      </c>
      <c r="DB72">
        <v>0</v>
      </c>
    </row>
    <row r="73" spans="1:106" x14ac:dyDescent="0.2">
      <c r="A73">
        <f>ROW(Source!A48)</f>
        <v>48</v>
      </c>
      <c r="B73">
        <v>34733083</v>
      </c>
      <c r="C73">
        <v>34733655</v>
      </c>
      <c r="D73">
        <v>31528142</v>
      </c>
      <c r="E73">
        <v>1</v>
      </c>
      <c r="F73">
        <v>1</v>
      </c>
      <c r="G73">
        <v>1</v>
      </c>
      <c r="H73">
        <v>2</v>
      </c>
      <c r="I73" t="s">
        <v>272</v>
      </c>
      <c r="J73" t="s">
        <v>273</v>
      </c>
      <c r="K73" t="s">
        <v>274</v>
      </c>
      <c r="L73">
        <v>1368</v>
      </c>
      <c r="N73">
        <v>1011</v>
      </c>
      <c r="O73" t="s">
        <v>257</v>
      </c>
      <c r="P73" t="s">
        <v>257</v>
      </c>
      <c r="Q73">
        <v>1</v>
      </c>
      <c r="W73">
        <v>0</v>
      </c>
      <c r="X73">
        <v>1372534845</v>
      </c>
      <c r="Y73">
        <v>0.08</v>
      </c>
      <c r="AA73">
        <v>0</v>
      </c>
      <c r="AB73">
        <v>65.709999999999994</v>
      </c>
      <c r="AC73">
        <v>11.6</v>
      </c>
      <c r="AD73">
        <v>0</v>
      </c>
      <c r="AE73">
        <v>0</v>
      </c>
      <c r="AF73">
        <v>65.709999999999994</v>
      </c>
      <c r="AG73">
        <v>11.6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0.08</v>
      </c>
      <c r="AU73" t="s">
        <v>3</v>
      </c>
      <c r="AV73">
        <v>0</v>
      </c>
      <c r="AW73">
        <v>2</v>
      </c>
      <c r="AX73">
        <v>34733658</v>
      </c>
      <c r="AY73">
        <v>1</v>
      </c>
      <c r="AZ73">
        <v>0</v>
      </c>
      <c r="BA73">
        <v>115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3.2000000000000002E-3</v>
      </c>
      <c r="CY73">
        <f>AB73</f>
        <v>65.709999999999994</v>
      </c>
      <c r="CZ73">
        <f>AF73</f>
        <v>65.709999999999994</v>
      </c>
      <c r="DA73">
        <f>AJ73</f>
        <v>1</v>
      </c>
      <c r="DB73">
        <v>0</v>
      </c>
    </row>
    <row r="74" spans="1:106" x14ac:dyDescent="0.2">
      <c r="A74">
        <f>ROW(Source!A49)</f>
        <v>49</v>
      </c>
      <c r="B74">
        <v>34733084</v>
      </c>
      <c r="C74">
        <v>34733655</v>
      </c>
      <c r="D74">
        <v>31709863</v>
      </c>
      <c r="E74">
        <v>1</v>
      </c>
      <c r="F74">
        <v>1</v>
      </c>
      <c r="G74">
        <v>1</v>
      </c>
      <c r="H74">
        <v>1</v>
      </c>
      <c r="I74" t="s">
        <v>280</v>
      </c>
      <c r="J74" t="s">
        <v>3</v>
      </c>
      <c r="K74" t="s">
        <v>281</v>
      </c>
      <c r="L74">
        <v>1191</v>
      </c>
      <c r="N74">
        <v>1013</v>
      </c>
      <c r="O74" t="s">
        <v>251</v>
      </c>
      <c r="P74" t="s">
        <v>251</v>
      </c>
      <c r="Q74">
        <v>1</v>
      </c>
      <c r="W74">
        <v>0</v>
      </c>
      <c r="X74">
        <v>-400197608</v>
      </c>
      <c r="Y74">
        <v>134.1</v>
      </c>
      <c r="AA74">
        <v>0</v>
      </c>
      <c r="AB74">
        <v>0</v>
      </c>
      <c r="AC74">
        <v>0</v>
      </c>
      <c r="AD74">
        <v>156.1</v>
      </c>
      <c r="AE74">
        <v>0</v>
      </c>
      <c r="AF74">
        <v>0</v>
      </c>
      <c r="AG74">
        <v>0</v>
      </c>
      <c r="AH74">
        <v>8.5299999999999994</v>
      </c>
      <c r="AI74">
        <v>1</v>
      </c>
      <c r="AJ74">
        <v>1</v>
      </c>
      <c r="AK74">
        <v>1</v>
      </c>
      <c r="AL74">
        <v>18.3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134.1</v>
      </c>
      <c r="AU74" t="s">
        <v>3</v>
      </c>
      <c r="AV74">
        <v>1</v>
      </c>
      <c r="AW74">
        <v>2</v>
      </c>
      <c r="AX74">
        <v>34733656</v>
      </c>
      <c r="AY74">
        <v>1</v>
      </c>
      <c r="AZ74">
        <v>0</v>
      </c>
      <c r="BA74">
        <v>118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Y74*Source!I49</f>
        <v>5.3639999999999999</v>
      </c>
      <c r="CY74">
        <f>AD74</f>
        <v>156.1</v>
      </c>
      <c r="CZ74">
        <f>AH74</f>
        <v>8.5299999999999994</v>
      </c>
      <c r="DA74">
        <f>AL74</f>
        <v>18.3</v>
      </c>
      <c r="DB74">
        <v>0</v>
      </c>
    </row>
    <row r="75" spans="1:106" x14ac:dyDescent="0.2">
      <c r="A75">
        <f>ROW(Source!A49)</f>
        <v>49</v>
      </c>
      <c r="B75">
        <v>34733084</v>
      </c>
      <c r="C75">
        <v>34733655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260</v>
      </c>
      <c r="J75" t="s">
        <v>3</v>
      </c>
      <c r="K75" t="s">
        <v>261</v>
      </c>
      <c r="L75">
        <v>1191</v>
      </c>
      <c r="N75">
        <v>1013</v>
      </c>
      <c r="O75" t="s">
        <v>251</v>
      </c>
      <c r="P75" t="s">
        <v>251</v>
      </c>
      <c r="Q75">
        <v>1</v>
      </c>
      <c r="W75">
        <v>0</v>
      </c>
      <c r="X75">
        <v>-1417349443</v>
      </c>
      <c r="Y75">
        <v>0.08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0.08</v>
      </c>
      <c r="AU75" t="s">
        <v>3</v>
      </c>
      <c r="AV75">
        <v>2</v>
      </c>
      <c r="AW75">
        <v>2</v>
      </c>
      <c r="AX75">
        <v>34733657</v>
      </c>
      <c r="AY75">
        <v>1</v>
      </c>
      <c r="AZ75">
        <v>0</v>
      </c>
      <c r="BA75">
        <v>119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Y75*Source!I49</f>
        <v>3.2000000000000002E-3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ROW(Source!A49)</f>
        <v>49</v>
      </c>
      <c r="B76">
        <v>34733084</v>
      </c>
      <c r="C76">
        <v>34733655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272</v>
      </c>
      <c r="J76" t="s">
        <v>273</v>
      </c>
      <c r="K76" t="s">
        <v>274</v>
      </c>
      <c r="L76">
        <v>1368</v>
      </c>
      <c r="N76">
        <v>1011</v>
      </c>
      <c r="O76" t="s">
        <v>257</v>
      </c>
      <c r="P76" t="s">
        <v>257</v>
      </c>
      <c r="Q76">
        <v>1</v>
      </c>
      <c r="W76">
        <v>0</v>
      </c>
      <c r="X76">
        <v>1372534845</v>
      </c>
      <c r="Y76">
        <v>0.08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0.08</v>
      </c>
      <c r="AU76" t="s">
        <v>3</v>
      </c>
      <c r="AV76">
        <v>0</v>
      </c>
      <c r="AW76">
        <v>2</v>
      </c>
      <c r="AX76">
        <v>34733658</v>
      </c>
      <c r="AY76">
        <v>1</v>
      </c>
      <c r="AZ76">
        <v>0</v>
      </c>
      <c r="BA76">
        <v>120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Y76*Source!I49</f>
        <v>3.2000000000000002E-3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ROW(Source!A50)</f>
        <v>50</v>
      </c>
      <c r="B77">
        <v>34733083</v>
      </c>
      <c r="C77">
        <v>34733640</v>
      </c>
      <c r="D77">
        <v>31709863</v>
      </c>
      <c r="E77">
        <v>1</v>
      </c>
      <c r="F77">
        <v>1</v>
      </c>
      <c r="G77">
        <v>1</v>
      </c>
      <c r="H77">
        <v>1</v>
      </c>
      <c r="I77" t="s">
        <v>280</v>
      </c>
      <c r="J77" t="s">
        <v>3</v>
      </c>
      <c r="K77" t="s">
        <v>281</v>
      </c>
      <c r="L77">
        <v>1191</v>
      </c>
      <c r="N77">
        <v>1013</v>
      </c>
      <c r="O77" t="s">
        <v>251</v>
      </c>
      <c r="P77" t="s">
        <v>251</v>
      </c>
      <c r="Q77">
        <v>1</v>
      </c>
      <c r="W77">
        <v>0</v>
      </c>
      <c r="X77">
        <v>-400197608</v>
      </c>
      <c r="Y77">
        <v>63.9</v>
      </c>
      <c r="AA77">
        <v>0</v>
      </c>
      <c r="AB77">
        <v>0</v>
      </c>
      <c r="AC77">
        <v>0</v>
      </c>
      <c r="AD77">
        <v>8.5299999999999994</v>
      </c>
      <c r="AE77">
        <v>0</v>
      </c>
      <c r="AF77">
        <v>0</v>
      </c>
      <c r="AG77">
        <v>0</v>
      </c>
      <c r="AH77">
        <v>8.5299999999999994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63.9</v>
      </c>
      <c r="AU77" t="s">
        <v>3</v>
      </c>
      <c r="AV77">
        <v>1</v>
      </c>
      <c r="AW77">
        <v>2</v>
      </c>
      <c r="AX77">
        <v>34733641</v>
      </c>
      <c r="AY77">
        <v>1</v>
      </c>
      <c r="AZ77">
        <v>0</v>
      </c>
      <c r="BA77">
        <v>123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Y77*Source!I50</f>
        <v>2.556</v>
      </c>
      <c r="CY77">
        <f>AD77</f>
        <v>8.5299999999999994</v>
      </c>
      <c r="CZ77">
        <f>AH77</f>
        <v>8.5299999999999994</v>
      </c>
      <c r="DA77">
        <f>AL77</f>
        <v>1</v>
      </c>
      <c r="DB77">
        <v>0</v>
      </c>
    </row>
    <row r="78" spans="1:106" x14ac:dyDescent="0.2">
      <c r="A78">
        <f>ROW(Source!A50)</f>
        <v>50</v>
      </c>
      <c r="B78">
        <v>34733083</v>
      </c>
      <c r="C78">
        <v>34733640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260</v>
      </c>
      <c r="J78" t="s">
        <v>3</v>
      </c>
      <c r="K78" t="s">
        <v>261</v>
      </c>
      <c r="L78">
        <v>1191</v>
      </c>
      <c r="N78">
        <v>1013</v>
      </c>
      <c r="O78" t="s">
        <v>251</v>
      </c>
      <c r="P78" t="s">
        <v>251</v>
      </c>
      <c r="Q78">
        <v>1</v>
      </c>
      <c r="W78">
        <v>0</v>
      </c>
      <c r="X78">
        <v>-1417349443</v>
      </c>
      <c r="Y78">
        <v>0.08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0.08</v>
      </c>
      <c r="AU78" t="s">
        <v>3</v>
      </c>
      <c r="AV78">
        <v>2</v>
      </c>
      <c r="AW78">
        <v>2</v>
      </c>
      <c r="AX78">
        <v>34733642</v>
      </c>
      <c r="AY78">
        <v>1</v>
      </c>
      <c r="AZ78">
        <v>0</v>
      </c>
      <c r="BA78">
        <v>124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Y78*Source!I50</f>
        <v>3.2000000000000002E-3</v>
      </c>
      <c r="CY78">
        <f>AD78</f>
        <v>0</v>
      </c>
      <c r="CZ78">
        <f>AH78</f>
        <v>0</v>
      </c>
      <c r="DA78">
        <f>AL78</f>
        <v>1</v>
      </c>
      <c r="DB78">
        <v>0</v>
      </c>
    </row>
    <row r="79" spans="1:106" x14ac:dyDescent="0.2">
      <c r="A79">
        <f>ROW(Source!A50)</f>
        <v>50</v>
      </c>
      <c r="B79">
        <v>34733083</v>
      </c>
      <c r="C79">
        <v>34733640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272</v>
      </c>
      <c r="J79" t="s">
        <v>273</v>
      </c>
      <c r="K79" t="s">
        <v>274</v>
      </c>
      <c r="L79">
        <v>1368</v>
      </c>
      <c r="N79">
        <v>1011</v>
      </c>
      <c r="O79" t="s">
        <v>257</v>
      </c>
      <c r="P79" t="s">
        <v>257</v>
      </c>
      <c r="Q79">
        <v>1</v>
      </c>
      <c r="W79">
        <v>0</v>
      </c>
      <c r="X79">
        <v>1372534845</v>
      </c>
      <c r="Y79">
        <v>0.08</v>
      </c>
      <c r="AA79">
        <v>0</v>
      </c>
      <c r="AB79">
        <v>65.709999999999994</v>
      </c>
      <c r="AC79">
        <v>11.6</v>
      </c>
      <c r="AD79">
        <v>0</v>
      </c>
      <c r="AE79">
        <v>0</v>
      </c>
      <c r="AF79">
        <v>65.709999999999994</v>
      </c>
      <c r="AG79">
        <v>11.6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0.08</v>
      </c>
      <c r="AU79" t="s">
        <v>3</v>
      </c>
      <c r="AV79">
        <v>0</v>
      </c>
      <c r="AW79">
        <v>2</v>
      </c>
      <c r="AX79">
        <v>34733643</v>
      </c>
      <c r="AY79">
        <v>1</v>
      </c>
      <c r="AZ79">
        <v>0</v>
      </c>
      <c r="BA79">
        <v>125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Y79*Source!I50</f>
        <v>3.2000000000000002E-3</v>
      </c>
      <c r="CY79">
        <f>AB79</f>
        <v>65.709999999999994</v>
      </c>
      <c r="CZ79">
        <f>AF79</f>
        <v>65.709999999999994</v>
      </c>
      <c r="DA79">
        <f>AJ79</f>
        <v>1</v>
      </c>
      <c r="DB79">
        <v>0</v>
      </c>
    </row>
    <row r="80" spans="1:106" x14ac:dyDescent="0.2">
      <c r="A80">
        <f>ROW(Source!A51)</f>
        <v>51</v>
      </c>
      <c r="B80">
        <v>34733084</v>
      </c>
      <c r="C80">
        <v>34733640</v>
      </c>
      <c r="D80">
        <v>31709863</v>
      </c>
      <c r="E80">
        <v>1</v>
      </c>
      <c r="F80">
        <v>1</v>
      </c>
      <c r="G80">
        <v>1</v>
      </c>
      <c r="H80">
        <v>1</v>
      </c>
      <c r="I80" t="s">
        <v>280</v>
      </c>
      <c r="J80" t="s">
        <v>3</v>
      </c>
      <c r="K80" t="s">
        <v>281</v>
      </c>
      <c r="L80">
        <v>1191</v>
      </c>
      <c r="N80">
        <v>1013</v>
      </c>
      <c r="O80" t="s">
        <v>251</v>
      </c>
      <c r="P80" t="s">
        <v>251</v>
      </c>
      <c r="Q80">
        <v>1</v>
      </c>
      <c r="W80">
        <v>0</v>
      </c>
      <c r="X80">
        <v>-400197608</v>
      </c>
      <c r="Y80">
        <v>63.9</v>
      </c>
      <c r="AA80">
        <v>0</v>
      </c>
      <c r="AB80">
        <v>0</v>
      </c>
      <c r="AC80">
        <v>0</v>
      </c>
      <c r="AD80">
        <v>156.1</v>
      </c>
      <c r="AE80">
        <v>0</v>
      </c>
      <c r="AF80">
        <v>0</v>
      </c>
      <c r="AG80">
        <v>0</v>
      </c>
      <c r="AH80">
        <v>8.5299999999999994</v>
      </c>
      <c r="AI80">
        <v>1</v>
      </c>
      <c r="AJ80">
        <v>1</v>
      </c>
      <c r="AK80">
        <v>1</v>
      </c>
      <c r="AL80">
        <v>18.3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63.9</v>
      </c>
      <c r="AU80" t="s">
        <v>3</v>
      </c>
      <c r="AV80">
        <v>1</v>
      </c>
      <c r="AW80">
        <v>2</v>
      </c>
      <c r="AX80">
        <v>34733641</v>
      </c>
      <c r="AY80">
        <v>1</v>
      </c>
      <c r="AZ80">
        <v>0</v>
      </c>
      <c r="BA80">
        <v>128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Y80*Source!I51</f>
        <v>2.556</v>
      </c>
      <c r="CY80">
        <f>AD80</f>
        <v>156.1</v>
      </c>
      <c r="CZ80">
        <f>AH80</f>
        <v>8.5299999999999994</v>
      </c>
      <c r="DA80">
        <f>AL80</f>
        <v>18.3</v>
      </c>
      <c r="DB80">
        <v>0</v>
      </c>
    </row>
    <row r="81" spans="1:106" x14ac:dyDescent="0.2">
      <c r="A81">
        <f>ROW(Source!A51)</f>
        <v>51</v>
      </c>
      <c r="B81">
        <v>34733084</v>
      </c>
      <c r="C81">
        <v>34733640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260</v>
      </c>
      <c r="J81" t="s">
        <v>3</v>
      </c>
      <c r="K81" t="s">
        <v>261</v>
      </c>
      <c r="L81">
        <v>1191</v>
      </c>
      <c r="N81">
        <v>1013</v>
      </c>
      <c r="O81" t="s">
        <v>251</v>
      </c>
      <c r="P81" t="s">
        <v>251</v>
      </c>
      <c r="Q81">
        <v>1</v>
      </c>
      <c r="W81">
        <v>0</v>
      </c>
      <c r="X81">
        <v>-1417349443</v>
      </c>
      <c r="Y81">
        <v>0.08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0.08</v>
      </c>
      <c r="AU81" t="s">
        <v>3</v>
      </c>
      <c r="AV81">
        <v>2</v>
      </c>
      <c r="AW81">
        <v>2</v>
      </c>
      <c r="AX81">
        <v>34733642</v>
      </c>
      <c r="AY81">
        <v>1</v>
      </c>
      <c r="AZ81">
        <v>0</v>
      </c>
      <c r="BA81">
        <v>129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Y81*Source!I51</f>
        <v>3.2000000000000002E-3</v>
      </c>
      <c r="CY81">
        <f>AD81</f>
        <v>0</v>
      </c>
      <c r="CZ81">
        <f>AH81</f>
        <v>0</v>
      </c>
      <c r="DA81">
        <f>AL81</f>
        <v>1</v>
      </c>
      <c r="DB81">
        <v>0</v>
      </c>
    </row>
    <row r="82" spans="1:106" x14ac:dyDescent="0.2">
      <c r="A82">
        <f>ROW(Source!A51)</f>
        <v>51</v>
      </c>
      <c r="B82">
        <v>34733084</v>
      </c>
      <c r="C82">
        <v>34733640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272</v>
      </c>
      <c r="J82" t="s">
        <v>273</v>
      </c>
      <c r="K82" t="s">
        <v>274</v>
      </c>
      <c r="L82">
        <v>1368</v>
      </c>
      <c r="N82">
        <v>1011</v>
      </c>
      <c r="O82" t="s">
        <v>257</v>
      </c>
      <c r="P82" t="s">
        <v>257</v>
      </c>
      <c r="Q82">
        <v>1</v>
      </c>
      <c r="W82">
        <v>0</v>
      </c>
      <c r="X82">
        <v>1372534845</v>
      </c>
      <c r="Y82">
        <v>0.08</v>
      </c>
      <c r="AA82">
        <v>0</v>
      </c>
      <c r="AB82">
        <v>821.38</v>
      </c>
      <c r="AC82">
        <v>212.28</v>
      </c>
      <c r="AD82">
        <v>0</v>
      </c>
      <c r="AE82">
        <v>0</v>
      </c>
      <c r="AF82">
        <v>65.709999999999994</v>
      </c>
      <c r="AG82">
        <v>11.6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0.08</v>
      </c>
      <c r="AU82" t="s">
        <v>3</v>
      </c>
      <c r="AV82">
        <v>0</v>
      </c>
      <c r="AW82">
        <v>2</v>
      </c>
      <c r="AX82">
        <v>34733643</v>
      </c>
      <c r="AY82">
        <v>1</v>
      </c>
      <c r="AZ82">
        <v>0</v>
      </c>
      <c r="BA82">
        <v>130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Y82*Source!I51</f>
        <v>3.2000000000000002E-3</v>
      </c>
      <c r="CY82">
        <f>AB82</f>
        <v>821.38</v>
      </c>
      <c r="CZ82">
        <f>AF82</f>
        <v>65.709999999999994</v>
      </c>
      <c r="DA82">
        <f>AJ82</f>
        <v>12.5</v>
      </c>
      <c r="DB82">
        <v>0</v>
      </c>
    </row>
    <row r="83" spans="1:106" x14ac:dyDescent="0.2">
      <c r="A83">
        <f>ROW(Source!A52)</f>
        <v>52</v>
      </c>
      <c r="B83">
        <v>34733083</v>
      </c>
      <c r="C83">
        <v>34733571</v>
      </c>
      <c r="D83">
        <v>31709544</v>
      </c>
      <c r="E83">
        <v>1</v>
      </c>
      <c r="F83">
        <v>1</v>
      </c>
      <c r="G83">
        <v>1</v>
      </c>
      <c r="H83">
        <v>1</v>
      </c>
      <c r="I83" t="s">
        <v>285</v>
      </c>
      <c r="J83" t="s">
        <v>3</v>
      </c>
      <c r="K83" t="s">
        <v>286</v>
      </c>
      <c r="L83">
        <v>1191</v>
      </c>
      <c r="N83">
        <v>1013</v>
      </c>
      <c r="O83" t="s">
        <v>251</v>
      </c>
      <c r="P83" t="s">
        <v>251</v>
      </c>
      <c r="Q83">
        <v>1</v>
      </c>
      <c r="W83">
        <v>0</v>
      </c>
      <c r="X83">
        <v>145020957</v>
      </c>
      <c r="Y83">
        <v>491.4</v>
      </c>
      <c r="AA83">
        <v>0</v>
      </c>
      <c r="AB83">
        <v>0</v>
      </c>
      <c r="AC83">
        <v>0</v>
      </c>
      <c r="AD83">
        <v>9.07</v>
      </c>
      <c r="AE83">
        <v>0</v>
      </c>
      <c r="AF83">
        <v>0</v>
      </c>
      <c r="AG83">
        <v>0</v>
      </c>
      <c r="AH83">
        <v>9.07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491.4</v>
      </c>
      <c r="AU83" t="s">
        <v>3</v>
      </c>
      <c r="AV83">
        <v>1</v>
      </c>
      <c r="AW83">
        <v>2</v>
      </c>
      <c r="AX83">
        <v>34733572</v>
      </c>
      <c r="AY83">
        <v>1</v>
      </c>
      <c r="AZ83">
        <v>0</v>
      </c>
      <c r="BA83">
        <v>133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Y83*Source!I52</f>
        <v>19.655999999999999</v>
      </c>
      <c r="CY83">
        <f>AD83</f>
        <v>9.07</v>
      </c>
      <c r="CZ83">
        <f>AH83</f>
        <v>9.07</v>
      </c>
      <c r="DA83">
        <f>AL83</f>
        <v>1</v>
      </c>
      <c r="DB83">
        <v>0</v>
      </c>
    </row>
    <row r="84" spans="1:106" x14ac:dyDescent="0.2">
      <c r="A84">
        <f>ROW(Source!A52)</f>
        <v>52</v>
      </c>
      <c r="B84">
        <v>34733083</v>
      </c>
      <c r="C84">
        <v>34733571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260</v>
      </c>
      <c r="J84" t="s">
        <v>3</v>
      </c>
      <c r="K84" t="s">
        <v>261</v>
      </c>
      <c r="L84">
        <v>1191</v>
      </c>
      <c r="N84">
        <v>1013</v>
      </c>
      <c r="O84" t="s">
        <v>251</v>
      </c>
      <c r="P84" t="s">
        <v>251</v>
      </c>
      <c r="Q84">
        <v>1</v>
      </c>
      <c r="W84">
        <v>0</v>
      </c>
      <c r="X84">
        <v>-1417349443</v>
      </c>
      <c r="Y84">
        <v>1.1000000000000001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1.1000000000000001</v>
      </c>
      <c r="AU84" t="s">
        <v>3</v>
      </c>
      <c r="AV84">
        <v>2</v>
      </c>
      <c r="AW84">
        <v>2</v>
      </c>
      <c r="AX84">
        <v>34733573</v>
      </c>
      <c r="AY84">
        <v>1</v>
      </c>
      <c r="AZ84">
        <v>0</v>
      </c>
      <c r="BA84">
        <v>134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Y84*Source!I52</f>
        <v>4.4000000000000004E-2</v>
      </c>
      <c r="CY84">
        <f>AD84</f>
        <v>0</v>
      </c>
      <c r="CZ84">
        <f>AH84</f>
        <v>0</v>
      </c>
      <c r="DA84">
        <f>AL84</f>
        <v>1</v>
      </c>
      <c r="DB84">
        <v>0</v>
      </c>
    </row>
    <row r="85" spans="1:106" x14ac:dyDescent="0.2">
      <c r="A85">
        <f>ROW(Source!A52)</f>
        <v>52</v>
      </c>
      <c r="B85">
        <v>34733083</v>
      </c>
      <c r="C85">
        <v>34733571</v>
      </c>
      <c r="D85">
        <v>31527047</v>
      </c>
      <c r="E85">
        <v>1</v>
      </c>
      <c r="F85">
        <v>1</v>
      </c>
      <c r="G85">
        <v>1</v>
      </c>
      <c r="H85">
        <v>2</v>
      </c>
      <c r="I85" t="s">
        <v>282</v>
      </c>
      <c r="J85" t="s">
        <v>283</v>
      </c>
      <c r="K85" t="s">
        <v>284</v>
      </c>
      <c r="L85">
        <v>1368</v>
      </c>
      <c r="N85">
        <v>1011</v>
      </c>
      <c r="O85" t="s">
        <v>257</v>
      </c>
      <c r="P85" t="s">
        <v>257</v>
      </c>
      <c r="Q85">
        <v>1</v>
      </c>
      <c r="W85">
        <v>0</v>
      </c>
      <c r="X85">
        <v>1188625873</v>
      </c>
      <c r="Y85">
        <v>0.55000000000000004</v>
      </c>
      <c r="AA85">
        <v>0</v>
      </c>
      <c r="AB85">
        <v>31.26</v>
      </c>
      <c r="AC85">
        <v>13.5</v>
      </c>
      <c r="AD85">
        <v>0</v>
      </c>
      <c r="AE85">
        <v>0</v>
      </c>
      <c r="AF85">
        <v>31.26</v>
      </c>
      <c r="AG85">
        <v>13.5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0.55000000000000004</v>
      </c>
      <c r="AU85" t="s">
        <v>3</v>
      </c>
      <c r="AV85">
        <v>0</v>
      </c>
      <c r="AW85">
        <v>2</v>
      </c>
      <c r="AX85">
        <v>34733574</v>
      </c>
      <c r="AY85">
        <v>1</v>
      </c>
      <c r="AZ85">
        <v>0</v>
      </c>
      <c r="BA85">
        <v>135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Y85*Source!I52</f>
        <v>2.2000000000000002E-2</v>
      </c>
      <c r="CY85">
        <f>AB85</f>
        <v>31.26</v>
      </c>
      <c r="CZ85">
        <f>AF85</f>
        <v>31.26</v>
      </c>
      <c r="DA85">
        <f>AJ85</f>
        <v>1</v>
      </c>
      <c r="DB85">
        <v>0</v>
      </c>
    </row>
    <row r="86" spans="1:106" x14ac:dyDescent="0.2">
      <c r="A86">
        <f>ROW(Source!A52)</f>
        <v>52</v>
      </c>
      <c r="B86">
        <v>34733083</v>
      </c>
      <c r="C86">
        <v>34733571</v>
      </c>
      <c r="D86">
        <v>31528142</v>
      </c>
      <c r="E86">
        <v>1</v>
      </c>
      <c r="F86">
        <v>1</v>
      </c>
      <c r="G86">
        <v>1</v>
      </c>
      <c r="H86">
        <v>2</v>
      </c>
      <c r="I86" t="s">
        <v>272</v>
      </c>
      <c r="J86" t="s">
        <v>273</v>
      </c>
      <c r="K86" t="s">
        <v>274</v>
      </c>
      <c r="L86">
        <v>1368</v>
      </c>
      <c r="N86">
        <v>1011</v>
      </c>
      <c r="O86" t="s">
        <v>257</v>
      </c>
      <c r="P86" t="s">
        <v>257</v>
      </c>
      <c r="Q86">
        <v>1</v>
      </c>
      <c r="W86">
        <v>0</v>
      </c>
      <c r="X86">
        <v>1372534845</v>
      </c>
      <c r="Y86">
        <v>0.55000000000000004</v>
      </c>
      <c r="AA86">
        <v>0</v>
      </c>
      <c r="AB86">
        <v>65.709999999999994</v>
      </c>
      <c r="AC86">
        <v>11.6</v>
      </c>
      <c r="AD86">
        <v>0</v>
      </c>
      <c r="AE86">
        <v>0</v>
      </c>
      <c r="AF86">
        <v>65.709999999999994</v>
      </c>
      <c r="AG86">
        <v>11.6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0.55000000000000004</v>
      </c>
      <c r="AU86" t="s">
        <v>3</v>
      </c>
      <c r="AV86">
        <v>0</v>
      </c>
      <c r="AW86">
        <v>2</v>
      </c>
      <c r="AX86">
        <v>34733575</v>
      </c>
      <c r="AY86">
        <v>1</v>
      </c>
      <c r="AZ86">
        <v>0</v>
      </c>
      <c r="BA86">
        <v>136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Y86*Source!I52</f>
        <v>2.2000000000000002E-2</v>
      </c>
      <c r="CY86">
        <f>AB86</f>
        <v>65.709999999999994</v>
      </c>
      <c r="CZ86">
        <f>AF86</f>
        <v>65.709999999999994</v>
      </c>
      <c r="DA86">
        <f>AJ86</f>
        <v>1</v>
      </c>
      <c r="DB86">
        <v>0</v>
      </c>
    </row>
    <row r="87" spans="1:106" x14ac:dyDescent="0.2">
      <c r="A87">
        <f>ROW(Source!A53)</f>
        <v>53</v>
      </c>
      <c r="B87">
        <v>34733084</v>
      </c>
      <c r="C87">
        <v>34733571</v>
      </c>
      <c r="D87">
        <v>31709544</v>
      </c>
      <c r="E87">
        <v>1</v>
      </c>
      <c r="F87">
        <v>1</v>
      </c>
      <c r="G87">
        <v>1</v>
      </c>
      <c r="H87">
        <v>1</v>
      </c>
      <c r="I87" t="s">
        <v>285</v>
      </c>
      <c r="J87" t="s">
        <v>3</v>
      </c>
      <c r="K87" t="s">
        <v>286</v>
      </c>
      <c r="L87">
        <v>1191</v>
      </c>
      <c r="N87">
        <v>1013</v>
      </c>
      <c r="O87" t="s">
        <v>251</v>
      </c>
      <c r="P87" t="s">
        <v>251</v>
      </c>
      <c r="Q87">
        <v>1</v>
      </c>
      <c r="W87">
        <v>0</v>
      </c>
      <c r="X87">
        <v>145020957</v>
      </c>
      <c r="Y87">
        <v>491.4</v>
      </c>
      <c r="AA87">
        <v>0</v>
      </c>
      <c r="AB87">
        <v>0</v>
      </c>
      <c r="AC87">
        <v>0</v>
      </c>
      <c r="AD87">
        <v>165.98</v>
      </c>
      <c r="AE87">
        <v>0</v>
      </c>
      <c r="AF87">
        <v>0</v>
      </c>
      <c r="AG87">
        <v>0</v>
      </c>
      <c r="AH87">
        <v>9.07</v>
      </c>
      <c r="AI87">
        <v>1</v>
      </c>
      <c r="AJ87">
        <v>1</v>
      </c>
      <c r="AK87">
        <v>1</v>
      </c>
      <c r="AL87">
        <v>18.3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491.4</v>
      </c>
      <c r="AU87" t="s">
        <v>3</v>
      </c>
      <c r="AV87">
        <v>1</v>
      </c>
      <c r="AW87">
        <v>2</v>
      </c>
      <c r="AX87">
        <v>34733572</v>
      </c>
      <c r="AY87">
        <v>1</v>
      </c>
      <c r="AZ87">
        <v>0</v>
      </c>
      <c r="BA87">
        <v>140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Y87*Source!I53</f>
        <v>19.655999999999999</v>
      </c>
      <c r="CY87">
        <f>AD87</f>
        <v>165.98</v>
      </c>
      <c r="CZ87">
        <f>AH87</f>
        <v>9.07</v>
      </c>
      <c r="DA87">
        <f>AL87</f>
        <v>18.3</v>
      </c>
      <c r="DB87">
        <v>0</v>
      </c>
    </row>
    <row r="88" spans="1:106" x14ac:dyDescent="0.2">
      <c r="A88">
        <f>ROW(Source!A53)</f>
        <v>53</v>
      </c>
      <c r="B88">
        <v>34733084</v>
      </c>
      <c r="C88">
        <v>34733571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260</v>
      </c>
      <c r="J88" t="s">
        <v>3</v>
      </c>
      <c r="K88" t="s">
        <v>261</v>
      </c>
      <c r="L88">
        <v>1191</v>
      </c>
      <c r="N88">
        <v>1013</v>
      </c>
      <c r="O88" t="s">
        <v>251</v>
      </c>
      <c r="P88" t="s">
        <v>251</v>
      </c>
      <c r="Q88">
        <v>1</v>
      </c>
      <c r="W88">
        <v>0</v>
      </c>
      <c r="X88">
        <v>-1417349443</v>
      </c>
      <c r="Y88">
        <v>1.1000000000000001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18.3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1.1000000000000001</v>
      </c>
      <c r="AU88" t="s">
        <v>3</v>
      </c>
      <c r="AV88">
        <v>2</v>
      </c>
      <c r="AW88">
        <v>2</v>
      </c>
      <c r="AX88">
        <v>34733573</v>
      </c>
      <c r="AY88">
        <v>1</v>
      </c>
      <c r="AZ88">
        <v>0</v>
      </c>
      <c r="BA88">
        <v>141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Y88*Source!I53</f>
        <v>4.4000000000000004E-2</v>
      </c>
      <c r="CY88">
        <f>AD88</f>
        <v>0</v>
      </c>
      <c r="CZ88">
        <f>AH88</f>
        <v>0</v>
      </c>
      <c r="DA88">
        <f>AL88</f>
        <v>1</v>
      </c>
      <c r="DB88">
        <v>0</v>
      </c>
    </row>
    <row r="89" spans="1:106" x14ac:dyDescent="0.2">
      <c r="A89">
        <f>ROW(Source!A53)</f>
        <v>53</v>
      </c>
      <c r="B89">
        <v>34733084</v>
      </c>
      <c r="C89">
        <v>34733571</v>
      </c>
      <c r="D89">
        <v>31527047</v>
      </c>
      <c r="E89">
        <v>1</v>
      </c>
      <c r="F89">
        <v>1</v>
      </c>
      <c r="G89">
        <v>1</v>
      </c>
      <c r="H89">
        <v>2</v>
      </c>
      <c r="I89" t="s">
        <v>282</v>
      </c>
      <c r="J89" t="s">
        <v>283</v>
      </c>
      <c r="K89" t="s">
        <v>284</v>
      </c>
      <c r="L89">
        <v>1368</v>
      </c>
      <c r="N89">
        <v>1011</v>
      </c>
      <c r="O89" t="s">
        <v>257</v>
      </c>
      <c r="P89" t="s">
        <v>257</v>
      </c>
      <c r="Q89">
        <v>1</v>
      </c>
      <c r="W89">
        <v>0</v>
      </c>
      <c r="X89">
        <v>1188625873</v>
      </c>
      <c r="Y89">
        <v>0.55000000000000004</v>
      </c>
      <c r="AA89">
        <v>0</v>
      </c>
      <c r="AB89">
        <v>390.75</v>
      </c>
      <c r="AC89">
        <v>247.05</v>
      </c>
      <c r="AD89">
        <v>0</v>
      </c>
      <c r="AE89">
        <v>0</v>
      </c>
      <c r="AF89">
        <v>31.26</v>
      </c>
      <c r="AG89">
        <v>13.5</v>
      </c>
      <c r="AH89">
        <v>0</v>
      </c>
      <c r="AI89">
        <v>1</v>
      </c>
      <c r="AJ89">
        <v>12.5</v>
      </c>
      <c r="AK89">
        <v>18.3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0.55000000000000004</v>
      </c>
      <c r="AU89" t="s">
        <v>3</v>
      </c>
      <c r="AV89">
        <v>0</v>
      </c>
      <c r="AW89">
        <v>2</v>
      </c>
      <c r="AX89">
        <v>34733574</v>
      </c>
      <c r="AY89">
        <v>1</v>
      </c>
      <c r="AZ89">
        <v>0</v>
      </c>
      <c r="BA89">
        <v>142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Y89*Source!I53</f>
        <v>2.2000000000000002E-2</v>
      </c>
      <c r="CY89">
        <f>AB89</f>
        <v>390.75</v>
      </c>
      <c r="CZ89">
        <f>AF89</f>
        <v>31.26</v>
      </c>
      <c r="DA89">
        <f>AJ89</f>
        <v>12.5</v>
      </c>
      <c r="DB89">
        <v>0</v>
      </c>
    </row>
    <row r="90" spans="1:106" x14ac:dyDescent="0.2">
      <c r="A90">
        <f>ROW(Source!A53)</f>
        <v>53</v>
      </c>
      <c r="B90">
        <v>34733084</v>
      </c>
      <c r="C90">
        <v>34733571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272</v>
      </c>
      <c r="J90" t="s">
        <v>273</v>
      </c>
      <c r="K90" t="s">
        <v>274</v>
      </c>
      <c r="L90">
        <v>1368</v>
      </c>
      <c r="N90">
        <v>1011</v>
      </c>
      <c r="O90" t="s">
        <v>257</v>
      </c>
      <c r="P90" t="s">
        <v>257</v>
      </c>
      <c r="Q90">
        <v>1</v>
      </c>
      <c r="W90">
        <v>0</v>
      </c>
      <c r="X90">
        <v>1372534845</v>
      </c>
      <c r="Y90">
        <v>0.55000000000000004</v>
      </c>
      <c r="AA90">
        <v>0</v>
      </c>
      <c r="AB90">
        <v>821.38</v>
      </c>
      <c r="AC90">
        <v>212.28</v>
      </c>
      <c r="AD90">
        <v>0</v>
      </c>
      <c r="AE90">
        <v>0</v>
      </c>
      <c r="AF90">
        <v>65.709999999999994</v>
      </c>
      <c r="AG90">
        <v>11.6</v>
      </c>
      <c r="AH90">
        <v>0</v>
      </c>
      <c r="AI90">
        <v>1</v>
      </c>
      <c r="AJ90">
        <v>12.5</v>
      </c>
      <c r="AK90">
        <v>18.3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0.55000000000000004</v>
      </c>
      <c r="AU90" t="s">
        <v>3</v>
      </c>
      <c r="AV90">
        <v>0</v>
      </c>
      <c r="AW90">
        <v>2</v>
      </c>
      <c r="AX90">
        <v>34733575</v>
      </c>
      <c r="AY90">
        <v>1</v>
      </c>
      <c r="AZ90">
        <v>0</v>
      </c>
      <c r="BA90">
        <v>143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Y90*Source!I53</f>
        <v>2.2000000000000002E-2</v>
      </c>
      <c r="CY90">
        <f>AB90</f>
        <v>821.38</v>
      </c>
      <c r="CZ90">
        <f>AF90</f>
        <v>65.709999999999994</v>
      </c>
      <c r="DA90">
        <f>AJ90</f>
        <v>12.5</v>
      </c>
      <c r="DB90">
        <v>0</v>
      </c>
    </row>
    <row r="91" spans="1:106" x14ac:dyDescent="0.2">
      <c r="A91">
        <f>ROW(Source!A54)</f>
        <v>54</v>
      </c>
      <c r="B91">
        <v>34733083</v>
      </c>
      <c r="C91">
        <v>34734054</v>
      </c>
      <c r="D91">
        <v>31711332</v>
      </c>
      <c r="E91">
        <v>1</v>
      </c>
      <c r="F91">
        <v>1</v>
      </c>
      <c r="G91">
        <v>1</v>
      </c>
      <c r="H91">
        <v>1</v>
      </c>
      <c r="I91" t="s">
        <v>267</v>
      </c>
      <c r="J91" t="s">
        <v>3</v>
      </c>
      <c r="K91" t="s">
        <v>268</v>
      </c>
      <c r="L91">
        <v>1191</v>
      </c>
      <c r="N91">
        <v>1013</v>
      </c>
      <c r="O91" t="s">
        <v>251</v>
      </c>
      <c r="P91" t="s">
        <v>251</v>
      </c>
      <c r="Q91">
        <v>1</v>
      </c>
      <c r="W91">
        <v>0</v>
      </c>
      <c r="X91">
        <v>-509590494</v>
      </c>
      <c r="Y91">
        <v>37.799999999999997</v>
      </c>
      <c r="AA91">
        <v>0</v>
      </c>
      <c r="AB91">
        <v>0</v>
      </c>
      <c r="AC91">
        <v>0</v>
      </c>
      <c r="AD91">
        <v>8.17</v>
      </c>
      <c r="AE91">
        <v>0</v>
      </c>
      <c r="AF91">
        <v>0</v>
      </c>
      <c r="AG91">
        <v>0</v>
      </c>
      <c r="AH91">
        <v>8.17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37.799999999999997</v>
      </c>
      <c r="AU91" t="s">
        <v>3</v>
      </c>
      <c r="AV91">
        <v>1</v>
      </c>
      <c r="AW91">
        <v>2</v>
      </c>
      <c r="AX91">
        <v>34734055</v>
      </c>
      <c r="AY91">
        <v>1</v>
      </c>
      <c r="AZ91">
        <v>0</v>
      </c>
      <c r="BA91">
        <v>147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Y91*Source!I54</f>
        <v>18.899999999999999</v>
      </c>
      <c r="CY91">
        <f>AD91</f>
        <v>8.17</v>
      </c>
      <c r="CZ91">
        <f>AH91</f>
        <v>8.17</v>
      </c>
      <c r="DA91">
        <f>AL91</f>
        <v>1</v>
      </c>
      <c r="DB91">
        <v>0</v>
      </c>
    </row>
    <row r="92" spans="1:106" x14ac:dyDescent="0.2">
      <c r="A92">
        <f>ROW(Source!A54)</f>
        <v>54</v>
      </c>
      <c r="B92">
        <v>34733083</v>
      </c>
      <c r="C92">
        <v>34734054</v>
      </c>
      <c r="D92">
        <v>31709492</v>
      </c>
      <c r="E92">
        <v>1</v>
      </c>
      <c r="F92">
        <v>1</v>
      </c>
      <c r="G92">
        <v>1</v>
      </c>
      <c r="H92">
        <v>1</v>
      </c>
      <c r="I92" t="s">
        <v>260</v>
      </c>
      <c r="J92" t="s">
        <v>3</v>
      </c>
      <c r="K92" t="s">
        <v>261</v>
      </c>
      <c r="L92">
        <v>1191</v>
      </c>
      <c r="N92">
        <v>1013</v>
      </c>
      <c r="O92" t="s">
        <v>251</v>
      </c>
      <c r="P92" t="s">
        <v>251</v>
      </c>
      <c r="Q92">
        <v>1</v>
      </c>
      <c r="W92">
        <v>0</v>
      </c>
      <c r="X92">
        <v>-1417349443</v>
      </c>
      <c r="Y92">
        <v>0.01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0.01</v>
      </c>
      <c r="AU92" t="s">
        <v>3</v>
      </c>
      <c r="AV92">
        <v>2</v>
      </c>
      <c r="AW92">
        <v>2</v>
      </c>
      <c r="AX92">
        <v>34734056</v>
      </c>
      <c r="AY92">
        <v>1</v>
      </c>
      <c r="AZ92">
        <v>0</v>
      </c>
      <c r="BA92">
        <v>148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Y92*Source!I54</f>
        <v>5.0000000000000001E-3</v>
      </c>
      <c r="CY92">
        <f>AD92</f>
        <v>0</v>
      </c>
      <c r="CZ92">
        <f>AH92</f>
        <v>0</v>
      </c>
      <c r="DA92">
        <f>AL92</f>
        <v>1</v>
      </c>
      <c r="DB92">
        <v>0</v>
      </c>
    </row>
    <row r="93" spans="1:106" x14ac:dyDescent="0.2">
      <c r="A93">
        <f>ROW(Source!A54)</f>
        <v>54</v>
      </c>
      <c r="B93">
        <v>34733083</v>
      </c>
      <c r="C93">
        <v>34734054</v>
      </c>
      <c r="D93">
        <v>31528142</v>
      </c>
      <c r="E93">
        <v>1</v>
      </c>
      <c r="F93">
        <v>1</v>
      </c>
      <c r="G93">
        <v>1</v>
      </c>
      <c r="H93">
        <v>2</v>
      </c>
      <c r="I93" t="s">
        <v>272</v>
      </c>
      <c r="J93" t="s">
        <v>273</v>
      </c>
      <c r="K93" t="s">
        <v>274</v>
      </c>
      <c r="L93">
        <v>1368</v>
      </c>
      <c r="N93">
        <v>1011</v>
      </c>
      <c r="O93" t="s">
        <v>257</v>
      </c>
      <c r="P93" t="s">
        <v>257</v>
      </c>
      <c r="Q93">
        <v>1</v>
      </c>
      <c r="W93">
        <v>0</v>
      </c>
      <c r="X93">
        <v>1372534845</v>
      </c>
      <c r="Y93">
        <v>0.01</v>
      </c>
      <c r="AA93">
        <v>0</v>
      </c>
      <c r="AB93">
        <v>65.709999999999994</v>
      </c>
      <c r="AC93">
        <v>11.6</v>
      </c>
      <c r="AD93">
        <v>0</v>
      </c>
      <c r="AE93">
        <v>0</v>
      </c>
      <c r="AF93">
        <v>65.709999999999994</v>
      </c>
      <c r="AG93">
        <v>11.6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0.01</v>
      </c>
      <c r="AU93" t="s">
        <v>3</v>
      </c>
      <c r="AV93">
        <v>0</v>
      </c>
      <c r="AW93">
        <v>2</v>
      </c>
      <c r="AX93">
        <v>34734057</v>
      </c>
      <c r="AY93">
        <v>1</v>
      </c>
      <c r="AZ93">
        <v>0</v>
      </c>
      <c r="BA93">
        <v>149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Y93*Source!I54</f>
        <v>5.0000000000000001E-3</v>
      </c>
      <c r="CY93">
        <f>AB93</f>
        <v>65.709999999999994</v>
      </c>
      <c r="CZ93">
        <f>AF93</f>
        <v>65.709999999999994</v>
      </c>
      <c r="DA93">
        <f>AJ93</f>
        <v>1</v>
      </c>
      <c r="DB93">
        <v>0</v>
      </c>
    </row>
    <row r="94" spans="1:106" x14ac:dyDescent="0.2">
      <c r="A94">
        <f>ROW(Source!A55)</f>
        <v>55</v>
      </c>
      <c r="B94">
        <v>34733084</v>
      </c>
      <c r="C94">
        <v>34734054</v>
      </c>
      <c r="D94">
        <v>31711332</v>
      </c>
      <c r="E94">
        <v>1</v>
      </c>
      <c r="F94">
        <v>1</v>
      </c>
      <c r="G94">
        <v>1</v>
      </c>
      <c r="H94">
        <v>1</v>
      </c>
      <c r="I94" t="s">
        <v>267</v>
      </c>
      <c r="J94" t="s">
        <v>3</v>
      </c>
      <c r="K94" t="s">
        <v>268</v>
      </c>
      <c r="L94">
        <v>1191</v>
      </c>
      <c r="N94">
        <v>1013</v>
      </c>
      <c r="O94" t="s">
        <v>251</v>
      </c>
      <c r="P94" t="s">
        <v>251</v>
      </c>
      <c r="Q94">
        <v>1</v>
      </c>
      <c r="W94">
        <v>0</v>
      </c>
      <c r="X94">
        <v>-509590494</v>
      </c>
      <c r="Y94">
        <v>37.799999999999997</v>
      </c>
      <c r="AA94">
        <v>0</v>
      </c>
      <c r="AB94">
        <v>0</v>
      </c>
      <c r="AC94">
        <v>0</v>
      </c>
      <c r="AD94">
        <v>149.51</v>
      </c>
      <c r="AE94">
        <v>0</v>
      </c>
      <c r="AF94">
        <v>0</v>
      </c>
      <c r="AG94">
        <v>0</v>
      </c>
      <c r="AH94">
        <v>8.17</v>
      </c>
      <c r="AI94">
        <v>1</v>
      </c>
      <c r="AJ94">
        <v>1</v>
      </c>
      <c r="AK94">
        <v>1</v>
      </c>
      <c r="AL94">
        <v>18.3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37.799999999999997</v>
      </c>
      <c r="AU94" t="s">
        <v>3</v>
      </c>
      <c r="AV94">
        <v>1</v>
      </c>
      <c r="AW94">
        <v>2</v>
      </c>
      <c r="AX94">
        <v>34734055</v>
      </c>
      <c r="AY94">
        <v>1</v>
      </c>
      <c r="AZ94">
        <v>0</v>
      </c>
      <c r="BA94">
        <v>153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Y94*Source!I55</f>
        <v>18.899999999999999</v>
      </c>
      <c r="CY94">
        <f>AD94</f>
        <v>149.51</v>
      </c>
      <c r="CZ94">
        <f>AH94</f>
        <v>8.17</v>
      </c>
      <c r="DA94">
        <f>AL94</f>
        <v>18.3</v>
      </c>
      <c r="DB94">
        <v>0</v>
      </c>
    </row>
    <row r="95" spans="1:106" x14ac:dyDescent="0.2">
      <c r="A95">
        <f>ROW(Source!A55)</f>
        <v>55</v>
      </c>
      <c r="B95">
        <v>34733084</v>
      </c>
      <c r="C95">
        <v>34734054</v>
      </c>
      <c r="D95">
        <v>31709492</v>
      </c>
      <c r="E95">
        <v>1</v>
      </c>
      <c r="F95">
        <v>1</v>
      </c>
      <c r="G95">
        <v>1</v>
      </c>
      <c r="H95">
        <v>1</v>
      </c>
      <c r="I95" t="s">
        <v>260</v>
      </c>
      <c r="J95" t="s">
        <v>3</v>
      </c>
      <c r="K95" t="s">
        <v>261</v>
      </c>
      <c r="L95">
        <v>1191</v>
      </c>
      <c r="N95">
        <v>1013</v>
      </c>
      <c r="O95" t="s">
        <v>251</v>
      </c>
      <c r="P95" t="s">
        <v>251</v>
      </c>
      <c r="Q95">
        <v>1</v>
      </c>
      <c r="W95">
        <v>0</v>
      </c>
      <c r="X95">
        <v>-1417349443</v>
      </c>
      <c r="Y95">
        <v>0.01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0.01</v>
      </c>
      <c r="AU95" t="s">
        <v>3</v>
      </c>
      <c r="AV95">
        <v>2</v>
      </c>
      <c r="AW95">
        <v>2</v>
      </c>
      <c r="AX95">
        <v>34734056</v>
      </c>
      <c r="AY95">
        <v>1</v>
      </c>
      <c r="AZ95">
        <v>0</v>
      </c>
      <c r="BA95">
        <v>154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Y95*Source!I55</f>
        <v>5.0000000000000001E-3</v>
      </c>
      <c r="CY95">
        <f>AD95</f>
        <v>0</v>
      </c>
      <c r="CZ95">
        <f>AH95</f>
        <v>0</v>
      </c>
      <c r="DA95">
        <f>AL95</f>
        <v>1</v>
      </c>
      <c r="DB95">
        <v>0</v>
      </c>
    </row>
    <row r="96" spans="1:106" x14ac:dyDescent="0.2">
      <c r="A96">
        <f>ROW(Source!A55)</f>
        <v>55</v>
      </c>
      <c r="B96">
        <v>34733084</v>
      </c>
      <c r="C96">
        <v>34734054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272</v>
      </c>
      <c r="J96" t="s">
        <v>273</v>
      </c>
      <c r="K96" t="s">
        <v>274</v>
      </c>
      <c r="L96">
        <v>1368</v>
      </c>
      <c r="N96">
        <v>1011</v>
      </c>
      <c r="O96" t="s">
        <v>257</v>
      </c>
      <c r="P96" t="s">
        <v>257</v>
      </c>
      <c r="Q96">
        <v>1</v>
      </c>
      <c r="W96">
        <v>0</v>
      </c>
      <c r="X96">
        <v>1372534845</v>
      </c>
      <c r="Y96">
        <v>0.01</v>
      </c>
      <c r="AA96">
        <v>0</v>
      </c>
      <c r="AB96">
        <v>821.38</v>
      </c>
      <c r="AC96">
        <v>212.28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0.01</v>
      </c>
      <c r="AU96" t="s">
        <v>3</v>
      </c>
      <c r="AV96">
        <v>0</v>
      </c>
      <c r="AW96">
        <v>2</v>
      </c>
      <c r="AX96">
        <v>34734057</v>
      </c>
      <c r="AY96">
        <v>1</v>
      </c>
      <c r="AZ96">
        <v>0</v>
      </c>
      <c r="BA96">
        <v>155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Y96*Source!I55</f>
        <v>5.0000000000000001E-3</v>
      </c>
      <c r="CY96">
        <f>AB96</f>
        <v>821.38</v>
      </c>
      <c r="CZ96">
        <f>AF96</f>
        <v>65.709999999999994</v>
      </c>
      <c r="DA96">
        <f>AJ96</f>
        <v>12.5</v>
      </c>
      <c r="DB96">
        <v>0</v>
      </c>
    </row>
    <row r="97" spans="1:106" x14ac:dyDescent="0.2">
      <c r="A97">
        <f>ROW(Source!A56)</f>
        <v>56</v>
      </c>
      <c r="B97">
        <v>34733083</v>
      </c>
      <c r="C97">
        <v>34733358</v>
      </c>
      <c r="D97">
        <v>31709863</v>
      </c>
      <c r="E97">
        <v>1</v>
      </c>
      <c r="F97">
        <v>1</v>
      </c>
      <c r="G97">
        <v>1</v>
      </c>
      <c r="H97">
        <v>1</v>
      </c>
      <c r="I97" t="s">
        <v>280</v>
      </c>
      <c r="J97" t="s">
        <v>3</v>
      </c>
      <c r="K97" t="s">
        <v>281</v>
      </c>
      <c r="L97">
        <v>1191</v>
      </c>
      <c r="N97">
        <v>1013</v>
      </c>
      <c r="O97" t="s">
        <v>251</v>
      </c>
      <c r="P97" t="s">
        <v>251</v>
      </c>
      <c r="Q97">
        <v>1</v>
      </c>
      <c r="W97">
        <v>0</v>
      </c>
      <c r="X97">
        <v>-400197608</v>
      </c>
      <c r="Y97">
        <v>41.41</v>
      </c>
      <c r="AA97">
        <v>0</v>
      </c>
      <c r="AB97">
        <v>0</v>
      </c>
      <c r="AC97">
        <v>0</v>
      </c>
      <c r="AD97">
        <v>8.5299999999999994</v>
      </c>
      <c r="AE97">
        <v>0</v>
      </c>
      <c r="AF97">
        <v>0</v>
      </c>
      <c r="AG97">
        <v>0</v>
      </c>
      <c r="AH97">
        <v>8.5299999999999994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41.41</v>
      </c>
      <c r="AU97" t="s">
        <v>3</v>
      </c>
      <c r="AV97">
        <v>1</v>
      </c>
      <c r="AW97">
        <v>2</v>
      </c>
      <c r="AX97">
        <v>34733359</v>
      </c>
      <c r="AY97">
        <v>1</v>
      </c>
      <c r="AZ97">
        <v>0</v>
      </c>
      <c r="BA97">
        <v>159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Y97*Source!I56</f>
        <v>49.691999999999993</v>
      </c>
      <c r="CY97">
        <f>AD97</f>
        <v>8.5299999999999994</v>
      </c>
      <c r="CZ97">
        <f>AH97</f>
        <v>8.5299999999999994</v>
      </c>
      <c r="DA97">
        <f>AL97</f>
        <v>1</v>
      </c>
      <c r="DB97">
        <v>0</v>
      </c>
    </row>
    <row r="98" spans="1:106" x14ac:dyDescent="0.2">
      <c r="A98">
        <f>ROW(Source!A56)</f>
        <v>56</v>
      </c>
      <c r="B98">
        <v>34733083</v>
      </c>
      <c r="C98">
        <v>34733358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260</v>
      </c>
      <c r="J98" t="s">
        <v>3</v>
      </c>
      <c r="K98" t="s">
        <v>261</v>
      </c>
      <c r="L98">
        <v>1191</v>
      </c>
      <c r="N98">
        <v>1013</v>
      </c>
      <c r="O98" t="s">
        <v>251</v>
      </c>
      <c r="P98" t="s">
        <v>251</v>
      </c>
      <c r="Q98">
        <v>1</v>
      </c>
      <c r="W98">
        <v>0</v>
      </c>
      <c r="X98">
        <v>-1417349443</v>
      </c>
      <c r="Y98">
        <v>0.12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0.12</v>
      </c>
      <c r="AU98" t="s">
        <v>3</v>
      </c>
      <c r="AV98">
        <v>2</v>
      </c>
      <c r="AW98">
        <v>2</v>
      </c>
      <c r="AX98">
        <v>34733360</v>
      </c>
      <c r="AY98">
        <v>1</v>
      </c>
      <c r="AZ98">
        <v>0</v>
      </c>
      <c r="BA98">
        <v>160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Y98*Source!I56</f>
        <v>0.14399999999999999</v>
      </c>
      <c r="CY98">
        <f>AD98</f>
        <v>0</v>
      </c>
      <c r="CZ98">
        <f>AH98</f>
        <v>0</v>
      </c>
      <c r="DA98">
        <f>AL98</f>
        <v>1</v>
      </c>
      <c r="DB98">
        <v>0</v>
      </c>
    </row>
    <row r="99" spans="1:106" x14ac:dyDescent="0.2">
      <c r="A99">
        <f>ROW(Source!A56)</f>
        <v>56</v>
      </c>
      <c r="B99">
        <v>34733083</v>
      </c>
      <c r="C99">
        <v>34733358</v>
      </c>
      <c r="D99">
        <v>31527047</v>
      </c>
      <c r="E99">
        <v>1</v>
      </c>
      <c r="F99">
        <v>1</v>
      </c>
      <c r="G99">
        <v>1</v>
      </c>
      <c r="H99">
        <v>2</v>
      </c>
      <c r="I99" t="s">
        <v>282</v>
      </c>
      <c r="J99" t="s">
        <v>283</v>
      </c>
      <c r="K99" t="s">
        <v>284</v>
      </c>
      <c r="L99">
        <v>1368</v>
      </c>
      <c r="N99">
        <v>1011</v>
      </c>
      <c r="O99" t="s">
        <v>257</v>
      </c>
      <c r="P99" t="s">
        <v>257</v>
      </c>
      <c r="Q99">
        <v>1</v>
      </c>
      <c r="W99">
        <v>0</v>
      </c>
      <c r="X99">
        <v>1188625873</v>
      </c>
      <c r="Y99">
        <v>0.08</v>
      </c>
      <c r="AA99">
        <v>0</v>
      </c>
      <c r="AB99">
        <v>31.26</v>
      </c>
      <c r="AC99">
        <v>13.5</v>
      </c>
      <c r="AD99">
        <v>0</v>
      </c>
      <c r="AE99">
        <v>0</v>
      </c>
      <c r="AF99">
        <v>31.26</v>
      </c>
      <c r="AG99">
        <v>13.5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0.08</v>
      </c>
      <c r="AU99" t="s">
        <v>3</v>
      </c>
      <c r="AV99">
        <v>0</v>
      </c>
      <c r="AW99">
        <v>2</v>
      </c>
      <c r="AX99">
        <v>34733361</v>
      </c>
      <c r="AY99">
        <v>1</v>
      </c>
      <c r="AZ99">
        <v>0</v>
      </c>
      <c r="BA99">
        <v>161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Y99*Source!I56</f>
        <v>9.6000000000000002E-2</v>
      </c>
      <c r="CY99">
        <f>AB99</f>
        <v>31.26</v>
      </c>
      <c r="CZ99">
        <f>AF99</f>
        <v>31.26</v>
      </c>
      <c r="DA99">
        <f>AJ99</f>
        <v>1</v>
      </c>
      <c r="DB99">
        <v>0</v>
      </c>
    </row>
    <row r="100" spans="1:106" x14ac:dyDescent="0.2">
      <c r="A100">
        <f>ROW(Source!A56)</f>
        <v>56</v>
      </c>
      <c r="B100">
        <v>34733083</v>
      </c>
      <c r="C100">
        <v>34733358</v>
      </c>
      <c r="D100">
        <v>31528142</v>
      </c>
      <c r="E100">
        <v>1</v>
      </c>
      <c r="F100">
        <v>1</v>
      </c>
      <c r="G100">
        <v>1</v>
      </c>
      <c r="H100">
        <v>2</v>
      </c>
      <c r="I100" t="s">
        <v>272</v>
      </c>
      <c r="J100" t="s">
        <v>273</v>
      </c>
      <c r="K100" t="s">
        <v>274</v>
      </c>
      <c r="L100">
        <v>1368</v>
      </c>
      <c r="N100">
        <v>1011</v>
      </c>
      <c r="O100" t="s">
        <v>257</v>
      </c>
      <c r="P100" t="s">
        <v>257</v>
      </c>
      <c r="Q100">
        <v>1</v>
      </c>
      <c r="W100">
        <v>0</v>
      </c>
      <c r="X100">
        <v>1372534845</v>
      </c>
      <c r="Y100">
        <v>0.04</v>
      </c>
      <c r="AA100">
        <v>0</v>
      </c>
      <c r="AB100">
        <v>65.709999999999994</v>
      </c>
      <c r="AC100">
        <v>11.6</v>
      </c>
      <c r="AD100">
        <v>0</v>
      </c>
      <c r="AE100">
        <v>0</v>
      </c>
      <c r="AF100">
        <v>65.709999999999994</v>
      </c>
      <c r="AG100">
        <v>11.6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0.04</v>
      </c>
      <c r="AU100" t="s">
        <v>3</v>
      </c>
      <c r="AV100">
        <v>0</v>
      </c>
      <c r="AW100">
        <v>2</v>
      </c>
      <c r="AX100">
        <v>34733362</v>
      </c>
      <c r="AY100">
        <v>1</v>
      </c>
      <c r="AZ100">
        <v>0</v>
      </c>
      <c r="BA100">
        <v>162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Y100*Source!I56</f>
        <v>4.8000000000000001E-2</v>
      </c>
      <c r="CY100">
        <f>AB100</f>
        <v>65.709999999999994</v>
      </c>
      <c r="CZ100">
        <f>AF100</f>
        <v>65.709999999999994</v>
      </c>
      <c r="DA100">
        <f>AJ100</f>
        <v>1</v>
      </c>
      <c r="DB100">
        <v>0</v>
      </c>
    </row>
    <row r="101" spans="1:106" x14ac:dyDescent="0.2">
      <c r="A101">
        <f>ROW(Source!A57)</f>
        <v>57</v>
      </c>
      <c r="B101">
        <v>34733084</v>
      </c>
      <c r="C101">
        <v>34733358</v>
      </c>
      <c r="D101">
        <v>31709863</v>
      </c>
      <c r="E101">
        <v>1</v>
      </c>
      <c r="F101">
        <v>1</v>
      </c>
      <c r="G101">
        <v>1</v>
      </c>
      <c r="H101">
        <v>1</v>
      </c>
      <c r="I101" t="s">
        <v>280</v>
      </c>
      <c r="J101" t="s">
        <v>3</v>
      </c>
      <c r="K101" t="s">
        <v>281</v>
      </c>
      <c r="L101">
        <v>1191</v>
      </c>
      <c r="N101">
        <v>1013</v>
      </c>
      <c r="O101" t="s">
        <v>251</v>
      </c>
      <c r="P101" t="s">
        <v>251</v>
      </c>
      <c r="Q101">
        <v>1</v>
      </c>
      <c r="W101">
        <v>0</v>
      </c>
      <c r="X101">
        <v>-400197608</v>
      </c>
      <c r="Y101">
        <v>41.41</v>
      </c>
      <c r="AA101">
        <v>0</v>
      </c>
      <c r="AB101">
        <v>0</v>
      </c>
      <c r="AC101">
        <v>0</v>
      </c>
      <c r="AD101">
        <v>156.1</v>
      </c>
      <c r="AE101">
        <v>0</v>
      </c>
      <c r="AF101">
        <v>0</v>
      </c>
      <c r="AG101">
        <v>0</v>
      </c>
      <c r="AH101">
        <v>8.5299999999999994</v>
      </c>
      <c r="AI101">
        <v>1</v>
      </c>
      <c r="AJ101">
        <v>1</v>
      </c>
      <c r="AK101">
        <v>1</v>
      </c>
      <c r="AL101">
        <v>18.3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41.41</v>
      </c>
      <c r="AU101" t="s">
        <v>3</v>
      </c>
      <c r="AV101">
        <v>1</v>
      </c>
      <c r="AW101">
        <v>2</v>
      </c>
      <c r="AX101">
        <v>34733359</v>
      </c>
      <c r="AY101">
        <v>1</v>
      </c>
      <c r="AZ101">
        <v>0</v>
      </c>
      <c r="BA101">
        <v>167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Y101*Source!I57</f>
        <v>49.691999999999993</v>
      </c>
      <c r="CY101">
        <f>AD101</f>
        <v>156.1</v>
      </c>
      <c r="CZ101">
        <f>AH101</f>
        <v>8.5299999999999994</v>
      </c>
      <c r="DA101">
        <f>AL101</f>
        <v>18.3</v>
      </c>
      <c r="DB101">
        <v>0</v>
      </c>
    </row>
    <row r="102" spans="1:106" x14ac:dyDescent="0.2">
      <c r="A102">
        <f>ROW(Source!A57)</f>
        <v>57</v>
      </c>
      <c r="B102">
        <v>34733084</v>
      </c>
      <c r="C102">
        <v>34733358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260</v>
      </c>
      <c r="J102" t="s">
        <v>3</v>
      </c>
      <c r="K102" t="s">
        <v>261</v>
      </c>
      <c r="L102">
        <v>1191</v>
      </c>
      <c r="N102">
        <v>1013</v>
      </c>
      <c r="O102" t="s">
        <v>251</v>
      </c>
      <c r="P102" t="s">
        <v>251</v>
      </c>
      <c r="Q102">
        <v>1</v>
      </c>
      <c r="W102">
        <v>0</v>
      </c>
      <c r="X102">
        <v>-1417349443</v>
      </c>
      <c r="Y102">
        <v>0.12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18.3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0.12</v>
      </c>
      <c r="AU102" t="s">
        <v>3</v>
      </c>
      <c r="AV102">
        <v>2</v>
      </c>
      <c r="AW102">
        <v>2</v>
      </c>
      <c r="AX102">
        <v>34733360</v>
      </c>
      <c r="AY102">
        <v>1</v>
      </c>
      <c r="AZ102">
        <v>0</v>
      </c>
      <c r="BA102">
        <v>168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Y102*Source!I57</f>
        <v>0.14399999999999999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ROW(Source!A57)</f>
        <v>57</v>
      </c>
      <c r="B103">
        <v>34733084</v>
      </c>
      <c r="C103">
        <v>34733358</v>
      </c>
      <c r="D103">
        <v>31527047</v>
      </c>
      <c r="E103">
        <v>1</v>
      </c>
      <c r="F103">
        <v>1</v>
      </c>
      <c r="G103">
        <v>1</v>
      </c>
      <c r="H103">
        <v>2</v>
      </c>
      <c r="I103" t="s">
        <v>282</v>
      </c>
      <c r="J103" t="s">
        <v>283</v>
      </c>
      <c r="K103" t="s">
        <v>284</v>
      </c>
      <c r="L103">
        <v>1368</v>
      </c>
      <c r="N103">
        <v>1011</v>
      </c>
      <c r="O103" t="s">
        <v>257</v>
      </c>
      <c r="P103" t="s">
        <v>257</v>
      </c>
      <c r="Q103">
        <v>1</v>
      </c>
      <c r="W103">
        <v>0</v>
      </c>
      <c r="X103">
        <v>1188625873</v>
      </c>
      <c r="Y103">
        <v>0.08</v>
      </c>
      <c r="AA103">
        <v>0</v>
      </c>
      <c r="AB103">
        <v>390.75</v>
      </c>
      <c r="AC103">
        <v>247.05</v>
      </c>
      <c r="AD103">
        <v>0</v>
      </c>
      <c r="AE103">
        <v>0</v>
      </c>
      <c r="AF103">
        <v>31.26</v>
      </c>
      <c r="AG103">
        <v>13.5</v>
      </c>
      <c r="AH103">
        <v>0</v>
      </c>
      <c r="AI103">
        <v>1</v>
      </c>
      <c r="AJ103">
        <v>12.5</v>
      </c>
      <c r="AK103">
        <v>18.3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0.08</v>
      </c>
      <c r="AU103" t="s">
        <v>3</v>
      </c>
      <c r="AV103">
        <v>0</v>
      </c>
      <c r="AW103">
        <v>2</v>
      </c>
      <c r="AX103">
        <v>34733361</v>
      </c>
      <c r="AY103">
        <v>1</v>
      </c>
      <c r="AZ103">
        <v>0</v>
      </c>
      <c r="BA103">
        <v>169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Y103*Source!I57</f>
        <v>9.6000000000000002E-2</v>
      </c>
      <c r="CY103">
        <f>AB103</f>
        <v>390.75</v>
      </c>
      <c r="CZ103">
        <f>AF103</f>
        <v>31.26</v>
      </c>
      <c r="DA103">
        <f>AJ103</f>
        <v>12.5</v>
      </c>
      <c r="DB103">
        <v>0</v>
      </c>
    </row>
    <row r="104" spans="1:106" x14ac:dyDescent="0.2">
      <c r="A104">
        <f>ROW(Source!A57)</f>
        <v>57</v>
      </c>
      <c r="B104">
        <v>34733084</v>
      </c>
      <c r="C104">
        <v>34733358</v>
      </c>
      <c r="D104">
        <v>31528142</v>
      </c>
      <c r="E104">
        <v>1</v>
      </c>
      <c r="F104">
        <v>1</v>
      </c>
      <c r="G104">
        <v>1</v>
      </c>
      <c r="H104">
        <v>2</v>
      </c>
      <c r="I104" t="s">
        <v>272</v>
      </c>
      <c r="J104" t="s">
        <v>273</v>
      </c>
      <c r="K104" t="s">
        <v>274</v>
      </c>
      <c r="L104">
        <v>1368</v>
      </c>
      <c r="N104">
        <v>1011</v>
      </c>
      <c r="O104" t="s">
        <v>257</v>
      </c>
      <c r="P104" t="s">
        <v>257</v>
      </c>
      <c r="Q104">
        <v>1</v>
      </c>
      <c r="W104">
        <v>0</v>
      </c>
      <c r="X104">
        <v>1372534845</v>
      </c>
      <c r="Y104">
        <v>0.04</v>
      </c>
      <c r="AA104">
        <v>0</v>
      </c>
      <c r="AB104">
        <v>821.38</v>
      </c>
      <c r="AC104">
        <v>212.28</v>
      </c>
      <c r="AD104">
        <v>0</v>
      </c>
      <c r="AE104">
        <v>0</v>
      </c>
      <c r="AF104">
        <v>65.709999999999994</v>
      </c>
      <c r="AG104">
        <v>11.6</v>
      </c>
      <c r="AH104">
        <v>0</v>
      </c>
      <c r="AI104">
        <v>1</v>
      </c>
      <c r="AJ104">
        <v>12.5</v>
      </c>
      <c r="AK104">
        <v>18.3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0.04</v>
      </c>
      <c r="AU104" t="s">
        <v>3</v>
      </c>
      <c r="AV104">
        <v>0</v>
      </c>
      <c r="AW104">
        <v>2</v>
      </c>
      <c r="AX104">
        <v>34733362</v>
      </c>
      <c r="AY104">
        <v>1</v>
      </c>
      <c r="AZ104">
        <v>0</v>
      </c>
      <c r="BA104">
        <v>170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Y104*Source!I57</f>
        <v>4.8000000000000001E-2</v>
      </c>
      <c r="CY104">
        <f>AB104</f>
        <v>821.38</v>
      </c>
      <c r="CZ104">
        <f>AF104</f>
        <v>65.709999999999994</v>
      </c>
      <c r="DA104">
        <f>AJ104</f>
        <v>12.5</v>
      </c>
      <c r="DB10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34733437</v>
      </c>
      <c r="C1">
        <v>34733436</v>
      </c>
      <c r="D1">
        <v>31711106</v>
      </c>
      <c r="E1">
        <v>1</v>
      </c>
      <c r="F1">
        <v>1</v>
      </c>
      <c r="G1">
        <v>1</v>
      </c>
      <c r="H1">
        <v>1</v>
      </c>
      <c r="I1" t="s">
        <v>249</v>
      </c>
      <c r="J1" t="s">
        <v>3</v>
      </c>
      <c r="K1" t="s">
        <v>250</v>
      </c>
      <c r="L1">
        <v>1191</v>
      </c>
      <c r="N1">
        <v>1013</v>
      </c>
      <c r="O1" t="s">
        <v>251</v>
      </c>
      <c r="P1" t="s">
        <v>251</v>
      </c>
      <c r="Q1">
        <v>1</v>
      </c>
      <c r="X1">
        <v>29.34</v>
      </c>
      <c r="Y1">
        <v>0</v>
      </c>
      <c r="Z1">
        <v>0</v>
      </c>
      <c r="AA1">
        <v>0</v>
      </c>
      <c r="AB1">
        <v>8.02</v>
      </c>
      <c r="AC1">
        <v>0</v>
      </c>
      <c r="AD1">
        <v>1</v>
      </c>
      <c r="AE1">
        <v>1</v>
      </c>
      <c r="AF1" t="s">
        <v>3</v>
      </c>
      <c r="AG1">
        <v>29.34</v>
      </c>
      <c r="AH1">
        <v>2</v>
      </c>
      <c r="AI1">
        <v>34733437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34733438</v>
      </c>
      <c r="C2">
        <v>34733436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287</v>
      </c>
      <c r="J2" t="s">
        <v>3</v>
      </c>
      <c r="K2" t="s">
        <v>288</v>
      </c>
      <c r="L2">
        <v>1348</v>
      </c>
      <c r="N2">
        <v>1009</v>
      </c>
      <c r="O2" t="s">
        <v>50</v>
      </c>
      <c r="P2" t="s">
        <v>50</v>
      </c>
      <c r="Q2">
        <v>1000</v>
      </c>
      <c r="X2">
        <v>0.32500000000000001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3</v>
      </c>
      <c r="AG2">
        <v>0.32500000000000001</v>
      </c>
      <c r="AH2">
        <v>3</v>
      </c>
      <c r="AI2">
        <v>-1</v>
      </c>
      <c r="AJ2" t="s">
        <v>3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34733437</v>
      </c>
      <c r="C3">
        <v>34733436</v>
      </c>
      <c r="D3">
        <v>31711106</v>
      </c>
      <c r="E3">
        <v>1</v>
      </c>
      <c r="F3">
        <v>1</v>
      </c>
      <c r="G3">
        <v>1</v>
      </c>
      <c r="H3">
        <v>1</v>
      </c>
      <c r="I3" t="s">
        <v>249</v>
      </c>
      <c r="J3" t="s">
        <v>3</v>
      </c>
      <c r="K3" t="s">
        <v>250</v>
      </c>
      <c r="L3">
        <v>1191</v>
      </c>
      <c r="N3">
        <v>1013</v>
      </c>
      <c r="O3" t="s">
        <v>251</v>
      </c>
      <c r="P3" t="s">
        <v>251</v>
      </c>
      <c r="Q3">
        <v>1</v>
      </c>
      <c r="X3">
        <v>29.34</v>
      </c>
      <c r="Y3">
        <v>0</v>
      </c>
      <c r="Z3">
        <v>0</v>
      </c>
      <c r="AA3">
        <v>0</v>
      </c>
      <c r="AB3">
        <v>8.02</v>
      </c>
      <c r="AC3">
        <v>0</v>
      </c>
      <c r="AD3">
        <v>1</v>
      </c>
      <c r="AE3">
        <v>1</v>
      </c>
      <c r="AF3" t="s">
        <v>3</v>
      </c>
      <c r="AG3">
        <v>29.34</v>
      </c>
      <c r="AH3">
        <v>2</v>
      </c>
      <c r="AI3">
        <v>34733437</v>
      </c>
      <c r="AJ3">
        <v>2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34733438</v>
      </c>
      <c r="C4">
        <v>34733436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287</v>
      </c>
      <c r="J4" t="s">
        <v>3</v>
      </c>
      <c r="K4" t="s">
        <v>288</v>
      </c>
      <c r="L4">
        <v>1348</v>
      </c>
      <c r="N4">
        <v>1009</v>
      </c>
      <c r="O4" t="s">
        <v>50</v>
      </c>
      <c r="P4" t="s">
        <v>50</v>
      </c>
      <c r="Q4">
        <v>1000</v>
      </c>
      <c r="X4">
        <v>0.32500000000000001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3</v>
      </c>
      <c r="AG4">
        <v>0.32500000000000001</v>
      </c>
      <c r="AH4">
        <v>3</v>
      </c>
      <c r="AI4">
        <v>-1</v>
      </c>
      <c r="AJ4" t="s">
        <v>3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34733149</v>
      </c>
      <c r="C5">
        <v>34733146</v>
      </c>
      <c r="D5">
        <v>31709613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251</v>
      </c>
      <c r="P5" t="s">
        <v>251</v>
      </c>
      <c r="Q5">
        <v>1</v>
      </c>
      <c r="X5">
        <v>14.38</v>
      </c>
      <c r="Y5">
        <v>0</v>
      </c>
      <c r="Z5">
        <v>0</v>
      </c>
      <c r="AA5">
        <v>0</v>
      </c>
      <c r="AB5">
        <v>7.8</v>
      </c>
      <c r="AC5">
        <v>0</v>
      </c>
      <c r="AD5">
        <v>1</v>
      </c>
      <c r="AE5">
        <v>1</v>
      </c>
      <c r="AF5" t="s">
        <v>3</v>
      </c>
      <c r="AG5">
        <v>14.38</v>
      </c>
      <c r="AH5">
        <v>2</v>
      </c>
      <c r="AI5">
        <v>34733147</v>
      </c>
      <c r="AJ5">
        <v>3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34733150</v>
      </c>
      <c r="C6">
        <v>34733146</v>
      </c>
      <c r="D6">
        <v>31526946</v>
      </c>
      <c r="E6">
        <v>1</v>
      </c>
      <c r="F6">
        <v>1</v>
      </c>
      <c r="G6">
        <v>1</v>
      </c>
      <c r="H6">
        <v>2</v>
      </c>
      <c r="I6" t="s">
        <v>254</v>
      </c>
      <c r="J6" t="s">
        <v>255</v>
      </c>
      <c r="K6" t="s">
        <v>256</v>
      </c>
      <c r="L6">
        <v>1368</v>
      </c>
      <c r="N6">
        <v>1011</v>
      </c>
      <c r="O6" t="s">
        <v>257</v>
      </c>
      <c r="P6" t="s">
        <v>257</v>
      </c>
      <c r="Q6">
        <v>1</v>
      </c>
      <c r="X6">
        <v>6.22</v>
      </c>
      <c r="Y6">
        <v>0</v>
      </c>
      <c r="Z6">
        <v>6.66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6.22</v>
      </c>
      <c r="AH6">
        <v>2</v>
      </c>
      <c r="AI6">
        <v>34733148</v>
      </c>
      <c r="AJ6">
        <v>4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ROW(Source!A27)</f>
        <v>27</v>
      </c>
      <c r="B7">
        <v>34733149</v>
      </c>
      <c r="C7">
        <v>34733146</v>
      </c>
      <c r="D7">
        <v>31709613</v>
      </c>
      <c r="E7">
        <v>1</v>
      </c>
      <c r="F7">
        <v>1</v>
      </c>
      <c r="G7">
        <v>1</v>
      </c>
      <c r="H7">
        <v>1</v>
      </c>
      <c r="I7" t="s">
        <v>252</v>
      </c>
      <c r="J7" t="s">
        <v>3</v>
      </c>
      <c r="K7" t="s">
        <v>253</v>
      </c>
      <c r="L7">
        <v>1191</v>
      </c>
      <c r="N7">
        <v>1013</v>
      </c>
      <c r="O7" t="s">
        <v>251</v>
      </c>
      <c r="P7" t="s">
        <v>251</v>
      </c>
      <c r="Q7">
        <v>1</v>
      </c>
      <c r="X7">
        <v>14.38</v>
      </c>
      <c r="Y7">
        <v>0</v>
      </c>
      <c r="Z7">
        <v>0</v>
      </c>
      <c r="AA7">
        <v>0</v>
      </c>
      <c r="AB7">
        <v>7.8</v>
      </c>
      <c r="AC7">
        <v>0</v>
      </c>
      <c r="AD7">
        <v>1</v>
      </c>
      <c r="AE7">
        <v>1</v>
      </c>
      <c r="AF7" t="s">
        <v>3</v>
      </c>
      <c r="AG7">
        <v>14.38</v>
      </c>
      <c r="AH7">
        <v>2</v>
      </c>
      <c r="AI7">
        <v>34733147</v>
      </c>
      <c r="AJ7">
        <v>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34733150</v>
      </c>
      <c r="C8">
        <v>34733146</v>
      </c>
      <c r="D8">
        <v>31526946</v>
      </c>
      <c r="E8">
        <v>1</v>
      </c>
      <c r="F8">
        <v>1</v>
      </c>
      <c r="G8">
        <v>1</v>
      </c>
      <c r="H8">
        <v>2</v>
      </c>
      <c r="I8" t="s">
        <v>254</v>
      </c>
      <c r="J8" t="s">
        <v>255</v>
      </c>
      <c r="K8" t="s">
        <v>256</v>
      </c>
      <c r="L8">
        <v>1368</v>
      </c>
      <c r="N8">
        <v>1011</v>
      </c>
      <c r="O8" t="s">
        <v>257</v>
      </c>
      <c r="P8" t="s">
        <v>257</v>
      </c>
      <c r="Q8">
        <v>1</v>
      </c>
      <c r="X8">
        <v>6.22</v>
      </c>
      <c r="Y8">
        <v>0</v>
      </c>
      <c r="Z8">
        <v>6.66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6.22</v>
      </c>
      <c r="AH8">
        <v>2</v>
      </c>
      <c r="AI8">
        <v>34733148</v>
      </c>
      <c r="AJ8">
        <v>6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34733155</v>
      </c>
      <c r="C9">
        <v>34733151</v>
      </c>
      <c r="D9">
        <v>31712735</v>
      </c>
      <c r="E9">
        <v>1</v>
      </c>
      <c r="F9">
        <v>1</v>
      </c>
      <c r="G9">
        <v>1</v>
      </c>
      <c r="H9">
        <v>1</v>
      </c>
      <c r="I9" t="s">
        <v>258</v>
      </c>
      <c r="J9" t="s">
        <v>3</v>
      </c>
      <c r="K9" t="s">
        <v>259</v>
      </c>
      <c r="L9">
        <v>1191</v>
      </c>
      <c r="N9">
        <v>1013</v>
      </c>
      <c r="O9" t="s">
        <v>251</v>
      </c>
      <c r="P9" t="s">
        <v>251</v>
      </c>
      <c r="Q9">
        <v>1</v>
      </c>
      <c r="X9">
        <v>15.16</v>
      </c>
      <c r="Y9">
        <v>0</v>
      </c>
      <c r="Z9">
        <v>0</v>
      </c>
      <c r="AA9">
        <v>0</v>
      </c>
      <c r="AB9">
        <v>7.94</v>
      </c>
      <c r="AC9">
        <v>0</v>
      </c>
      <c r="AD9">
        <v>1</v>
      </c>
      <c r="AE9">
        <v>1</v>
      </c>
      <c r="AF9" t="s">
        <v>3</v>
      </c>
      <c r="AG9">
        <v>15.16</v>
      </c>
      <c r="AH9">
        <v>2</v>
      </c>
      <c r="AI9">
        <v>34733152</v>
      </c>
      <c r="AJ9">
        <v>7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34733156</v>
      </c>
      <c r="C10">
        <v>34733151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260</v>
      </c>
      <c r="J10" t="s">
        <v>3</v>
      </c>
      <c r="K10" t="s">
        <v>261</v>
      </c>
      <c r="L10">
        <v>1191</v>
      </c>
      <c r="N10">
        <v>1013</v>
      </c>
      <c r="O10" t="s">
        <v>251</v>
      </c>
      <c r="P10" t="s">
        <v>251</v>
      </c>
      <c r="Q10">
        <v>1</v>
      </c>
      <c r="X10">
        <v>0.46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</v>
      </c>
      <c r="AG10">
        <v>0.46</v>
      </c>
      <c r="AH10">
        <v>2</v>
      </c>
      <c r="AI10">
        <v>34733153</v>
      </c>
      <c r="AJ10">
        <v>8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34733157</v>
      </c>
      <c r="C11">
        <v>34733151</v>
      </c>
      <c r="D11">
        <v>31526651</v>
      </c>
      <c r="E11">
        <v>1</v>
      </c>
      <c r="F11">
        <v>1</v>
      </c>
      <c r="G11">
        <v>1</v>
      </c>
      <c r="H11">
        <v>2</v>
      </c>
      <c r="I11" t="s">
        <v>262</v>
      </c>
      <c r="J11" t="s">
        <v>263</v>
      </c>
      <c r="K11" t="s">
        <v>264</v>
      </c>
      <c r="L11">
        <v>1368</v>
      </c>
      <c r="N11">
        <v>1011</v>
      </c>
      <c r="O11" t="s">
        <v>257</v>
      </c>
      <c r="P11" t="s">
        <v>257</v>
      </c>
      <c r="Q11">
        <v>1</v>
      </c>
      <c r="X11">
        <v>0.46</v>
      </c>
      <c r="Y11">
        <v>0</v>
      </c>
      <c r="Z11">
        <v>86.4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0.46</v>
      </c>
      <c r="AH11">
        <v>2</v>
      </c>
      <c r="AI11">
        <v>34733154</v>
      </c>
      <c r="AJ11">
        <v>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34733158</v>
      </c>
      <c r="C12">
        <v>34733151</v>
      </c>
      <c r="D12">
        <v>31443675</v>
      </c>
      <c r="E12">
        <v>17</v>
      </c>
      <c r="F12">
        <v>1</v>
      </c>
      <c r="G12">
        <v>1</v>
      </c>
      <c r="H12">
        <v>3</v>
      </c>
      <c r="I12" t="s">
        <v>287</v>
      </c>
      <c r="J12" t="s">
        <v>3</v>
      </c>
      <c r="K12" t="s">
        <v>288</v>
      </c>
      <c r="L12">
        <v>1348</v>
      </c>
      <c r="N12">
        <v>1009</v>
      </c>
      <c r="O12" t="s">
        <v>50</v>
      </c>
      <c r="P12" t="s">
        <v>50</v>
      </c>
      <c r="Q12">
        <v>1000</v>
      </c>
      <c r="X12">
        <v>1.4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t="s">
        <v>3</v>
      </c>
      <c r="AG12">
        <v>1.4</v>
      </c>
      <c r="AH12">
        <v>3</v>
      </c>
      <c r="AI12">
        <v>-1</v>
      </c>
      <c r="AJ12" t="s">
        <v>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34733155</v>
      </c>
      <c r="C13">
        <v>34733151</v>
      </c>
      <c r="D13">
        <v>31712735</v>
      </c>
      <c r="E13">
        <v>1</v>
      </c>
      <c r="F13">
        <v>1</v>
      </c>
      <c r="G13">
        <v>1</v>
      </c>
      <c r="H13">
        <v>1</v>
      </c>
      <c r="I13" t="s">
        <v>258</v>
      </c>
      <c r="J13" t="s">
        <v>3</v>
      </c>
      <c r="K13" t="s">
        <v>259</v>
      </c>
      <c r="L13">
        <v>1191</v>
      </c>
      <c r="N13">
        <v>1013</v>
      </c>
      <c r="O13" t="s">
        <v>251</v>
      </c>
      <c r="P13" t="s">
        <v>251</v>
      </c>
      <c r="Q13">
        <v>1</v>
      </c>
      <c r="X13">
        <v>15.16</v>
      </c>
      <c r="Y13">
        <v>0</v>
      </c>
      <c r="Z13">
        <v>0</v>
      </c>
      <c r="AA13">
        <v>0</v>
      </c>
      <c r="AB13">
        <v>7.94</v>
      </c>
      <c r="AC13">
        <v>0</v>
      </c>
      <c r="AD13">
        <v>1</v>
      </c>
      <c r="AE13">
        <v>1</v>
      </c>
      <c r="AF13" t="s">
        <v>3</v>
      </c>
      <c r="AG13">
        <v>15.16</v>
      </c>
      <c r="AH13">
        <v>2</v>
      </c>
      <c r="AI13">
        <v>34733152</v>
      </c>
      <c r="AJ13">
        <v>10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34733156</v>
      </c>
      <c r="C14">
        <v>34733151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260</v>
      </c>
      <c r="J14" t="s">
        <v>3</v>
      </c>
      <c r="K14" t="s">
        <v>261</v>
      </c>
      <c r="L14">
        <v>1191</v>
      </c>
      <c r="N14">
        <v>1013</v>
      </c>
      <c r="O14" t="s">
        <v>251</v>
      </c>
      <c r="P14" t="s">
        <v>251</v>
      </c>
      <c r="Q14">
        <v>1</v>
      </c>
      <c r="X14">
        <v>0.46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0.46</v>
      </c>
      <c r="AH14">
        <v>2</v>
      </c>
      <c r="AI14">
        <v>34733153</v>
      </c>
      <c r="AJ14">
        <v>11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ROW(Source!A29)</f>
        <v>29</v>
      </c>
      <c r="B15">
        <v>34733157</v>
      </c>
      <c r="C15">
        <v>34733151</v>
      </c>
      <c r="D15">
        <v>31526651</v>
      </c>
      <c r="E15">
        <v>1</v>
      </c>
      <c r="F15">
        <v>1</v>
      </c>
      <c r="G15">
        <v>1</v>
      </c>
      <c r="H15">
        <v>2</v>
      </c>
      <c r="I15" t="s">
        <v>262</v>
      </c>
      <c r="J15" t="s">
        <v>263</v>
      </c>
      <c r="K15" t="s">
        <v>264</v>
      </c>
      <c r="L15">
        <v>1368</v>
      </c>
      <c r="N15">
        <v>1011</v>
      </c>
      <c r="O15" t="s">
        <v>257</v>
      </c>
      <c r="P15" t="s">
        <v>257</v>
      </c>
      <c r="Q15">
        <v>1</v>
      </c>
      <c r="X15">
        <v>0.46</v>
      </c>
      <c r="Y15">
        <v>0</v>
      </c>
      <c r="Z15">
        <v>86.4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0.46</v>
      </c>
      <c r="AH15">
        <v>2</v>
      </c>
      <c r="AI15">
        <v>34733154</v>
      </c>
      <c r="AJ15">
        <v>12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ROW(Source!A29)</f>
        <v>29</v>
      </c>
      <c r="B16">
        <v>34733158</v>
      </c>
      <c r="C16">
        <v>34733151</v>
      </c>
      <c r="D16">
        <v>31443675</v>
      </c>
      <c r="E16">
        <v>17</v>
      </c>
      <c r="F16">
        <v>1</v>
      </c>
      <c r="G16">
        <v>1</v>
      </c>
      <c r="H16">
        <v>3</v>
      </c>
      <c r="I16" t="s">
        <v>287</v>
      </c>
      <c r="J16" t="s">
        <v>3</v>
      </c>
      <c r="K16" t="s">
        <v>288</v>
      </c>
      <c r="L16">
        <v>1348</v>
      </c>
      <c r="N16">
        <v>1009</v>
      </c>
      <c r="O16" t="s">
        <v>50</v>
      </c>
      <c r="P16" t="s">
        <v>50</v>
      </c>
      <c r="Q16">
        <v>1000</v>
      </c>
      <c r="X16">
        <v>1.4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3</v>
      </c>
      <c r="AG16">
        <v>1.4</v>
      </c>
      <c r="AH16">
        <v>3</v>
      </c>
      <c r="AI16">
        <v>-1</v>
      </c>
      <c r="AJ16" t="s">
        <v>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34733161</v>
      </c>
      <c r="C17">
        <v>34733159</v>
      </c>
      <c r="D17">
        <v>31842605</v>
      </c>
      <c r="E17">
        <v>1</v>
      </c>
      <c r="F17">
        <v>1</v>
      </c>
      <c r="G17">
        <v>1</v>
      </c>
      <c r="H17">
        <v>1</v>
      </c>
      <c r="I17" t="s">
        <v>265</v>
      </c>
      <c r="J17" t="s">
        <v>3</v>
      </c>
      <c r="K17" t="s">
        <v>266</v>
      </c>
      <c r="L17">
        <v>1191</v>
      </c>
      <c r="N17">
        <v>1013</v>
      </c>
      <c r="O17" t="s">
        <v>251</v>
      </c>
      <c r="P17" t="s">
        <v>251</v>
      </c>
      <c r="Q17">
        <v>1</v>
      </c>
      <c r="X17">
        <v>214.32</v>
      </c>
      <c r="Y17">
        <v>0</v>
      </c>
      <c r="Z17">
        <v>0</v>
      </c>
      <c r="AA17">
        <v>0</v>
      </c>
      <c r="AB17">
        <v>7.25</v>
      </c>
      <c r="AC17">
        <v>0</v>
      </c>
      <c r="AD17">
        <v>1</v>
      </c>
      <c r="AE17">
        <v>1</v>
      </c>
      <c r="AF17" t="s">
        <v>3</v>
      </c>
      <c r="AG17">
        <v>214.32</v>
      </c>
      <c r="AH17">
        <v>2</v>
      </c>
      <c r="AI17">
        <v>34733160</v>
      </c>
      <c r="AJ17">
        <v>13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34733162</v>
      </c>
      <c r="C18">
        <v>34733159</v>
      </c>
      <c r="D18">
        <v>31443675</v>
      </c>
      <c r="E18">
        <v>17</v>
      </c>
      <c r="F18">
        <v>1</v>
      </c>
      <c r="G18">
        <v>1</v>
      </c>
      <c r="H18">
        <v>3</v>
      </c>
      <c r="I18" t="s">
        <v>287</v>
      </c>
      <c r="J18" t="s">
        <v>3</v>
      </c>
      <c r="K18" t="s">
        <v>288</v>
      </c>
      <c r="L18">
        <v>1348</v>
      </c>
      <c r="N18">
        <v>1009</v>
      </c>
      <c r="O18" t="s">
        <v>50</v>
      </c>
      <c r="P18" t="s">
        <v>50</v>
      </c>
      <c r="Q18">
        <v>1000</v>
      </c>
      <c r="X18">
        <v>100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 t="s">
        <v>3</v>
      </c>
      <c r="AG18">
        <v>100</v>
      </c>
      <c r="AH18">
        <v>3</v>
      </c>
      <c r="AI18">
        <v>-1</v>
      </c>
      <c r="AJ18" t="s">
        <v>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ROW(Source!A31)</f>
        <v>31</v>
      </c>
      <c r="B19">
        <v>34733161</v>
      </c>
      <c r="C19">
        <v>34733159</v>
      </c>
      <c r="D19">
        <v>31842605</v>
      </c>
      <c r="E19">
        <v>1</v>
      </c>
      <c r="F19">
        <v>1</v>
      </c>
      <c r="G19">
        <v>1</v>
      </c>
      <c r="H19">
        <v>1</v>
      </c>
      <c r="I19" t="s">
        <v>265</v>
      </c>
      <c r="J19" t="s">
        <v>3</v>
      </c>
      <c r="K19" t="s">
        <v>266</v>
      </c>
      <c r="L19">
        <v>1191</v>
      </c>
      <c r="N19">
        <v>1013</v>
      </c>
      <c r="O19" t="s">
        <v>251</v>
      </c>
      <c r="P19" t="s">
        <v>251</v>
      </c>
      <c r="Q19">
        <v>1</v>
      </c>
      <c r="X19">
        <v>214.32</v>
      </c>
      <c r="Y19">
        <v>0</v>
      </c>
      <c r="Z19">
        <v>0</v>
      </c>
      <c r="AA19">
        <v>0</v>
      </c>
      <c r="AB19">
        <v>7.25</v>
      </c>
      <c r="AC19">
        <v>0</v>
      </c>
      <c r="AD19">
        <v>1</v>
      </c>
      <c r="AE19">
        <v>1</v>
      </c>
      <c r="AF19" t="s">
        <v>3</v>
      </c>
      <c r="AG19">
        <v>214.32</v>
      </c>
      <c r="AH19">
        <v>2</v>
      </c>
      <c r="AI19">
        <v>34733160</v>
      </c>
      <c r="AJ19">
        <v>14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34733162</v>
      </c>
      <c r="C20">
        <v>34733159</v>
      </c>
      <c r="D20">
        <v>31443675</v>
      </c>
      <c r="E20">
        <v>17</v>
      </c>
      <c r="F20">
        <v>1</v>
      </c>
      <c r="G20">
        <v>1</v>
      </c>
      <c r="H20">
        <v>3</v>
      </c>
      <c r="I20" t="s">
        <v>287</v>
      </c>
      <c r="J20" t="s">
        <v>3</v>
      </c>
      <c r="K20" t="s">
        <v>288</v>
      </c>
      <c r="L20">
        <v>1348</v>
      </c>
      <c r="N20">
        <v>1009</v>
      </c>
      <c r="O20" t="s">
        <v>50</v>
      </c>
      <c r="P20" t="s">
        <v>50</v>
      </c>
      <c r="Q20">
        <v>1000</v>
      </c>
      <c r="X20">
        <v>100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3</v>
      </c>
      <c r="AG20">
        <v>100</v>
      </c>
      <c r="AH20">
        <v>3</v>
      </c>
      <c r="AI20">
        <v>-1</v>
      </c>
      <c r="AJ20" t="s">
        <v>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ROW(Source!A32)</f>
        <v>32</v>
      </c>
      <c r="B21">
        <v>34733169</v>
      </c>
      <c r="C21">
        <v>34733163</v>
      </c>
      <c r="D21">
        <v>31711332</v>
      </c>
      <c r="E21">
        <v>1</v>
      </c>
      <c r="F21">
        <v>1</v>
      </c>
      <c r="G21">
        <v>1</v>
      </c>
      <c r="H21">
        <v>1</v>
      </c>
      <c r="I21" t="s">
        <v>267</v>
      </c>
      <c r="J21" t="s">
        <v>3</v>
      </c>
      <c r="K21" t="s">
        <v>268</v>
      </c>
      <c r="L21">
        <v>1191</v>
      </c>
      <c r="N21">
        <v>1013</v>
      </c>
      <c r="O21" t="s">
        <v>251</v>
      </c>
      <c r="P21" t="s">
        <v>251</v>
      </c>
      <c r="Q21">
        <v>1</v>
      </c>
      <c r="X21">
        <v>12.94</v>
      </c>
      <c r="Y21">
        <v>0</v>
      </c>
      <c r="Z21">
        <v>0</v>
      </c>
      <c r="AA21">
        <v>0</v>
      </c>
      <c r="AB21">
        <v>8.17</v>
      </c>
      <c r="AC21">
        <v>0</v>
      </c>
      <c r="AD21">
        <v>1</v>
      </c>
      <c r="AE21">
        <v>1</v>
      </c>
      <c r="AF21" t="s">
        <v>3</v>
      </c>
      <c r="AG21">
        <v>12.94</v>
      </c>
      <c r="AH21">
        <v>2</v>
      </c>
      <c r="AI21">
        <v>34733164</v>
      </c>
      <c r="AJ21">
        <v>15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ROW(Source!A32)</f>
        <v>32</v>
      </c>
      <c r="B22">
        <v>34733170</v>
      </c>
      <c r="C22">
        <v>34733163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260</v>
      </c>
      <c r="J22" t="s">
        <v>3</v>
      </c>
      <c r="K22" t="s">
        <v>261</v>
      </c>
      <c r="L22">
        <v>1191</v>
      </c>
      <c r="N22">
        <v>1013</v>
      </c>
      <c r="O22" t="s">
        <v>251</v>
      </c>
      <c r="P22" t="s">
        <v>251</v>
      </c>
      <c r="Q22">
        <v>1</v>
      </c>
      <c r="X22">
        <v>1.01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3</v>
      </c>
      <c r="AG22">
        <v>1.01</v>
      </c>
      <c r="AH22">
        <v>2</v>
      </c>
      <c r="AI22">
        <v>34733165</v>
      </c>
      <c r="AJ22">
        <v>16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ROW(Source!A32)</f>
        <v>32</v>
      </c>
      <c r="B23">
        <v>34733171</v>
      </c>
      <c r="C23">
        <v>34733163</v>
      </c>
      <c r="D23">
        <v>31526651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257</v>
      </c>
      <c r="P23" t="s">
        <v>257</v>
      </c>
      <c r="Q23">
        <v>1</v>
      </c>
      <c r="X23">
        <v>0.97</v>
      </c>
      <c r="Y23">
        <v>0</v>
      </c>
      <c r="Z23">
        <v>86.4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0.97</v>
      </c>
      <c r="AH23">
        <v>2</v>
      </c>
      <c r="AI23">
        <v>34733166</v>
      </c>
      <c r="AJ23">
        <v>17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ROW(Source!A32)</f>
        <v>32</v>
      </c>
      <c r="B24">
        <v>34733172</v>
      </c>
      <c r="C24">
        <v>34733163</v>
      </c>
      <c r="D24">
        <v>31526753</v>
      </c>
      <c r="E24">
        <v>1</v>
      </c>
      <c r="F24">
        <v>1</v>
      </c>
      <c r="G24">
        <v>1</v>
      </c>
      <c r="H24">
        <v>2</v>
      </c>
      <c r="I24" t="s">
        <v>269</v>
      </c>
      <c r="J24" t="s">
        <v>270</v>
      </c>
      <c r="K24" t="s">
        <v>271</v>
      </c>
      <c r="L24">
        <v>1368</v>
      </c>
      <c r="N24">
        <v>1011</v>
      </c>
      <c r="O24" t="s">
        <v>257</v>
      </c>
      <c r="P24" t="s">
        <v>257</v>
      </c>
      <c r="Q24">
        <v>1</v>
      </c>
      <c r="X24">
        <v>0.01</v>
      </c>
      <c r="Y24">
        <v>0</v>
      </c>
      <c r="Z24">
        <v>111.99</v>
      </c>
      <c r="AA24">
        <v>13.5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0.01</v>
      </c>
      <c r="AH24">
        <v>2</v>
      </c>
      <c r="AI24">
        <v>34733167</v>
      </c>
      <c r="AJ24">
        <v>18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ROW(Source!A32)</f>
        <v>32</v>
      </c>
      <c r="B25">
        <v>34733173</v>
      </c>
      <c r="C25">
        <v>34733163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272</v>
      </c>
      <c r="J25" t="s">
        <v>273</v>
      </c>
      <c r="K25" t="s">
        <v>274</v>
      </c>
      <c r="L25">
        <v>1368</v>
      </c>
      <c r="N25">
        <v>1011</v>
      </c>
      <c r="O25" t="s">
        <v>257</v>
      </c>
      <c r="P25" t="s">
        <v>257</v>
      </c>
      <c r="Q25">
        <v>1</v>
      </c>
      <c r="X25">
        <v>0.03</v>
      </c>
      <c r="Y25">
        <v>0</v>
      </c>
      <c r="Z25">
        <v>65.709999999999994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0.03</v>
      </c>
      <c r="AH25">
        <v>2</v>
      </c>
      <c r="AI25">
        <v>34733168</v>
      </c>
      <c r="AJ25">
        <v>19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ROW(Source!A32)</f>
        <v>32</v>
      </c>
      <c r="B26">
        <v>34733174</v>
      </c>
      <c r="C26">
        <v>34733163</v>
      </c>
      <c r="D26">
        <v>31449148</v>
      </c>
      <c r="E26">
        <v>1</v>
      </c>
      <c r="F26">
        <v>1</v>
      </c>
      <c r="G26">
        <v>1</v>
      </c>
      <c r="H26">
        <v>3</v>
      </c>
      <c r="I26" t="s">
        <v>289</v>
      </c>
      <c r="J26" t="s">
        <v>290</v>
      </c>
      <c r="K26" t="s">
        <v>291</v>
      </c>
      <c r="L26">
        <v>1348</v>
      </c>
      <c r="N26">
        <v>1009</v>
      </c>
      <c r="O26" t="s">
        <v>50</v>
      </c>
      <c r="P26" t="s">
        <v>50</v>
      </c>
      <c r="Q26">
        <v>1000</v>
      </c>
      <c r="X26">
        <v>1.5E-3</v>
      </c>
      <c r="Y26">
        <v>11978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1.5E-3</v>
      </c>
      <c r="AH26">
        <v>3</v>
      </c>
      <c r="AI26">
        <v>-1</v>
      </c>
      <c r="AJ26" t="s">
        <v>3</v>
      </c>
      <c r="AK26">
        <v>4</v>
      </c>
      <c r="AL26">
        <v>-17.966999999999999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ROW(Source!A32)</f>
        <v>32</v>
      </c>
      <c r="B27">
        <v>34733175</v>
      </c>
      <c r="C27">
        <v>34733163</v>
      </c>
      <c r="D27">
        <v>31475105</v>
      </c>
      <c r="E27">
        <v>1</v>
      </c>
      <c r="F27">
        <v>1</v>
      </c>
      <c r="G27">
        <v>1</v>
      </c>
      <c r="H27">
        <v>3</v>
      </c>
      <c r="I27" t="s">
        <v>292</v>
      </c>
      <c r="J27" t="s">
        <v>293</v>
      </c>
      <c r="K27" t="s">
        <v>294</v>
      </c>
      <c r="L27">
        <v>1339</v>
      </c>
      <c r="N27">
        <v>1007</v>
      </c>
      <c r="O27" t="s">
        <v>110</v>
      </c>
      <c r="P27" t="s">
        <v>110</v>
      </c>
      <c r="Q27">
        <v>1</v>
      </c>
      <c r="X27">
        <v>0.4</v>
      </c>
      <c r="Y27">
        <v>1100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0.4</v>
      </c>
      <c r="AH27">
        <v>3</v>
      </c>
      <c r="AI27">
        <v>-1</v>
      </c>
      <c r="AJ27" t="s">
        <v>3</v>
      </c>
      <c r="AK27">
        <v>4</v>
      </c>
      <c r="AL27">
        <v>-440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ROW(Source!A33)</f>
        <v>33</v>
      </c>
      <c r="B28">
        <v>34733169</v>
      </c>
      <c r="C28">
        <v>34733163</v>
      </c>
      <c r="D28">
        <v>31711332</v>
      </c>
      <c r="E28">
        <v>1</v>
      </c>
      <c r="F28">
        <v>1</v>
      </c>
      <c r="G28">
        <v>1</v>
      </c>
      <c r="H28">
        <v>1</v>
      </c>
      <c r="I28" t="s">
        <v>267</v>
      </c>
      <c r="J28" t="s">
        <v>3</v>
      </c>
      <c r="K28" t="s">
        <v>268</v>
      </c>
      <c r="L28">
        <v>1191</v>
      </c>
      <c r="N28">
        <v>1013</v>
      </c>
      <c r="O28" t="s">
        <v>251</v>
      </c>
      <c r="P28" t="s">
        <v>251</v>
      </c>
      <c r="Q28">
        <v>1</v>
      </c>
      <c r="X28">
        <v>12.94</v>
      </c>
      <c r="Y28">
        <v>0</v>
      </c>
      <c r="Z28">
        <v>0</v>
      </c>
      <c r="AA28">
        <v>0</v>
      </c>
      <c r="AB28">
        <v>8.17</v>
      </c>
      <c r="AC28">
        <v>0</v>
      </c>
      <c r="AD28">
        <v>1</v>
      </c>
      <c r="AE28">
        <v>1</v>
      </c>
      <c r="AF28" t="s">
        <v>3</v>
      </c>
      <c r="AG28">
        <v>12.94</v>
      </c>
      <c r="AH28">
        <v>2</v>
      </c>
      <c r="AI28">
        <v>34733164</v>
      </c>
      <c r="AJ28">
        <v>20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ROW(Source!A33)</f>
        <v>33</v>
      </c>
      <c r="B29">
        <v>34733170</v>
      </c>
      <c r="C29">
        <v>34733163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260</v>
      </c>
      <c r="J29" t="s">
        <v>3</v>
      </c>
      <c r="K29" t="s">
        <v>261</v>
      </c>
      <c r="L29">
        <v>1191</v>
      </c>
      <c r="N29">
        <v>1013</v>
      </c>
      <c r="O29" t="s">
        <v>251</v>
      </c>
      <c r="P29" t="s">
        <v>251</v>
      </c>
      <c r="Q29">
        <v>1</v>
      </c>
      <c r="X29">
        <v>1.01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2</v>
      </c>
      <c r="AF29" t="s">
        <v>3</v>
      </c>
      <c r="AG29">
        <v>1.01</v>
      </c>
      <c r="AH29">
        <v>2</v>
      </c>
      <c r="AI29">
        <v>34733165</v>
      </c>
      <c r="AJ29">
        <v>21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ROW(Source!A33)</f>
        <v>33</v>
      </c>
      <c r="B30">
        <v>34733171</v>
      </c>
      <c r="C30">
        <v>34733163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262</v>
      </c>
      <c r="J30" t="s">
        <v>263</v>
      </c>
      <c r="K30" t="s">
        <v>264</v>
      </c>
      <c r="L30">
        <v>1368</v>
      </c>
      <c r="N30">
        <v>1011</v>
      </c>
      <c r="O30" t="s">
        <v>257</v>
      </c>
      <c r="P30" t="s">
        <v>257</v>
      </c>
      <c r="Q30">
        <v>1</v>
      </c>
      <c r="X30">
        <v>0.97</v>
      </c>
      <c r="Y30">
        <v>0</v>
      </c>
      <c r="Z30">
        <v>86.4</v>
      </c>
      <c r="AA30">
        <v>13.5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0.97</v>
      </c>
      <c r="AH30">
        <v>2</v>
      </c>
      <c r="AI30">
        <v>34733166</v>
      </c>
      <c r="AJ30">
        <v>22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ROW(Source!A33)</f>
        <v>33</v>
      </c>
      <c r="B31">
        <v>34733172</v>
      </c>
      <c r="C31">
        <v>34733163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269</v>
      </c>
      <c r="J31" t="s">
        <v>270</v>
      </c>
      <c r="K31" t="s">
        <v>271</v>
      </c>
      <c r="L31">
        <v>1368</v>
      </c>
      <c r="N31">
        <v>1011</v>
      </c>
      <c r="O31" t="s">
        <v>257</v>
      </c>
      <c r="P31" t="s">
        <v>257</v>
      </c>
      <c r="Q31">
        <v>1</v>
      </c>
      <c r="X31">
        <v>0.01</v>
      </c>
      <c r="Y31">
        <v>0</v>
      </c>
      <c r="Z31">
        <v>111.99</v>
      </c>
      <c r="AA31">
        <v>13.5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2</v>
      </c>
      <c r="AI31">
        <v>34733167</v>
      </c>
      <c r="AJ31">
        <v>23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ROW(Source!A33)</f>
        <v>33</v>
      </c>
      <c r="B32">
        <v>34733173</v>
      </c>
      <c r="C32">
        <v>34733163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272</v>
      </c>
      <c r="J32" t="s">
        <v>273</v>
      </c>
      <c r="K32" t="s">
        <v>274</v>
      </c>
      <c r="L32">
        <v>1368</v>
      </c>
      <c r="N32">
        <v>1011</v>
      </c>
      <c r="O32" t="s">
        <v>257</v>
      </c>
      <c r="P32" t="s">
        <v>257</v>
      </c>
      <c r="Q32">
        <v>1</v>
      </c>
      <c r="X32">
        <v>0.03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0.03</v>
      </c>
      <c r="AH32">
        <v>2</v>
      </c>
      <c r="AI32">
        <v>34733168</v>
      </c>
      <c r="AJ32">
        <v>24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ROW(Source!A33)</f>
        <v>33</v>
      </c>
      <c r="B33">
        <v>34733174</v>
      </c>
      <c r="C33">
        <v>34733163</v>
      </c>
      <c r="D33">
        <v>31449148</v>
      </c>
      <c r="E33">
        <v>1</v>
      </c>
      <c r="F33">
        <v>1</v>
      </c>
      <c r="G33">
        <v>1</v>
      </c>
      <c r="H33">
        <v>3</v>
      </c>
      <c r="I33" t="s">
        <v>289</v>
      </c>
      <c r="J33" t="s">
        <v>290</v>
      </c>
      <c r="K33" t="s">
        <v>291</v>
      </c>
      <c r="L33">
        <v>1348</v>
      </c>
      <c r="N33">
        <v>1009</v>
      </c>
      <c r="O33" t="s">
        <v>50</v>
      </c>
      <c r="P33" t="s">
        <v>50</v>
      </c>
      <c r="Q33">
        <v>1000</v>
      </c>
      <c r="X33">
        <v>1.5E-3</v>
      </c>
      <c r="Y33">
        <v>11978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1.5E-3</v>
      </c>
      <c r="AH33">
        <v>3</v>
      </c>
      <c r="AI33">
        <v>-1</v>
      </c>
      <c r="AJ33" t="s">
        <v>3</v>
      </c>
      <c r="AK33">
        <v>4</v>
      </c>
      <c r="AL33">
        <v>-17.966999999999999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ROW(Source!A33)</f>
        <v>33</v>
      </c>
      <c r="B34">
        <v>34733175</v>
      </c>
      <c r="C34">
        <v>34733163</v>
      </c>
      <c r="D34">
        <v>31475105</v>
      </c>
      <c r="E34">
        <v>1</v>
      </c>
      <c r="F34">
        <v>1</v>
      </c>
      <c r="G34">
        <v>1</v>
      </c>
      <c r="H34">
        <v>3</v>
      </c>
      <c r="I34" t="s">
        <v>292</v>
      </c>
      <c r="J34" t="s">
        <v>293</v>
      </c>
      <c r="K34" t="s">
        <v>294</v>
      </c>
      <c r="L34">
        <v>1339</v>
      </c>
      <c r="N34">
        <v>1007</v>
      </c>
      <c r="O34" t="s">
        <v>110</v>
      </c>
      <c r="P34" t="s">
        <v>110</v>
      </c>
      <c r="Q34">
        <v>1</v>
      </c>
      <c r="X34">
        <v>0.4</v>
      </c>
      <c r="Y34">
        <v>1100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0.4</v>
      </c>
      <c r="AH34">
        <v>3</v>
      </c>
      <c r="AI34">
        <v>-1</v>
      </c>
      <c r="AJ34" t="s">
        <v>3</v>
      </c>
      <c r="AK34">
        <v>4</v>
      </c>
      <c r="AL34">
        <v>-440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ROW(Source!A34)</f>
        <v>34</v>
      </c>
      <c r="B35">
        <v>34733950</v>
      </c>
      <c r="C35">
        <v>34733949</v>
      </c>
      <c r="D35">
        <v>31711332</v>
      </c>
      <c r="E35">
        <v>1</v>
      </c>
      <c r="F35">
        <v>1</v>
      </c>
      <c r="G35">
        <v>1</v>
      </c>
      <c r="H35">
        <v>1</v>
      </c>
      <c r="I35" t="s">
        <v>267</v>
      </c>
      <c r="J35" t="s">
        <v>3</v>
      </c>
      <c r="K35" t="s">
        <v>268</v>
      </c>
      <c r="L35">
        <v>1191</v>
      </c>
      <c r="N35">
        <v>1013</v>
      </c>
      <c r="O35" t="s">
        <v>251</v>
      </c>
      <c r="P35" t="s">
        <v>251</v>
      </c>
      <c r="Q35">
        <v>1</v>
      </c>
      <c r="X35">
        <v>16.2</v>
      </c>
      <c r="Y35">
        <v>0</v>
      </c>
      <c r="Z35">
        <v>0</v>
      </c>
      <c r="AA35">
        <v>0</v>
      </c>
      <c r="AB35">
        <v>8.17</v>
      </c>
      <c r="AC35">
        <v>0</v>
      </c>
      <c r="AD35">
        <v>1</v>
      </c>
      <c r="AE35">
        <v>1</v>
      </c>
      <c r="AF35" t="s">
        <v>3</v>
      </c>
      <c r="AG35">
        <v>16.2</v>
      </c>
      <c r="AH35">
        <v>2</v>
      </c>
      <c r="AI35">
        <v>34733950</v>
      </c>
      <c r="AJ35">
        <v>25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ROW(Source!A34)</f>
        <v>34</v>
      </c>
      <c r="B36">
        <v>34733951</v>
      </c>
      <c r="C36">
        <v>34733949</v>
      </c>
      <c r="D36">
        <v>31527379</v>
      </c>
      <c r="E36">
        <v>1</v>
      </c>
      <c r="F36">
        <v>1</v>
      </c>
      <c r="G36">
        <v>1</v>
      </c>
      <c r="H36">
        <v>2</v>
      </c>
      <c r="I36" t="s">
        <v>275</v>
      </c>
      <c r="J36" t="s">
        <v>276</v>
      </c>
      <c r="K36" t="s">
        <v>277</v>
      </c>
      <c r="L36">
        <v>1368</v>
      </c>
      <c r="N36">
        <v>1011</v>
      </c>
      <c r="O36" t="s">
        <v>257</v>
      </c>
      <c r="P36" t="s">
        <v>257</v>
      </c>
      <c r="Q36">
        <v>1</v>
      </c>
      <c r="X36">
        <v>14.1</v>
      </c>
      <c r="Y36">
        <v>0</v>
      </c>
      <c r="Z36">
        <v>30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14.1</v>
      </c>
      <c r="AH36">
        <v>2</v>
      </c>
      <c r="AI36">
        <v>34733951</v>
      </c>
      <c r="AJ36">
        <v>26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ROW(Source!A35)</f>
        <v>35</v>
      </c>
      <c r="B37">
        <v>34733950</v>
      </c>
      <c r="C37">
        <v>34733949</v>
      </c>
      <c r="D37">
        <v>31711332</v>
      </c>
      <c r="E37">
        <v>1</v>
      </c>
      <c r="F37">
        <v>1</v>
      </c>
      <c r="G37">
        <v>1</v>
      </c>
      <c r="H37">
        <v>1</v>
      </c>
      <c r="I37" t="s">
        <v>267</v>
      </c>
      <c r="J37" t="s">
        <v>3</v>
      </c>
      <c r="K37" t="s">
        <v>268</v>
      </c>
      <c r="L37">
        <v>1191</v>
      </c>
      <c r="N37">
        <v>1013</v>
      </c>
      <c r="O37" t="s">
        <v>251</v>
      </c>
      <c r="P37" t="s">
        <v>251</v>
      </c>
      <c r="Q37">
        <v>1</v>
      </c>
      <c r="X37">
        <v>16.2</v>
      </c>
      <c r="Y37">
        <v>0</v>
      </c>
      <c r="Z37">
        <v>0</v>
      </c>
      <c r="AA37">
        <v>0</v>
      </c>
      <c r="AB37">
        <v>8.17</v>
      </c>
      <c r="AC37">
        <v>0</v>
      </c>
      <c r="AD37">
        <v>1</v>
      </c>
      <c r="AE37">
        <v>1</v>
      </c>
      <c r="AF37" t="s">
        <v>3</v>
      </c>
      <c r="AG37">
        <v>16.2</v>
      </c>
      <c r="AH37">
        <v>2</v>
      </c>
      <c r="AI37">
        <v>34733950</v>
      </c>
      <c r="AJ37">
        <v>27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ROW(Source!A35)</f>
        <v>35</v>
      </c>
      <c r="B38">
        <v>34733951</v>
      </c>
      <c r="C38">
        <v>34733949</v>
      </c>
      <c r="D38">
        <v>31527379</v>
      </c>
      <c r="E38">
        <v>1</v>
      </c>
      <c r="F38">
        <v>1</v>
      </c>
      <c r="G38">
        <v>1</v>
      </c>
      <c r="H38">
        <v>2</v>
      </c>
      <c r="I38" t="s">
        <v>275</v>
      </c>
      <c r="J38" t="s">
        <v>276</v>
      </c>
      <c r="K38" t="s">
        <v>277</v>
      </c>
      <c r="L38">
        <v>1368</v>
      </c>
      <c r="N38">
        <v>1011</v>
      </c>
      <c r="O38" t="s">
        <v>257</v>
      </c>
      <c r="P38" t="s">
        <v>257</v>
      </c>
      <c r="Q38">
        <v>1</v>
      </c>
      <c r="X38">
        <v>14.1</v>
      </c>
      <c r="Y38">
        <v>0</v>
      </c>
      <c r="Z38">
        <v>30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14.1</v>
      </c>
      <c r="AH38">
        <v>2</v>
      </c>
      <c r="AI38">
        <v>34733951</v>
      </c>
      <c r="AJ38">
        <v>28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ROW(Source!A36)</f>
        <v>36</v>
      </c>
      <c r="B39">
        <v>34733182</v>
      </c>
      <c r="C39">
        <v>34733176</v>
      </c>
      <c r="D39">
        <v>31709494</v>
      </c>
      <c r="E39">
        <v>1</v>
      </c>
      <c r="F39">
        <v>1</v>
      </c>
      <c r="G39">
        <v>1</v>
      </c>
      <c r="H39">
        <v>1</v>
      </c>
      <c r="I39" t="s">
        <v>278</v>
      </c>
      <c r="J39" t="s">
        <v>3</v>
      </c>
      <c r="K39" t="s">
        <v>279</v>
      </c>
      <c r="L39">
        <v>1191</v>
      </c>
      <c r="N39">
        <v>1013</v>
      </c>
      <c r="O39" t="s">
        <v>251</v>
      </c>
      <c r="P39" t="s">
        <v>251</v>
      </c>
      <c r="Q39">
        <v>1</v>
      </c>
      <c r="X39">
        <v>14.36</v>
      </c>
      <c r="Y39">
        <v>0</v>
      </c>
      <c r="Z39">
        <v>0</v>
      </c>
      <c r="AA39">
        <v>0</v>
      </c>
      <c r="AB39">
        <v>9.4</v>
      </c>
      <c r="AC39">
        <v>0</v>
      </c>
      <c r="AD39">
        <v>1</v>
      </c>
      <c r="AE39">
        <v>1</v>
      </c>
      <c r="AF39" t="s">
        <v>3</v>
      </c>
      <c r="AG39">
        <v>14.36</v>
      </c>
      <c r="AH39">
        <v>2</v>
      </c>
      <c r="AI39">
        <v>34733177</v>
      </c>
      <c r="AJ39">
        <v>29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ROW(Source!A36)</f>
        <v>36</v>
      </c>
      <c r="B40">
        <v>34733183</v>
      </c>
      <c r="C40">
        <v>34733176</v>
      </c>
      <c r="D40">
        <v>31709492</v>
      </c>
      <c r="E40">
        <v>1</v>
      </c>
      <c r="F40">
        <v>1</v>
      </c>
      <c r="G40">
        <v>1</v>
      </c>
      <c r="H40">
        <v>1</v>
      </c>
      <c r="I40" t="s">
        <v>260</v>
      </c>
      <c r="J40" t="s">
        <v>3</v>
      </c>
      <c r="K40" t="s">
        <v>261</v>
      </c>
      <c r="L40">
        <v>1191</v>
      </c>
      <c r="N40">
        <v>1013</v>
      </c>
      <c r="O40" t="s">
        <v>251</v>
      </c>
      <c r="P40" t="s">
        <v>251</v>
      </c>
      <c r="Q40">
        <v>1</v>
      </c>
      <c r="X40">
        <v>0.28999999999999998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F40" t="s">
        <v>3</v>
      </c>
      <c r="AG40">
        <v>0.28999999999999998</v>
      </c>
      <c r="AH40">
        <v>2</v>
      </c>
      <c r="AI40">
        <v>34733178</v>
      </c>
      <c r="AJ40">
        <v>30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ROW(Source!A36)</f>
        <v>36</v>
      </c>
      <c r="B41">
        <v>34733184</v>
      </c>
      <c r="C41">
        <v>34733176</v>
      </c>
      <c r="D41">
        <v>31526651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257</v>
      </c>
      <c r="P41" t="s">
        <v>257</v>
      </c>
      <c r="Q41">
        <v>1</v>
      </c>
      <c r="X41">
        <v>0.15</v>
      </c>
      <c r="Y41">
        <v>0</v>
      </c>
      <c r="Z41">
        <v>86.4</v>
      </c>
      <c r="AA41">
        <v>13.5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0.15</v>
      </c>
      <c r="AH41">
        <v>2</v>
      </c>
      <c r="AI41">
        <v>34733179</v>
      </c>
      <c r="AJ41">
        <v>31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ROW(Source!A36)</f>
        <v>36</v>
      </c>
      <c r="B42">
        <v>34733185</v>
      </c>
      <c r="C42">
        <v>34733176</v>
      </c>
      <c r="D42">
        <v>31526753</v>
      </c>
      <c r="E42">
        <v>1</v>
      </c>
      <c r="F42">
        <v>1</v>
      </c>
      <c r="G42">
        <v>1</v>
      </c>
      <c r="H42">
        <v>2</v>
      </c>
      <c r="I42" t="s">
        <v>269</v>
      </c>
      <c r="J42" t="s">
        <v>270</v>
      </c>
      <c r="K42" t="s">
        <v>271</v>
      </c>
      <c r="L42">
        <v>1368</v>
      </c>
      <c r="N42">
        <v>1011</v>
      </c>
      <c r="O42" t="s">
        <v>257</v>
      </c>
      <c r="P42" t="s">
        <v>257</v>
      </c>
      <c r="Q42">
        <v>1</v>
      </c>
      <c r="X42">
        <v>0.05</v>
      </c>
      <c r="Y42">
        <v>0</v>
      </c>
      <c r="Z42">
        <v>111.99</v>
      </c>
      <c r="AA42">
        <v>13.5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0.05</v>
      </c>
      <c r="AH42">
        <v>2</v>
      </c>
      <c r="AI42">
        <v>34733180</v>
      </c>
      <c r="AJ42">
        <v>32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ROW(Source!A36)</f>
        <v>36</v>
      </c>
      <c r="B43">
        <v>34733186</v>
      </c>
      <c r="C43">
        <v>34733176</v>
      </c>
      <c r="D43">
        <v>31528142</v>
      </c>
      <c r="E43">
        <v>1</v>
      </c>
      <c r="F43">
        <v>1</v>
      </c>
      <c r="G43">
        <v>1</v>
      </c>
      <c r="H43">
        <v>2</v>
      </c>
      <c r="I43" t="s">
        <v>272</v>
      </c>
      <c r="J43" t="s">
        <v>273</v>
      </c>
      <c r="K43" t="s">
        <v>274</v>
      </c>
      <c r="L43">
        <v>1368</v>
      </c>
      <c r="N43">
        <v>1011</v>
      </c>
      <c r="O43" t="s">
        <v>257</v>
      </c>
      <c r="P43" t="s">
        <v>257</v>
      </c>
      <c r="Q43">
        <v>1</v>
      </c>
      <c r="X43">
        <v>0.09</v>
      </c>
      <c r="Y43">
        <v>0</v>
      </c>
      <c r="Z43">
        <v>65.709999999999994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0.09</v>
      </c>
      <c r="AH43">
        <v>2</v>
      </c>
      <c r="AI43">
        <v>34733181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ROW(Source!A36)</f>
        <v>36</v>
      </c>
      <c r="B44">
        <v>34733187</v>
      </c>
      <c r="C44">
        <v>34733176</v>
      </c>
      <c r="D44">
        <v>31444769</v>
      </c>
      <c r="E44">
        <v>1</v>
      </c>
      <c r="F44">
        <v>1</v>
      </c>
      <c r="G44">
        <v>1</v>
      </c>
      <c r="H44">
        <v>3</v>
      </c>
      <c r="I44" t="s">
        <v>295</v>
      </c>
      <c r="J44" t="s">
        <v>296</v>
      </c>
      <c r="K44" t="s">
        <v>297</v>
      </c>
      <c r="L44">
        <v>1346</v>
      </c>
      <c r="N44">
        <v>1009</v>
      </c>
      <c r="O44" t="s">
        <v>106</v>
      </c>
      <c r="P44" t="s">
        <v>106</v>
      </c>
      <c r="Q44">
        <v>1</v>
      </c>
      <c r="X44">
        <v>29.94</v>
      </c>
      <c r="Y44">
        <v>6.09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29.94</v>
      </c>
      <c r="AH44">
        <v>3</v>
      </c>
      <c r="AI44">
        <v>-1</v>
      </c>
      <c r="AJ44" t="s">
        <v>3</v>
      </c>
      <c r="AK44">
        <v>4</v>
      </c>
      <c r="AL44">
        <v>-182.33459999999999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ROW(Source!A36)</f>
        <v>36</v>
      </c>
      <c r="B45">
        <v>34733188</v>
      </c>
      <c r="C45">
        <v>34733176</v>
      </c>
      <c r="D45">
        <v>31441334</v>
      </c>
      <c r="E45">
        <v>17</v>
      </c>
      <c r="F45">
        <v>1</v>
      </c>
      <c r="G45">
        <v>1</v>
      </c>
      <c r="H45">
        <v>3</v>
      </c>
      <c r="I45" t="s">
        <v>298</v>
      </c>
      <c r="J45" t="s">
        <v>3</v>
      </c>
      <c r="K45" t="s">
        <v>299</v>
      </c>
      <c r="L45">
        <v>1327</v>
      </c>
      <c r="N45">
        <v>1005</v>
      </c>
      <c r="O45" t="s">
        <v>300</v>
      </c>
      <c r="P45" t="s">
        <v>300</v>
      </c>
      <c r="Q45">
        <v>1</v>
      </c>
      <c r="X45">
        <v>114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 t="s">
        <v>3</v>
      </c>
      <c r="AG45">
        <v>114</v>
      </c>
      <c r="AH45">
        <v>3</v>
      </c>
      <c r="AI45">
        <v>-1</v>
      </c>
      <c r="AJ45" t="s">
        <v>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ROW(Source!A36)</f>
        <v>36</v>
      </c>
      <c r="B46">
        <v>34733189</v>
      </c>
      <c r="C46">
        <v>34733176</v>
      </c>
      <c r="D46">
        <v>31441334</v>
      </c>
      <c r="E46">
        <v>17</v>
      </c>
      <c r="F46">
        <v>1</v>
      </c>
      <c r="G46">
        <v>1</v>
      </c>
      <c r="H46">
        <v>3</v>
      </c>
      <c r="I46" t="s">
        <v>298</v>
      </c>
      <c r="J46" t="s">
        <v>3</v>
      </c>
      <c r="K46" t="s">
        <v>301</v>
      </c>
      <c r="L46">
        <v>1327</v>
      </c>
      <c r="N46">
        <v>1005</v>
      </c>
      <c r="O46" t="s">
        <v>300</v>
      </c>
      <c r="P46" t="s">
        <v>300</v>
      </c>
      <c r="Q46">
        <v>1</v>
      </c>
      <c r="X46">
        <v>116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3</v>
      </c>
      <c r="AG46">
        <v>116</v>
      </c>
      <c r="AH46">
        <v>3</v>
      </c>
      <c r="AI46">
        <v>-1</v>
      </c>
      <c r="AJ46" t="s">
        <v>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ROW(Source!A37)</f>
        <v>37</v>
      </c>
      <c r="B47">
        <v>34733182</v>
      </c>
      <c r="C47">
        <v>34733176</v>
      </c>
      <c r="D47">
        <v>31709494</v>
      </c>
      <c r="E47">
        <v>1</v>
      </c>
      <c r="F47">
        <v>1</v>
      </c>
      <c r="G47">
        <v>1</v>
      </c>
      <c r="H47">
        <v>1</v>
      </c>
      <c r="I47" t="s">
        <v>278</v>
      </c>
      <c r="J47" t="s">
        <v>3</v>
      </c>
      <c r="K47" t="s">
        <v>279</v>
      </c>
      <c r="L47">
        <v>1191</v>
      </c>
      <c r="N47">
        <v>1013</v>
      </c>
      <c r="O47" t="s">
        <v>251</v>
      </c>
      <c r="P47" t="s">
        <v>251</v>
      </c>
      <c r="Q47">
        <v>1</v>
      </c>
      <c r="X47">
        <v>14.36</v>
      </c>
      <c r="Y47">
        <v>0</v>
      </c>
      <c r="Z47">
        <v>0</v>
      </c>
      <c r="AA47">
        <v>0</v>
      </c>
      <c r="AB47">
        <v>9.4</v>
      </c>
      <c r="AC47">
        <v>0</v>
      </c>
      <c r="AD47">
        <v>1</v>
      </c>
      <c r="AE47">
        <v>1</v>
      </c>
      <c r="AF47" t="s">
        <v>3</v>
      </c>
      <c r="AG47">
        <v>14.36</v>
      </c>
      <c r="AH47">
        <v>2</v>
      </c>
      <c r="AI47">
        <v>34733177</v>
      </c>
      <c r="AJ47">
        <v>34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ROW(Source!A37)</f>
        <v>37</v>
      </c>
      <c r="B48">
        <v>34733183</v>
      </c>
      <c r="C48">
        <v>34733176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260</v>
      </c>
      <c r="J48" t="s">
        <v>3</v>
      </c>
      <c r="K48" t="s">
        <v>261</v>
      </c>
      <c r="L48">
        <v>1191</v>
      </c>
      <c r="N48">
        <v>1013</v>
      </c>
      <c r="O48" t="s">
        <v>251</v>
      </c>
      <c r="P48" t="s">
        <v>251</v>
      </c>
      <c r="Q48">
        <v>1</v>
      </c>
      <c r="X48">
        <v>0.28999999999999998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3</v>
      </c>
      <c r="AG48">
        <v>0.28999999999999998</v>
      </c>
      <c r="AH48">
        <v>2</v>
      </c>
      <c r="AI48">
        <v>34733178</v>
      </c>
      <c r="AJ48">
        <v>35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ROW(Source!A37)</f>
        <v>37</v>
      </c>
      <c r="B49">
        <v>34733184</v>
      </c>
      <c r="C49">
        <v>34733176</v>
      </c>
      <c r="D49">
        <v>31526651</v>
      </c>
      <c r="E49">
        <v>1</v>
      </c>
      <c r="F49">
        <v>1</v>
      </c>
      <c r="G49">
        <v>1</v>
      </c>
      <c r="H49">
        <v>2</v>
      </c>
      <c r="I49" t="s">
        <v>262</v>
      </c>
      <c r="J49" t="s">
        <v>263</v>
      </c>
      <c r="K49" t="s">
        <v>264</v>
      </c>
      <c r="L49">
        <v>1368</v>
      </c>
      <c r="N49">
        <v>1011</v>
      </c>
      <c r="O49" t="s">
        <v>257</v>
      </c>
      <c r="P49" t="s">
        <v>257</v>
      </c>
      <c r="Q49">
        <v>1</v>
      </c>
      <c r="X49">
        <v>0.15</v>
      </c>
      <c r="Y49">
        <v>0</v>
      </c>
      <c r="Z49">
        <v>86.4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0.15</v>
      </c>
      <c r="AH49">
        <v>2</v>
      </c>
      <c r="AI49">
        <v>34733179</v>
      </c>
      <c r="AJ49">
        <v>36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ROW(Source!A37)</f>
        <v>37</v>
      </c>
      <c r="B50">
        <v>34733185</v>
      </c>
      <c r="C50">
        <v>34733176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269</v>
      </c>
      <c r="J50" t="s">
        <v>270</v>
      </c>
      <c r="K50" t="s">
        <v>271</v>
      </c>
      <c r="L50">
        <v>1368</v>
      </c>
      <c r="N50">
        <v>1011</v>
      </c>
      <c r="O50" t="s">
        <v>257</v>
      </c>
      <c r="P50" t="s">
        <v>257</v>
      </c>
      <c r="Q50">
        <v>1</v>
      </c>
      <c r="X50">
        <v>0.05</v>
      </c>
      <c r="Y50">
        <v>0</v>
      </c>
      <c r="Z50">
        <v>111.99</v>
      </c>
      <c r="AA50">
        <v>13.5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0.05</v>
      </c>
      <c r="AH50">
        <v>2</v>
      </c>
      <c r="AI50">
        <v>34733180</v>
      </c>
      <c r="AJ50">
        <v>37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ROW(Source!A37)</f>
        <v>37</v>
      </c>
      <c r="B51">
        <v>34733186</v>
      </c>
      <c r="C51">
        <v>34733176</v>
      </c>
      <c r="D51">
        <v>31528142</v>
      </c>
      <c r="E51">
        <v>1</v>
      </c>
      <c r="F51">
        <v>1</v>
      </c>
      <c r="G51">
        <v>1</v>
      </c>
      <c r="H51">
        <v>2</v>
      </c>
      <c r="I51" t="s">
        <v>272</v>
      </c>
      <c r="J51" t="s">
        <v>273</v>
      </c>
      <c r="K51" t="s">
        <v>274</v>
      </c>
      <c r="L51">
        <v>1368</v>
      </c>
      <c r="N51">
        <v>1011</v>
      </c>
      <c r="O51" t="s">
        <v>257</v>
      </c>
      <c r="P51" t="s">
        <v>257</v>
      </c>
      <c r="Q51">
        <v>1</v>
      </c>
      <c r="X51">
        <v>0.09</v>
      </c>
      <c r="Y51">
        <v>0</v>
      </c>
      <c r="Z51">
        <v>65.709999999999994</v>
      </c>
      <c r="AA51">
        <v>11.6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0.09</v>
      </c>
      <c r="AH51">
        <v>2</v>
      </c>
      <c r="AI51">
        <v>34733181</v>
      </c>
      <c r="AJ51">
        <v>38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ROW(Source!A37)</f>
        <v>37</v>
      </c>
      <c r="B52">
        <v>34733187</v>
      </c>
      <c r="C52">
        <v>34733176</v>
      </c>
      <c r="D52">
        <v>31444769</v>
      </c>
      <c r="E52">
        <v>1</v>
      </c>
      <c r="F52">
        <v>1</v>
      </c>
      <c r="G52">
        <v>1</v>
      </c>
      <c r="H52">
        <v>3</v>
      </c>
      <c r="I52" t="s">
        <v>295</v>
      </c>
      <c r="J52" t="s">
        <v>296</v>
      </c>
      <c r="K52" t="s">
        <v>297</v>
      </c>
      <c r="L52">
        <v>1346</v>
      </c>
      <c r="N52">
        <v>1009</v>
      </c>
      <c r="O52" t="s">
        <v>106</v>
      </c>
      <c r="P52" t="s">
        <v>106</v>
      </c>
      <c r="Q52">
        <v>1</v>
      </c>
      <c r="X52">
        <v>29.94</v>
      </c>
      <c r="Y52">
        <v>6.09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29.94</v>
      </c>
      <c r="AH52">
        <v>3</v>
      </c>
      <c r="AI52">
        <v>-1</v>
      </c>
      <c r="AJ52" t="s">
        <v>3</v>
      </c>
      <c r="AK52">
        <v>4</v>
      </c>
      <c r="AL52">
        <v>-182.33459999999999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ROW(Source!A37)</f>
        <v>37</v>
      </c>
      <c r="B53">
        <v>34733188</v>
      </c>
      <c r="C53">
        <v>34733176</v>
      </c>
      <c r="D53">
        <v>31441334</v>
      </c>
      <c r="E53">
        <v>17</v>
      </c>
      <c r="F53">
        <v>1</v>
      </c>
      <c r="G53">
        <v>1</v>
      </c>
      <c r="H53">
        <v>3</v>
      </c>
      <c r="I53" t="s">
        <v>298</v>
      </c>
      <c r="J53" t="s">
        <v>3</v>
      </c>
      <c r="K53" t="s">
        <v>299</v>
      </c>
      <c r="L53">
        <v>1327</v>
      </c>
      <c r="N53">
        <v>1005</v>
      </c>
      <c r="O53" t="s">
        <v>300</v>
      </c>
      <c r="P53" t="s">
        <v>300</v>
      </c>
      <c r="Q53">
        <v>1</v>
      </c>
      <c r="X53">
        <v>114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 t="s">
        <v>3</v>
      </c>
      <c r="AG53">
        <v>114</v>
      </c>
      <c r="AH53">
        <v>3</v>
      </c>
      <c r="AI53">
        <v>-1</v>
      </c>
      <c r="AJ53" t="s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ROW(Source!A37)</f>
        <v>37</v>
      </c>
      <c r="B54">
        <v>34733189</v>
      </c>
      <c r="C54">
        <v>34733176</v>
      </c>
      <c r="D54">
        <v>31441334</v>
      </c>
      <c r="E54">
        <v>17</v>
      </c>
      <c r="F54">
        <v>1</v>
      </c>
      <c r="G54">
        <v>1</v>
      </c>
      <c r="H54">
        <v>3</v>
      </c>
      <c r="I54" t="s">
        <v>298</v>
      </c>
      <c r="J54" t="s">
        <v>3</v>
      </c>
      <c r="K54" t="s">
        <v>301</v>
      </c>
      <c r="L54">
        <v>1327</v>
      </c>
      <c r="N54">
        <v>1005</v>
      </c>
      <c r="O54" t="s">
        <v>300</v>
      </c>
      <c r="P54" t="s">
        <v>300</v>
      </c>
      <c r="Q54">
        <v>1</v>
      </c>
      <c r="X54">
        <v>116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t="s">
        <v>3</v>
      </c>
      <c r="AG54">
        <v>116</v>
      </c>
      <c r="AH54">
        <v>3</v>
      </c>
      <c r="AI54">
        <v>-1</v>
      </c>
      <c r="AJ54" t="s">
        <v>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ROW(Source!A38)</f>
        <v>38</v>
      </c>
      <c r="B55">
        <v>34734124</v>
      </c>
      <c r="C55">
        <v>34734120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280</v>
      </c>
      <c r="J55" t="s">
        <v>3</v>
      </c>
      <c r="K55" t="s">
        <v>281</v>
      </c>
      <c r="L55">
        <v>1191</v>
      </c>
      <c r="N55">
        <v>1013</v>
      </c>
      <c r="O55" t="s">
        <v>251</v>
      </c>
      <c r="P55" t="s">
        <v>251</v>
      </c>
      <c r="Q55">
        <v>1</v>
      </c>
      <c r="X55">
        <v>88.6</v>
      </c>
      <c r="Y55">
        <v>0</v>
      </c>
      <c r="Z55">
        <v>0</v>
      </c>
      <c r="AA55">
        <v>0</v>
      </c>
      <c r="AB55">
        <v>8.5299999999999994</v>
      </c>
      <c r="AC55">
        <v>0</v>
      </c>
      <c r="AD55">
        <v>1</v>
      </c>
      <c r="AE55">
        <v>1</v>
      </c>
      <c r="AF55" t="s">
        <v>3</v>
      </c>
      <c r="AG55">
        <v>88.6</v>
      </c>
      <c r="AH55">
        <v>2</v>
      </c>
      <c r="AI55">
        <v>34734121</v>
      </c>
      <c r="AJ55">
        <v>39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ROW(Source!A38)</f>
        <v>38</v>
      </c>
      <c r="B56">
        <v>34734125</v>
      </c>
      <c r="C56">
        <v>34734120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260</v>
      </c>
      <c r="J56" t="s">
        <v>3</v>
      </c>
      <c r="K56" t="s">
        <v>261</v>
      </c>
      <c r="L56">
        <v>1191</v>
      </c>
      <c r="N56">
        <v>1013</v>
      </c>
      <c r="O56" t="s">
        <v>251</v>
      </c>
      <c r="P56" t="s">
        <v>251</v>
      </c>
      <c r="Q56">
        <v>1</v>
      </c>
      <c r="X56">
        <v>0.08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0.08</v>
      </c>
      <c r="AH56">
        <v>2</v>
      </c>
      <c r="AI56">
        <v>34734122</v>
      </c>
      <c r="AJ56">
        <v>40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ROW(Source!A38)</f>
        <v>38</v>
      </c>
      <c r="B57">
        <v>34734126</v>
      </c>
      <c r="C57">
        <v>34734120</v>
      </c>
      <c r="D57">
        <v>31528142</v>
      </c>
      <c r="E57">
        <v>1</v>
      </c>
      <c r="F57">
        <v>1</v>
      </c>
      <c r="G57">
        <v>1</v>
      </c>
      <c r="H57">
        <v>2</v>
      </c>
      <c r="I57" t="s">
        <v>272</v>
      </c>
      <c r="J57" t="s">
        <v>273</v>
      </c>
      <c r="K57" t="s">
        <v>274</v>
      </c>
      <c r="L57">
        <v>1368</v>
      </c>
      <c r="N57">
        <v>1011</v>
      </c>
      <c r="O57" t="s">
        <v>257</v>
      </c>
      <c r="P57" t="s">
        <v>257</v>
      </c>
      <c r="Q57">
        <v>1</v>
      </c>
      <c r="X57">
        <v>0.08</v>
      </c>
      <c r="Y57">
        <v>0</v>
      </c>
      <c r="Z57">
        <v>65.709999999999994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0.08</v>
      </c>
      <c r="AH57">
        <v>2</v>
      </c>
      <c r="AI57">
        <v>34734123</v>
      </c>
      <c r="AJ57">
        <v>41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ROW(Source!A38)</f>
        <v>38</v>
      </c>
      <c r="B58">
        <v>34734127</v>
      </c>
      <c r="C58">
        <v>34734120</v>
      </c>
      <c r="D58">
        <v>31443695</v>
      </c>
      <c r="E58">
        <v>17</v>
      </c>
      <c r="F58">
        <v>1</v>
      </c>
      <c r="G58">
        <v>1</v>
      </c>
      <c r="H58">
        <v>3</v>
      </c>
      <c r="I58" t="s">
        <v>302</v>
      </c>
      <c r="J58" t="s">
        <v>3</v>
      </c>
      <c r="K58" t="s">
        <v>303</v>
      </c>
      <c r="L58">
        <v>1348</v>
      </c>
      <c r="N58">
        <v>1009</v>
      </c>
      <c r="O58" t="s">
        <v>50</v>
      </c>
      <c r="P58" t="s">
        <v>50</v>
      </c>
      <c r="Q58">
        <v>1000</v>
      </c>
      <c r="X58">
        <v>5.0000000000000001E-4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 t="s">
        <v>3</v>
      </c>
      <c r="AG58">
        <v>5.0000000000000001E-4</v>
      </c>
      <c r="AH58">
        <v>3</v>
      </c>
      <c r="AI58">
        <v>-1</v>
      </c>
      <c r="AJ58" t="s">
        <v>3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ROW(Source!A38)</f>
        <v>38</v>
      </c>
      <c r="B59">
        <v>34734128</v>
      </c>
      <c r="C59">
        <v>34734120</v>
      </c>
      <c r="D59">
        <v>31440643</v>
      </c>
      <c r="E59">
        <v>17</v>
      </c>
      <c r="F59">
        <v>1</v>
      </c>
      <c r="G59">
        <v>1</v>
      </c>
      <c r="H59">
        <v>3</v>
      </c>
      <c r="I59" t="s">
        <v>304</v>
      </c>
      <c r="J59" t="s">
        <v>3</v>
      </c>
      <c r="K59" t="s">
        <v>305</v>
      </c>
      <c r="L59">
        <v>1301</v>
      </c>
      <c r="N59">
        <v>1003</v>
      </c>
      <c r="O59" t="s">
        <v>306</v>
      </c>
      <c r="P59" t="s">
        <v>306</v>
      </c>
      <c r="Q59">
        <v>1</v>
      </c>
      <c r="X59">
        <v>114.5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 t="s">
        <v>3</v>
      </c>
      <c r="AG59">
        <v>114.5</v>
      </c>
      <c r="AH59">
        <v>3</v>
      </c>
      <c r="AI59">
        <v>-1</v>
      </c>
      <c r="AJ59" t="s">
        <v>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ROW(Source!A39)</f>
        <v>39</v>
      </c>
      <c r="B60">
        <v>34734124</v>
      </c>
      <c r="C60">
        <v>34734120</v>
      </c>
      <c r="D60">
        <v>31709863</v>
      </c>
      <c r="E60">
        <v>1</v>
      </c>
      <c r="F60">
        <v>1</v>
      </c>
      <c r="G60">
        <v>1</v>
      </c>
      <c r="H60">
        <v>1</v>
      </c>
      <c r="I60" t="s">
        <v>280</v>
      </c>
      <c r="J60" t="s">
        <v>3</v>
      </c>
      <c r="K60" t="s">
        <v>281</v>
      </c>
      <c r="L60">
        <v>1191</v>
      </c>
      <c r="N60">
        <v>1013</v>
      </c>
      <c r="O60" t="s">
        <v>251</v>
      </c>
      <c r="P60" t="s">
        <v>251</v>
      </c>
      <c r="Q60">
        <v>1</v>
      </c>
      <c r="X60">
        <v>88.6</v>
      </c>
      <c r="Y60">
        <v>0</v>
      </c>
      <c r="Z60">
        <v>0</v>
      </c>
      <c r="AA60">
        <v>0</v>
      </c>
      <c r="AB60">
        <v>8.5299999999999994</v>
      </c>
      <c r="AC60">
        <v>0</v>
      </c>
      <c r="AD60">
        <v>1</v>
      </c>
      <c r="AE60">
        <v>1</v>
      </c>
      <c r="AF60" t="s">
        <v>3</v>
      </c>
      <c r="AG60">
        <v>88.6</v>
      </c>
      <c r="AH60">
        <v>2</v>
      </c>
      <c r="AI60">
        <v>34734121</v>
      </c>
      <c r="AJ60">
        <v>42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ROW(Source!A39)</f>
        <v>39</v>
      </c>
      <c r="B61">
        <v>34734125</v>
      </c>
      <c r="C61">
        <v>34734120</v>
      </c>
      <c r="D61">
        <v>31709492</v>
      </c>
      <c r="E61">
        <v>1</v>
      </c>
      <c r="F61">
        <v>1</v>
      </c>
      <c r="G61">
        <v>1</v>
      </c>
      <c r="H61">
        <v>1</v>
      </c>
      <c r="I61" t="s">
        <v>260</v>
      </c>
      <c r="J61" t="s">
        <v>3</v>
      </c>
      <c r="K61" t="s">
        <v>261</v>
      </c>
      <c r="L61">
        <v>1191</v>
      </c>
      <c r="N61">
        <v>1013</v>
      </c>
      <c r="O61" t="s">
        <v>251</v>
      </c>
      <c r="P61" t="s">
        <v>251</v>
      </c>
      <c r="Q61">
        <v>1</v>
      </c>
      <c r="X61">
        <v>0.08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F61" t="s">
        <v>3</v>
      </c>
      <c r="AG61">
        <v>0.08</v>
      </c>
      <c r="AH61">
        <v>2</v>
      </c>
      <c r="AI61">
        <v>34734122</v>
      </c>
      <c r="AJ61">
        <v>43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ROW(Source!A39)</f>
        <v>39</v>
      </c>
      <c r="B62">
        <v>34734126</v>
      </c>
      <c r="C62">
        <v>34734120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272</v>
      </c>
      <c r="J62" t="s">
        <v>273</v>
      </c>
      <c r="K62" t="s">
        <v>274</v>
      </c>
      <c r="L62">
        <v>1368</v>
      </c>
      <c r="N62">
        <v>1011</v>
      </c>
      <c r="O62" t="s">
        <v>257</v>
      </c>
      <c r="P62" t="s">
        <v>257</v>
      </c>
      <c r="Q62">
        <v>1</v>
      </c>
      <c r="X62">
        <v>0.08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0.08</v>
      </c>
      <c r="AH62">
        <v>2</v>
      </c>
      <c r="AI62">
        <v>34734123</v>
      </c>
      <c r="AJ62">
        <v>44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ROW(Source!A39)</f>
        <v>39</v>
      </c>
      <c r="B63">
        <v>34734127</v>
      </c>
      <c r="C63">
        <v>34734120</v>
      </c>
      <c r="D63">
        <v>31443695</v>
      </c>
      <c r="E63">
        <v>17</v>
      </c>
      <c r="F63">
        <v>1</v>
      </c>
      <c r="G63">
        <v>1</v>
      </c>
      <c r="H63">
        <v>3</v>
      </c>
      <c r="I63" t="s">
        <v>302</v>
      </c>
      <c r="J63" t="s">
        <v>3</v>
      </c>
      <c r="K63" t="s">
        <v>303</v>
      </c>
      <c r="L63">
        <v>1348</v>
      </c>
      <c r="N63">
        <v>1009</v>
      </c>
      <c r="O63" t="s">
        <v>50</v>
      </c>
      <c r="P63" t="s">
        <v>50</v>
      </c>
      <c r="Q63">
        <v>1000</v>
      </c>
      <c r="X63">
        <v>5.0000000000000001E-4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 t="s">
        <v>3</v>
      </c>
      <c r="AG63">
        <v>5.0000000000000001E-4</v>
      </c>
      <c r="AH63">
        <v>3</v>
      </c>
      <c r="AI63">
        <v>-1</v>
      </c>
      <c r="AJ63" t="s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ROW(Source!A39)</f>
        <v>39</v>
      </c>
      <c r="B64">
        <v>34734128</v>
      </c>
      <c r="C64">
        <v>34734120</v>
      </c>
      <c r="D64">
        <v>31440643</v>
      </c>
      <c r="E64">
        <v>17</v>
      </c>
      <c r="F64">
        <v>1</v>
      </c>
      <c r="G64">
        <v>1</v>
      </c>
      <c r="H64">
        <v>3</v>
      </c>
      <c r="I64" t="s">
        <v>304</v>
      </c>
      <c r="J64" t="s">
        <v>3</v>
      </c>
      <c r="K64" t="s">
        <v>305</v>
      </c>
      <c r="L64">
        <v>1301</v>
      </c>
      <c r="N64">
        <v>1003</v>
      </c>
      <c r="O64" t="s">
        <v>306</v>
      </c>
      <c r="P64" t="s">
        <v>306</v>
      </c>
      <c r="Q64">
        <v>1</v>
      </c>
      <c r="X64">
        <v>114.5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 t="s">
        <v>3</v>
      </c>
      <c r="AG64">
        <v>114.5</v>
      </c>
      <c r="AH64">
        <v>3</v>
      </c>
      <c r="AI64">
        <v>-1</v>
      </c>
      <c r="AJ64" t="s">
        <v>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ROW(Source!A40)</f>
        <v>40</v>
      </c>
      <c r="B65">
        <v>34733722</v>
      </c>
      <c r="C65">
        <v>34733721</v>
      </c>
      <c r="D65">
        <v>31709863</v>
      </c>
      <c r="E65">
        <v>1</v>
      </c>
      <c r="F65">
        <v>1</v>
      </c>
      <c r="G65">
        <v>1</v>
      </c>
      <c r="H65">
        <v>1</v>
      </c>
      <c r="I65" t="s">
        <v>280</v>
      </c>
      <c r="J65" t="s">
        <v>3</v>
      </c>
      <c r="K65" t="s">
        <v>281</v>
      </c>
      <c r="L65">
        <v>1191</v>
      </c>
      <c r="N65">
        <v>1013</v>
      </c>
      <c r="O65" t="s">
        <v>251</v>
      </c>
      <c r="P65" t="s">
        <v>251</v>
      </c>
      <c r="Q65">
        <v>1</v>
      </c>
      <c r="X65">
        <v>36.799999999999997</v>
      </c>
      <c r="Y65">
        <v>0</v>
      </c>
      <c r="Z65">
        <v>0</v>
      </c>
      <c r="AA65">
        <v>0</v>
      </c>
      <c r="AB65">
        <v>8.5299999999999994</v>
      </c>
      <c r="AC65">
        <v>0</v>
      </c>
      <c r="AD65">
        <v>1</v>
      </c>
      <c r="AE65">
        <v>1</v>
      </c>
      <c r="AF65" t="s">
        <v>3</v>
      </c>
      <c r="AG65">
        <v>36.799999999999997</v>
      </c>
      <c r="AH65">
        <v>2</v>
      </c>
      <c r="AI65">
        <v>34733722</v>
      </c>
      <c r="AJ65">
        <v>45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ROW(Source!A40)</f>
        <v>40</v>
      </c>
      <c r="B66">
        <v>34733723</v>
      </c>
      <c r="C66">
        <v>34733721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260</v>
      </c>
      <c r="J66" t="s">
        <v>3</v>
      </c>
      <c r="K66" t="s">
        <v>261</v>
      </c>
      <c r="L66">
        <v>1191</v>
      </c>
      <c r="N66">
        <v>1013</v>
      </c>
      <c r="O66" t="s">
        <v>251</v>
      </c>
      <c r="P66" t="s">
        <v>251</v>
      </c>
      <c r="Q66">
        <v>1</v>
      </c>
      <c r="X66">
        <v>0.13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2</v>
      </c>
      <c r="AF66" t="s">
        <v>3</v>
      </c>
      <c r="AG66">
        <v>0.13</v>
      </c>
      <c r="AH66">
        <v>2</v>
      </c>
      <c r="AI66">
        <v>34733723</v>
      </c>
      <c r="AJ66">
        <v>46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ROW(Source!A40)</f>
        <v>40</v>
      </c>
      <c r="B67">
        <v>34733724</v>
      </c>
      <c r="C67">
        <v>34733721</v>
      </c>
      <c r="D67">
        <v>31528142</v>
      </c>
      <c r="E67">
        <v>1</v>
      </c>
      <c r="F67">
        <v>1</v>
      </c>
      <c r="G67">
        <v>1</v>
      </c>
      <c r="H67">
        <v>2</v>
      </c>
      <c r="I67" t="s">
        <v>272</v>
      </c>
      <c r="J67" t="s">
        <v>273</v>
      </c>
      <c r="K67" t="s">
        <v>274</v>
      </c>
      <c r="L67">
        <v>1368</v>
      </c>
      <c r="N67">
        <v>1011</v>
      </c>
      <c r="O67" t="s">
        <v>257</v>
      </c>
      <c r="P67" t="s">
        <v>257</v>
      </c>
      <c r="Q67">
        <v>1</v>
      </c>
      <c r="X67">
        <v>0.13</v>
      </c>
      <c r="Y67">
        <v>0</v>
      </c>
      <c r="Z67">
        <v>65.709999999999994</v>
      </c>
      <c r="AA67">
        <v>11.6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0.13</v>
      </c>
      <c r="AH67">
        <v>2</v>
      </c>
      <c r="AI67">
        <v>34733724</v>
      </c>
      <c r="AJ67">
        <v>47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ROW(Source!A40)</f>
        <v>40</v>
      </c>
      <c r="B68">
        <v>34733725</v>
      </c>
      <c r="C68">
        <v>34733721</v>
      </c>
      <c r="D68">
        <v>31443695</v>
      </c>
      <c r="E68">
        <v>17</v>
      </c>
      <c r="F68">
        <v>1</v>
      </c>
      <c r="G68">
        <v>1</v>
      </c>
      <c r="H68">
        <v>3</v>
      </c>
      <c r="I68" t="s">
        <v>302</v>
      </c>
      <c r="J68" t="s">
        <v>3</v>
      </c>
      <c r="K68" t="s">
        <v>303</v>
      </c>
      <c r="L68">
        <v>1348</v>
      </c>
      <c r="N68">
        <v>1009</v>
      </c>
      <c r="O68" t="s">
        <v>50</v>
      </c>
      <c r="P68" t="s">
        <v>50</v>
      </c>
      <c r="Q68">
        <v>1000</v>
      </c>
      <c r="X68">
        <v>5.0000000000000001E-4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 t="s">
        <v>3</v>
      </c>
      <c r="AG68">
        <v>5.0000000000000001E-4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ROW(Source!A40)</f>
        <v>40</v>
      </c>
      <c r="B69">
        <v>34733726</v>
      </c>
      <c r="C69">
        <v>34733721</v>
      </c>
      <c r="D69">
        <v>31440643</v>
      </c>
      <c r="E69">
        <v>17</v>
      </c>
      <c r="F69">
        <v>1</v>
      </c>
      <c r="G69">
        <v>1</v>
      </c>
      <c r="H69">
        <v>3</v>
      </c>
      <c r="I69" t="s">
        <v>304</v>
      </c>
      <c r="J69" t="s">
        <v>3</v>
      </c>
      <c r="K69" t="s">
        <v>305</v>
      </c>
      <c r="L69">
        <v>1301</v>
      </c>
      <c r="N69">
        <v>1003</v>
      </c>
      <c r="O69" t="s">
        <v>306</v>
      </c>
      <c r="P69" t="s">
        <v>306</v>
      </c>
      <c r="Q69">
        <v>1</v>
      </c>
      <c r="X69">
        <v>114.5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 t="s">
        <v>3</v>
      </c>
      <c r="AG69">
        <v>114.5</v>
      </c>
      <c r="AH69">
        <v>3</v>
      </c>
      <c r="AI69">
        <v>-1</v>
      </c>
      <c r="AJ69" t="s">
        <v>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ROW(Source!A41)</f>
        <v>41</v>
      </c>
      <c r="B70">
        <v>34733722</v>
      </c>
      <c r="C70">
        <v>34733721</v>
      </c>
      <c r="D70">
        <v>31709863</v>
      </c>
      <c r="E70">
        <v>1</v>
      </c>
      <c r="F70">
        <v>1</v>
      </c>
      <c r="G70">
        <v>1</v>
      </c>
      <c r="H70">
        <v>1</v>
      </c>
      <c r="I70" t="s">
        <v>280</v>
      </c>
      <c r="J70" t="s">
        <v>3</v>
      </c>
      <c r="K70" t="s">
        <v>281</v>
      </c>
      <c r="L70">
        <v>1191</v>
      </c>
      <c r="N70">
        <v>1013</v>
      </c>
      <c r="O70" t="s">
        <v>251</v>
      </c>
      <c r="P70" t="s">
        <v>251</v>
      </c>
      <c r="Q70">
        <v>1</v>
      </c>
      <c r="X70">
        <v>36.799999999999997</v>
      </c>
      <c r="Y70">
        <v>0</v>
      </c>
      <c r="Z70">
        <v>0</v>
      </c>
      <c r="AA70">
        <v>0</v>
      </c>
      <c r="AB70">
        <v>8.5299999999999994</v>
      </c>
      <c r="AC70">
        <v>0</v>
      </c>
      <c r="AD70">
        <v>1</v>
      </c>
      <c r="AE70">
        <v>1</v>
      </c>
      <c r="AF70" t="s">
        <v>3</v>
      </c>
      <c r="AG70">
        <v>36.799999999999997</v>
      </c>
      <c r="AH70">
        <v>2</v>
      </c>
      <c r="AI70">
        <v>34733722</v>
      </c>
      <c r="AJ70">
        <v>48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ROW(Source!A41)</f>
        <v>41</v>
      </c>
      <c r="B71">
        <v>34733723</v>
      </c>
      <c r="C71">
        <v>34733721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260</v>
      </c>
      <c r="J71" t="s">
        <v>3</v>
      </c>
      <c r="K71" t="s">
        <v>261</v>
      </c>
      <c r="L71">
        <v>1191</v>
      </c>
      <c r="N71">
        <v>1013</v>
      </c>
      <c r="O71" t="s">
        <v>251</v>
      </c>
      <c r="P71" t="s">
        <v>251</v>
      </c>
      <c r="Q71">
        <v>1</v>
      </c>
      <c r="X71">
        <v>0.13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0.13</v>
      </c>
      <c r="AH71">
        <v>2</v>
      </c>
      <c r="AI71">
        <v>34733723</v>
      </c>
      <c r="AJ71">
        <v>49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ROW(Source!A41)</f>
        <v>41</v>
      </c>
      <c r="B72">
        <v>34733724</v>
      </c>
      <c r="C72">
        <v>34733721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272</v>
      </c>
      <c r="J72" t="s">
        <v>273</v>
      </c>
      <c r="K72" t="s">
        <v>274</v>
      </c>
      <c r="L72">
        <v>1368</v>
      </c>
      <c r="N72">
        <v>1011</v>
      </c>
      <c r="O72" t="s">
        <v>257</v>
      </c>
      <c r="P72" t="s">
        <v>257</v>
      </c>
      <c r="Q72">
        <v>1</v>
      </c>
      <c r="X72">
        <v>0.13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0.13</v>
      </c>
      <c r="AH72">
        <v>2</v>
      </c>
      <c r="AI72">
        <v>34733724</v>
      </c>
      <c r="AJ72">
        <v>50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ROW(Source!A41)</f>
        <v>41</v>
      </c>
      <c r="B73">
        <v>34733725</v>
      </c>
      <c r="C73">
        <v>34733721</v>
      </c>
      <c r="D73">
        <v>31443695</v>
      </c>
      <c r="E73">
        <v>17</v>
      </c>
      <c r="F73">
        <v>1</v>
      </c>
      <c r="G73">
        <v>1</v>
      </c>
      <c r="H73">
        <v>3</v>
      </c>
      <c r="I73" t="s">
        <v>302</v>
      </c>
      <c r="J73" t="s">
        <v>3</v>
      </c>
      <c r="K73" t="s">
        <v>303</v>
      </c>
      <c r="L73">
        <v>1348</v>
      </c>
      <c r="N73">
        <v>1009</v>
      </c>
      <c r="O73" t="s">
        <v>50</v>
      </c>
      <c r="P73" t="s">
        <v>50</v>
      </c>
      <c r="Q73">
        <v>1000</v>
      </c>
      <c r="X73">
        <v>5.0000000000000001E-4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 t="s">
        <v>3</v>
      </c>
      <c r="AG73">
        <v>5.0000000000000001E-4</v>
      </c>
      <c r="AH73">
        <v>3</v>
      </c>
      <c r="AI73">
        <v>-1</v>
      </c>
      <c r="AJ73" t="s">
        <v>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ROW(Source!A41)</f>
        <v>41</v>
      </c>
      <c r="B74">
        <v>34733726</v>
      </c>
      <c r="C74">
        <v>34733721</v>
      </c>
      <c r="D74">
        <v>31440643</v>
      </c>
      <c r="E74">
        <v>17</v>
      </c>
      <c r="F74">
        <v>1</v>
      </c>
      <c r="G74">
        <v>1</v>
      </c>
      <c r="H74">
        <v>3</v>
      </c>
      <c r="I74" t="s">
        <v>304</v>
      </c>
      <c r="J74" t="s">
        <v>3</v>
      </c>
      <c r="K74" t="s">
        <v>305</v>
      </c>
      <c r="L74">
        <v>1301</v>
      </c>
      <c r="N74">
        <v>1003</v>
      </c>
      <c r="O74" t="s">
        <v>306</v>
      </c>
      <c r="P74" t="s">
        <v>306</v>
      </c>
      <c r="Q74">
        <v>1</v>
      </c>
      <c r="X74">
        <v>114.5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 t="s">
        <v>3</v>
      </c>
      <c r="AG74">
        <v>114.5</v>
      </c>
      <c r="AH74">
        <v>3</v>
      </c>
      <c r="AI74">
        <v>-1</v>
      </c>
      <c r="AJ74" t="s">
        <v>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ROW(Source!A42)</f>
        <v>42</v>
      </c>
      <c r="B75">
        <v>34734112</v>
      </c>
      <c r="C75">
        <v>34734111</v>
      </c>
      <c r="D75">
        <v>31709863</v>
      </c>
      <c r="E75">
        <v>1</v>
      </c>
      <c r="F75">
        <v>1</v>
      </c>
      <c r="G75">
        <v>1</v>
      </c>
      <c r="H75">
        <v>1</v>
      </c>
      <c r="I75" t="s">
        <v>280</v>
      </c>
      <c r="J75" t="s">
        <v>3</v>
      </c>
      <c r="K75" t="s">
        <v>281</v>
      </c>
      <c r="L75">
        <v>1191</v>
      </c>
      <c r="N75">
        <v>1013</v>
      </c>
      <c r="O75" t="s">
        <v>251</v>
      </c>
      <c r="P75" t="s">
        <v>251</v>
      </c>
      <c r="Q75">
        <v>1</v>
      </c>
      <c r="X75">
        <v>53.1</v>
      </c>
      <c r="Y75">
        <v>0</v>
      </c>
      <c r="Z75">
        <v>0</v>
      </c>
      <c r="AA75">
        <v>0</v>
      </c>
      <c r="AB75">
        <v>8.5299999999999994</v>
      </c>
      <c r="AC75">
        <v>0</v>
      </c>
      <c r="AD75">
        <v>1</v>
      </c>
      <c r="AE75">
        <v>1</v>
      </c>
      <c r="AF75" t="s">
        <v>3</v>
      </c>
      <c r="AG75">
        <v>53.1</v>
      </c>
      <c r="AH75">
        <v>2</v>
      </c>
      <c r="AI75">
        <v>34734112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ROW(Source!A42)</f>
        <v>42</v>
      </c>
      <c r="B76">
        <v>34734113</v>
      </c>
      <c r="C76">
        <v>34734111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260</v>
      </c>
      <c r="J76" t="s">
        <v>3</v>
      </c>
      <c r="K76" t="s">
        <v>261</v>
      </c>
      <c r="L76">
        <v>1191</v>
      </c>
      <c r="N76">
        <v>1013</v>
      </c>
      <c r="O76" t="s">
        <v>251</v>
      </c>
      <c r="P76" t="s">
        <v>251</v>
      </c>
      <c r="Q76">
        <v>1</v>
      </c>
      <c r="X76">
        <v>0.08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0.08</v>
      </c>
      <c r="AH76">
        <v>2</v>
      </c>
      <c r="AI76">
        <v>34734113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ROW(Source!A42)</f>
        <v>42</v>
      </c>
      <c r="B77">
        <v>34734114</v>
      </c>
      <c r="C77">
        <v>34734111</v>
      </c>
      <c r="D77">
        <v>31528142</v>
      </c>
      <c r="E77">
        <v>1</v>
      </c>
      <c r="F77">
        <v>1</v>
      </c>
      <c r="G77">
        <v>1</v>
      </c>
      <c r="H77">
        <v>2</v>
      </c>
      <c r="I77" t="s">
        <v>272</v>
      </c>
      <c r="J77" t="s">
        <v>273</v>
      </c>
      <c r="K77" t="s">
        <v>274</v>
      </c>
      <c r="L77">
        <v>1368</v>
      </c>
      <c r="N77">
        <v>1011</v>
      </c>
      <c r="O77" t="s">
        <v>257</v>
      </c>
      <c r="P77" t="s">
        <v>257</v>
      </c>
      <c r="Q77">
        <v>1</v>
      </c>
      <c r="X77">
        <v>0.08</v>
      </c>
      <c r="Y77">
        <v>0</v>
      </c>
      <c r="Z77">
        <v>65.709999999999994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0.08</v>
      </c>
      <c r="AH77">
        <v>2</v>
      </c>
      <c r="AI77">
        <v>34734114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ROW(Source!A42)</f>
        <v>42</v>
      </c>
      <c r="B78">
        <v>34734115</v>
      </c>
      <c r="C78">
        <v>34734111</v>
      </c>
      <c r="D78">
        <v>31443698</v>
      </c>
      <c r="E78">
        <v>17</v>
      </c>
      <c r="F78">
        <v>1</v>
      </c>
      <c r="G78">
        <v>1</v>
      </c>
      <c r="H78">
        <v>3</v>
      </c>
      <c r="I78" t="s">
        <v>307</v>
      </c>
      <c r="J78" t="s">
        <v>3</v>
      </c>
      <c r="K78" t="s">
        <v>308</v>
      </c>
      <c r="L78">
        <v>1354</v>
      </c>
      <c r="N78">
        <v>1010</v>
      </c>
      <c r="O78" t="s">
        <v>309</v>
      </c>
      <c r="P78" t="s">
        <v>309</v>
      </c>
      <c r="Q78">
        <v>1</v>
      </c>
      <c r="X78">
        <v>100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 t="s">
        <v>3</v>
      </c>
      <c r="AG78">
        <v>100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ROW(Source!A42)</f>
        <v>42</v>
      </c>
      <c r="B79">
        <v>34734116</v>
      </c>
      <c r="C79">
        <v>34734111</v>
      </c>
      <c r="D79">
        <v>31443695</v>
      </c>
      <c r="E79">
        <v>17</v>
      </c>
      <c r="F79">
        <v>1</v>
      </c>
      <c r="G79">
        <v>1</v>
      </c>
      <c r="H79">
        <v>3</v>
      </c>
      <c r="I79" t="s">
        <v>302</v>
      </c>
      <c r="J79" t="s">
        <v>3</v>
      </c>
      <c r="K79" t="s">
        <v>303</v>
      </c>
      <c r="L79">
        <v>1348</v>
      </c>
      <c r="N79">
        <v>1009</v>
      </c>
      <c r="O79" t="s">
        <v>50</v>
      </c>
      <c r="P79" t="s">
        <v>50</v>
      </c>
      <c r="Q79">
        <v>1000</v>
      </c>
      <c r="X79">
        <v>4.0000000000000002E-4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 t="s">
        <v>3</v>
      </c>
      <c r="AG79">
        <v>4.0000000000000002E-4</v>
      </c>
      <c r="AH79">
        <v>3</v>
      </c>
      <c r="AI79">
        <v>-1</v>
      </c>
      <c r="AJ79" t="s">
        <v>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ROW(Source!A43)</f>
        <v>43</v>
      </c>
      <c r="B80">
        <v>34734112</v>
      </c>
      <c r="C80">
        <v>34734111</v>
      </c>
      <c r="D80">
        <v>31709863</v>
      </c>
      <c r="E80">
        <v>1</v>
      </c>
      <c r="F80">
        <v>1</v>
      </c>
      <c r="G80">
        <v>1</v>
      </c>
      <c r="H80">
        <v>1</v>
      </c>
      <c r="I80" t="s">
        <v>280</v>
      </c>
      <c r="J80" t="s">
        <v>3</v>
      </c>
      <c r="K80" t="s">
        <v>281</v>
      </c>
      <c r="L80">
        <v>1191</v>
      </c>
      <c r="N80">
        <v>1013</v>
      </c>
      <c r="O80" t="s">
        <v>251</v>
      </c>
      <c r="P80" t="s">
        <v>251</v>
      </c>
      <c r="Q80">
        <v>1</v>
      </c>
      <c r="X80">
        <v>53.1</v>
      </c>
      <c r="Y80">
        <v>0</v>
      </c>
      <c r="Z80">
        <v>0</v>
      </c>
      <c r="AA80">
        <v>0</v>
      </c>
      <c r="AB80">
        <v>8.5299999999999994</v>
      </c>
      <c r="AC80">
        <v>0</v>
      </c>
      <c r="AD80">
        <v>1</v>
      </c>
      <c r="AE80">
        <v>1</v>
      </c>
      <c r="AF80" t="s">
        <v>3</v>
      </c>
      <c r="AG80">
        <v>53.1</v>
      </c>
      <c r="AH80">
        <v>2</v>
      </c>
      <c r="AI80">
        <v>34734112</v>
      </c>
      <c r="AJ80">
        <v>54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ROW(Source!A43)</f>
        <v>43</v>
      </c>
      <c r="B81">
        <v>34734113</v>
      </c>
      <c r="C81">
        <v>34734111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260</v>
      </c>
      <c r="J81" t="s">
        <v>3</v>
      </c>
      <c r="K81" t="s">
        <v>261</v>
      </c>
      <c r="L81">
        <v>1191</v>
      </c>
      <c r="N81">
        <v>1013</v>
      </c>
      <c r="O81" t="s">
        <v>251</v>
      </c>
      <c r="P81" t="s">
        <v>251</v>
      </c>
      <c r="Q81">
        <v>1</v>
      </c>
      <c r="X81">
        <v>0.08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F81" t="s">
        <v>3</v>
      </c>
      <c r="AG81">
        <v>0.08</v>
      </c>
      <c r="AH81">
        <v>2</v>
      </c>
      <c r="AI81">
        <v>34734113</v>
      </c>
      <c r="AJ81">
        <v>55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ROW(Source!A43)</f>
        <v>43</v>
      </c>
      <c r="B82">
        <v>34734114</v>
      </c>
      <c r="C82">
        <v>34734111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272</v>
      </c>
      <c r="J82" t="s">
        <v>273</v>
      </c>
      <c r="K82" t="s">
        <v>274</v>
      </c>
      <c r="L82">
        <v>1368</v>
      </c>
      <c r="N82">
        <v>1011</v>
      </c>
      <c r="O82" t="s">
        <v>257</v>
      </c>
      <c r="P82" t="s">
        <v>257</v>
      </c>
      <c r="Q82">
        <v>1</v>
      </c>
      <c r="X82">
        <v>0.08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0.08</v>
      </c>
      <c r="AH82">
        <v>2</v>
      </c>
      <c r="AI82">
        <v>34734114</v>
      </c>
      <c r="AJ82">
        <v>56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ROW(Source!A43)</f>
        <v>43</v>
      </c>
      <c r="B83">
        <v>34734115</v>
      </c>
      <c r="C83">
        <v>34734111</v>
      </c>
      <c r="D83">
        <v>31443698</v>
      </c>
      <c r="E83">
        <v>17</v>
      </c>
      <c r="F83">
        <v>1</v>
      </c>
      <c r="G83">
        <v>1</v>
      </c>
      <c r="H83">
        <v>3</v>
      </c>
      <c r="I83" t="s">
        <v>307</v>
      </c>
      <c r="J83" t="s">
        <v>3</v>
      </c>
      <c r="K83" t="s">
        <v>308</v>
      </c>
      <c r="L83">
        <v>1354</v>
      </c>
      <c r="N83">
        <v>1010</v>
      </c>
      <c r="O83" t="s">
        <v>309</v>
      </c>
      <c r="P83" t="s">
        <v>309</v>
      </c>
      <c r="Q83">
        <v>1</v>
      </c>
      <c r="X83">
        <v>100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 t="s">
        <v>3</v>
      </c>
      <c r="AG83">
        <v>100</v>
      </c>
      <c r="AH83">
        <v>3</v>
      </c>
      <c r="AI83">
        <v>-1</v>
      </c>
      <c r="AJ83" t="s">
        <v>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ROW(Source!A43)</f>
        <v>43</v>
      </c>
      <c r="B84">
        <v>34734116</v>
      </c>
      <c r="C84">
        <v>34734111</v>
      </c>
      <c r="D84">
        <v>31443695</v>
      </c>
      <c r="E84">
        <v>17</v>
      </c>
      <c r="F84">
        <v>1</v>
      </c>
      <c r="G84">
        <v>1</v>
      </c>
      <c r="H84">
        <v>3</v>
      </c>
      <c r="I84" t="s">
        <v>302</v>
      </c>
      <c r="J84" t="s">
        <v>3</v>
      </c>
      <c r="K84" t="s">
        <v>303</v>
      </c>
      <c r="L84">
        <v>1348</v>
      </c>
      <c r="N84">
        <v>1009</v>
      </c>
      <c r="O84" t="s">
        <v>50</v>
      </c>
      <c r="P84" t="s">
        <v>50</v>
      </c>
      <c r="Q84">
        <v>1000</v>
      </c>
      <c r="X84">
        <v>4.0000000000000002E-4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 t="s">
        <v>3</v>
      </c>
      <c r="AG84">
        <v>4.0000000000000002E-4</v>
      </c>
      <c r="AH84">
        <v>3</v>
      </c>
      <c r="AI84">
        <v>-1</v>
      </c>
      <c r="AJ84" t="s">
        <v>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ROW(Source!A44)</f>
        <v>44</v>
      </c>
      <c r="B85">
        <v>34733933</v>
      </c>
      <c r="C85">
        <v>34733932</v>
      </c>
      <c r="D85">
        <v>31709863</v>
      </c>
      <c r="E85">
        <v>1</v>
      </c>
      <c r="F85">
        <v>1</v>
      </c>
      <c r="G85">
        <v>1</v>
      </c>
      <c r="H85">
        <v>1</v>
      </c>
      <c r="I85" t="s">
        <v>280</v>
      </c>
      <c r="J85" t="s">
        <v>3</v>
      </c>
      <c r="K85" t="s">
        <v>281</v>
      </c>
      <c r="L85">
        <v>1191</v>
      </c>
      <c r="N85">
        <v>1013</v>
      </c>
      <c r="O85" t="s">
        <v>251</v>
      </c>
      <c r="P85" t="s">
        <v>251</v>
      </c>
      <c r="Q85">
        <v>1</v>
      </c>
      <c r="X85">
        <v>117.45</v>
      </c>
      <c r="Y85">
        <v>0</v>
      </c>
      <c r="Z85">
        <v>0</v>
      </c>
      <c r="AA85">
        <v>0</v>
      </c>
      <c r="AB85">
        <v>8.5299999999999994</v>
      </c>
      <c r="AC85">
        <v>0</v>
      </c>
      <c r="AD85">
        <v>1</v>
      </c>
      <c r="AE85">
        <v>1</v>
      </c>
      <c r="AF85" t="s">
        <v>3</v>
      </c>
      <c r="AG85">
        <v>117.45</v>
      </c>
      <c r="AH85">
        <v>2</v>
      </c>
      <c r="AI85">
        <v>34733933</v>
      </c>
      <c r="AJ85">
        <v>57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ROW(Source!A44)</f>
        <v>44</v>
      </c>
      <c r="B86">
        <v>34733934</v>
      </c>
      <c r="C86">
        <v>34733932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260</v>
      </c>
      <c r="J86" t="s">
        <v>3</v>
      </c>
      <c r="K86" t="s">
        <v>261</v>
      </c>
      <c r="L86">
        <v>1191</v>
      </c>
      <c r="N86">
        <v>1013</v>
      </c>
      <c r="O86" t="s">
        <v>251</v>
      </c>
      <c r="P86" t="s">
        <v>251</v>
      </c>
      <c r="Q86">
        <v>1</v>
      </c>
      <c r="X86">
        <v>0.6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0.6</v>
      </c>
      <c r="AH86">
        <v>2</v>
      </c>
      <c r="AI86">
        <v>34733934</v>
      </c>
      <c r="AJ86">
        <v>58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ROW(Source!A44)</f>
        <v>44</v>
      </c>
      <c r="B87">
        <v>34733935</v>
      </c>
      <c r="C87">
        <v>34733932</v>
      </c>
      <c r="D87">
        <v>31527047</v>
      </c>
      <c r="E87">
        <v>1</v>
      </c>
      <c r="F87">
        <v>1</v>
      </c>
      <c r="G87">
        <v>1</v>
      </c>
      <c r="H87">
        <v>2</v>
      </c>
      <c r="I87" t="s">
        <v>282</v>
      </c>
      <c r="J87" t="s">
        <v>283</v>
      </c>
      <c r="K87" t="s">
        <v>284</v>
      </c>
      <c r="L87">
        <v>1368</v>
      </c>
      <c r="N87">
        <v>1011</v>
      </c>
      <c r="O87" t="s">
        <v>257</v>
      </c>
      <c r="P87" t="s">
        <v>257</v>
      </c>
      <c r="Q87">
        <v>1</v>
      </c>
      <c r="X87">
        <v>0.42</v>
      </c>
      <c r="Y87">
        <v>0</v>
      </c>
      <c r="Z87">
        <v>31.26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0.42</v>
      </c>
      <c r="AH87">
        <v>2</v>
      </c>
      <c r="AI87">
        <v>34733935</v>
      </c>
      <c r="AJ87">
        <v>59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ROW(Source!A44)</f>
        <v>44</v>
      </c>
      <c r="B88">
        <v>34733936</v>
      </c>
      <c r="C88">
        <v>34733932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272</v>
      </c>
      <c r="J88" t="s">
        <v>273</v>
      </c>
      <c r="K88" t="s">
        <v>274</v>
      </c>
      <c r="L88">
        <v>1368</v>
      </c>
      <c r="N88">
        <v>1011</v>
      </c>
      <c r="O88" t="s">
        <v>257</v>
      </c>
      <c r="P88" t="s">
        <v>257</v>
      </c>
      <c r="Q88">
        <v>1</v>
      </c>
      <c r="X88">
        <v>0.18</v>
      </c>
      <c r="Y88">
        <v>0</v>
      </c>
      <c r="Z88">
        <v>65.709999999999994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0.18</v>
      </c>
      <c r="AH88">
        <v>2</v>
      </c>
      <c r="AI88">
        <v>34733936</v>
      </c>
      <c r="AJ88">
        <v>60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34733937</v>
      </c>
      <c r="C89">
        <v>34733932</v>
      </c>
      <c r="D89">
        <v>31443675</v>
      </c>
      <c r="E89">
        <v>17</v>
      </c>
      <c r="F89">
        <v>1</v>
      </c>
      <c r="G89">
        <v>1</v>
      </c>
      <c r="H89">
        <v>3</v>
      </c>
      <c r="I89" t="s">
        <v>287</v>
      </c>
      <c r="J89" t="s">
        <v>3</v>
      </c>
      <c r="K89" t="s">
        <v>288</v>
      </c>
      <c r="L89">
        <v>1348</v>
      </c>
      <c r="N89">
        <v>1009</v>
      </c>
      <c r="O89" t="s">
        <v>50</v>
      </c>
      <c r="P89" t="s">
        <v>50</v>
      </c>
      <c r="Q89">
        <v>1000</v>
      </c>
      <c r="X89">
        <v>0.71199999999999997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 t="s">
        <v>3</v>
      </c>
      <c r="AG89">
        <v>0.71199999999999997</v>
      </c>
      <c r="AH89">
        <v>3</v>
      </c>
      <c r="AI89">
        <v>-1</v>
      </c>
      <c r="AJ89" t="s">
        <v>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ROW(Source!A44)</f>
        <v>44</v>
      </c>
      <c r="B90">
        <v>34733938</v>
      </c>
      <c r="C90">
        <v>34733932</v>
      </c>
      <c r="D90">
        <v>31449148</v>
      </c>
      <c r="E90">
        <v>1</v>
      </c>
      <c r="F90">
        <v>1</v>
      </c>
      <c r="G90">
        <v>1</v>
      </c>
      <c r="H90">
        <v>3</v>
      </c>
      <c r="I90" t="s">
        <v>289</v>
      </c>
      <c r="J90" t="s">
        <v>290</v>
      </c>
      <c r="K90" t="s">
        <v>291</v>
      </c>
      <c r="L90">
        <v>1348</v>
      </c>
      <c r="N90">
        <v>1009</v>
      </c>
      <c r="O90" t="s">
        <v>50</v>
      </c>
      <c r="P90" t="s">
        <v>50</v>
      </c>
      <c r="Q90">
        <v>1000</v>
      </c>
      <c r="X90">
        <v>1E-3</v>
      </c>
      <c r="Y90">
        <v>11978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1E-3</v>
      </c>
      <c r="AH90">
        <v>3</v>
      </c>
      <c r="AI90">
        <v>-1</v>
      </c>
      <c r="AJ90" t="s">
        <v>3</v>
      </c>
      <c r="AK90">
        <v>4</v>
      </c>
      <c r="AL90">
        <v>-11.978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ROW(Source!A44)</f>
        <v>44</v>
      </c>
      <c r="B91">
        <v>34733939</v>
      </c>
      <c r="C91">
        <v>34733932</v>
      </c>
      <c r="D91">
        <v>31468893</v>
      </c>
      <c r="E91">
        <v>1</v>
      </c>
      <c r="F91">
        <v>1</v>
      </c>
      <c r="G91">
        <v>1</v>
      </c>
      <c r="H91">
        <v>3</v>
      </c>
      <c r="I91" t="s">
        <v>310</v>
      </c>
      <c r="J91" t="s">
        <v>311</v>
      </c>
      <c r="K91" t="s">
        <v>312</v>
      </c>
      <c r="L91">
        <v>1348</v>
      </c>
      <c r="N91">
        <v>1009</v>
      </c>
      <c r="O91" t="s">
        <v>50</v>
      </c>
      <c r="P91" t="s">
        <v>50</v>
      </c>
      <c r="Q91">
        <v>1000</v>
      </c>
      <c r="X91">
        <v>0.23300000000000001</v>
      </c>
      <c r="Y91">
        <v>5989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0.23300000000000001</v>
      </c>
      <c r="AH91">
        <v>3</v>
      </c>
      <c r="AI91">
        <v>-1</v>
      </c>
      <c r="AJ91" t="s">
        <v>3</v>
      </c>
      <c r="AK91">
        <v>4</v>
      </c>
      <c r="AL91">
        <v>-1395.4370000000001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ROW(Source!A44)</f>
        <v>44</v>
      </c>
      <c r="B92">
        <v>34733940</v>
      </c>
      <c r="C92">
        <v>34733932</v>
      </c>
      <c r="D92">
        <v>31470236</v>
      </c>
      <c r="E92">
        <v>1</v>
      </c>
      <c r="F92">
        <v>1</v>
      </c>
      <c r="G92">
        <v>1</v>
      </c>
      <c r="H92">
        <v>3</v>
      </c>
      <c r="I92" t="s">
        <v>313</v>
      </c>
      <c r="J92" t="s">
        <v>314</v>
      </c>
      <c r="K92" t="s">
        <v>315</v>
      </c>
      <c r="L92">
        <v>1348</v>
      </c>
      <c r="N92">
        <v>1009</v>
      </c>
      <c r="O92" t="s">
        <v>50</v>
      </c>
      <c r="P92" t="s">
        <v>50</v>
      </c>
      <c r="Q92">
        <v>1000</v>
      </c>
      <c r="X92">
        <v>1.2E-2</v>
      </c>
      <c r="Y92">
        <v>8023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1.2E-2</v>
      </c>
      <c r="AH92">
        <v>3</v>
      </c>
      <c r="AI92">
        <v>-1</v>
      </c>
      <c r="AJ92" t="s">
        <v>3</v>
      </c>
      <c r="AK92">
        <v>4</v>
      </c>
      <c r="AL92">
        <v>-96.275999999999996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ROW(Source!A44)</f>
        <v>44</v>
      </c>
      <c r="B93">
        <v>34733941</v>
      </c>
      <c r="C93">
        <v>34733932</v>
      </c>
      <c r="D93">
        <v>31443679</v>
      </c>
      <c r="E93">
        <v>17</v>
      </c>
      <c r="F93">
        <v>1</v>
      </c>
      <c r="G93">
        <v>1</v>
      </c>
      <c r="H93">
        <v>3</v>
      </c>
      <c r="I93" t="s">
        <v>316</v>
      </c>
      <c r="J93" t="s">
        <v>3</v>
      </c>
      <c r="K93" t="s">
        <v>317</v>
      </c>
      <c r="L93">
        <v>1348</v>
      </c>
      <c r="N93">
        <v>1009</v>
      </c>
      <c r="O93" t="s">
        <v>50</v>
      </c>
      <c r="P93" t="s">
        <v>50</v>
      </c>
      <c r="Q93">
        <v>1000</v>
      </c>
      <c r="X93">
        <v>0.59199999999999997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 t="s">
        <v>3</v>
      </c>
      <c r="AG93">
        <v>0.59199999999999997</v>
      </c>
      <c r="AH93">
        <v>3</v>
      </c>
      <c r="AI93">
        <v>-1</v>
      </c>
      <c r="AJ93" t="s">
        <v>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ROW(Source!A45)</f>
        <v>45</v>
      </c>
      <c r="B94">
        <v>34733933</v>
      </c>
      <c r="C94">
        <v>34733932</v>
      </c>
      <c r="D94">
        <v>31709863</v>
      </c>
      <c r="E94">
        <v>1</v>
      </c>
      <c r="F94">
        <v>1</v>
      </c>
      <c r="G94">
        <v>1</v>
      </c>
      <c r="H94">
        <v>1</v>
      </c>
      <c r="I94" t="s">
        <v>280</v>
      </c>
      <c r="J94" t="s">
        <v>3</v>
      </c>
      <c r="K94" t="s">
        <v>281</v>
      </c>
      <c r="L94">
        <v>1191</v>
      </c>
      <c r="N94">
        <v>1013</v>
      </c>
      <c r="O94" t="s">
        <v>251</v>
      </c>
      <c r="P94" t="s">
        <v>251</v>
      </c>
      <c r="Q94">
        <v>1</v>
      </c>
      <c r="X94">
        <v>117.45</v>
      </c>
      <c r="Y94">
        <v>0</v>
      </c>
      <c r="Z94">
        <v>0</v>
      </c>
      <c r="AA94">
        <v>0</v>
      </c>
      <c r="AB94">
        <v>8.5299999999999994</v>
      </c>
      <c r="AC94">
        <v>0</v>
      </c>
      <c r="AD94">
        <v>1</v>
      </c>
      <c r="AE94">
        <v>1</v>
      </c>
      <c r="AF94" t="s">
        <v>3</v>
      </c>
      <c r="AG94">
        <v>117.45</v>
      </c>
      <c r="AH94">
        <v>2</v>
      </c>
      <c r="AI94">
        <v>34733933</v>
      </c>
      <c r="AJ94">
        <v>61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ROW(Source!A45)</f>
        <v>45</v>
      </c>
      <c r="B95">
        <v>34733934</v>
      </c>
      <c r="C95">
        <v>34733932</v>
      </c>
      <c r="D95">
        <v>31709492</v>
      </c>
      <c r="E95">
        <v>1</v>
      </c>
      <c r="F95">
        <v>1</v>
      </c>
      <c r="G95">
        <v>1</v>
      </c>
      <c r="H95">
        <v>1</v>
      </c>
      <c r="I95" t="s">
        <v>260</v>
      </c>
      <c r="J95" t="s">
        <v>3</v>
      </c>
      <c r="K95" t="s">
        <v>261</v>
      </c>
      <c r="L95">
        <v>1191</v>
      </c>
      <c r="N95">
        <v>1013</v>
      </c>
      <c r="O95" t="s">
        <v>251</v>
      </c>
      <c r="P95" t="s">
        <v>251</v>
      </c>
      <c r="Q95">
        <v>1</v>
      </c>
      <c r="X95">
        <v>0.6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F95" t="s">
        <v>3</v>
      </c>
      <c r="AG95">
        <v>0.6</v>
      </c>
      <c r="AH95">
        <v>2</v>
      </c>
      <c r="AI95">
        <v>34733934</v>
      </c>
      <c r="AJ95">
        <v>62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ROW(Source!A45)</f>
        <v>45</v>
      </c>
      <c r="B96">
        <v>34733935</v>
      </c>
      <c r="C96">
        <v>34733932</v>
      </c>
      <c r="D96">
        <v>31527047</v>
      </c>
      <c r="E96">
        <v>1</v>
      </c>
      <c r="F96">
        <v>1</v>
      </c>
      <c r="G96">
        <v>1</v>
      </c>
      <c r="H96">
        <v>2</v>
      </c>
      <c r="I96" t="s">
        <v>282</v>
      </c>
      <c r="J96" t="s">
        <v>283</v>
      </c>
      <c r="K96" t="s">
        <v>284</v>
      </c>
      <c r="L96">
        <v>1368</v>
      </c>
      <c r="N96">
        <v>1011</v>
      </c>
      <c r="O96" t="s">
        <v>257</v>
      </c>
      <c r="P96" t="s">
        <v>257</v>
      </c>
      <c r="Q96">
        <v>1</v>
      </c>
      <c r="X96">
        <v>0.42</v>
      </c>
      <c r="Y96">
        <v>0</v>
      </c>
      <c r="Z96">
        <v>31.26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0.42</v>
      </c>
      <c r="AH96">
        <v>2</v>
      </c>
      <c r="AI96">
        <v>34733935</v>
      </c>
      <c r="AJ96">
        <v>63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ROW(Source!A45)</f>
        <v>45</v>
      </c>
      <c r="B97">
        <v>34733936</v>
      </c>
      <c r="C97">
        <v>34733932</v>
      </c>
      <c r="D97">
        <v>31528142</v>
      </c>
      <c r="E97">
        <v>1</v>
      </c>
      <c r="F97">
        <v>1</v>
      </c>
      <c r="G97">
        <v>1</v>
      </c>
      <c r="H97">
        <v>2</v>
      </c>
      <c r="I97" t="s">
        <v>272</v>
      </c>
      <c r="J97" t="s">
        <v>273</v>
      </c>
      <c r="K97" t="s">
        <v>274</v>
      </c>
      <c r="L97">
        <v>1368</v>
      </c>
      <c r="N97">
        <v>1011</v>
      </c>
      <c r="O97" t="s">
        <v>257</v>
      </c>
      <c r="P97" t="s">
        <v>257</v>
      </c>
      <c r="Q97">
        <v>1</v>
      </c>
      <c r="X97">
        <v>0.18</v>
      </c>
      <c r="Y97">
        <v>0</v>
      </c>
      <c r="Z97">
        <v>65.709999999999994</v>
      </c>
      <c r="AA97">
        <v>11.6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0.18</v>
      </c>
      <c r="AH97">
        <v>2</v>
      </c>
      <c r="AI97">
        <v>34733936</v>
      </c>
      <c r="AJ97">
        <v>64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ROW(Source!A45)</f>
        <v>45</v>
      </c>
      <c r="B98">
        <v>34733937</v>
      </c>
      <c r="C98">
        <v>34733932</v>
      </c>
      <c r="D98">
        <v>31443675</v>
      </c>
      <c r="E98">
        <v>17</v>
      </c>
      <c r="F98">
        <v>1</v>
      </c>
      <c r="G98">
        <v>1</v>
      </c>
      <c r="H98">
        <v>3</v>
      </c>
      <c r="I98" t="s">
        <v>287</v>
      </c>
      <c r="J98" t="s">
        <v>3</v>
      </c>
      <c r="K98" t="s">
        <v>288</v>
      </c>
      <c r="L98">
        <v>1348</v>
      </c>
      <c r="N98">
        <v>1009</v>
      </c>
      <c r="O98" t="s">
        <v>50</v>
      </c>
      <c r="P98" t="s">
        <v>50</v>
      </c>
      <c r="Q98">
        <v>1000</v>
      </c>
      <c r="X98">
        <v>0.71199999999999997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 t="s">
        <v>3</v>
      </c>
      <c r="AG98">
        <v>0.71199999999999997</v>
      </c>
      <c r="AH98">
        <v>3</v>
      </c>
      <c r="AI98">
        <v>-1</v>
      </c>
      <c r="AJ98" t="s">
        <v>3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ROW(Source!A45)</f>
        <v>45</v>
      </c>
      <c r="B99">
        <v>34733938</v>
      </c>
      <c r="C99">
        <v>34733932</v>
      </c>
      <c r="D99">
        <v>31449148</v>
      </c>
      <c r="E99">
        <v>1</v>
      </c>
      <c r="F99">
        <v>1</v>
      </c>
      <c r="G99">
        <v>1</v>
      </c>
      <c r="H99">
        <v>3</v>
      </c>
      <c r="I99" t="s">
        <v>289</v>
      </c>
      <c r="J99" t="s">
        <v>290</v>
      </c>
      <c r="K99" t="s">
        <v>291</v>
      </c>
      <c r="L99">
        <v>1348</v>
      </c>
      <c r="N99">
        <v>1009</v>
      </c>
      <c r="O99" t="s">
        <v>50</v>
      </c>
      <c r="P99" t="s">
        <v>50</v>
      </c>
      <c r="Q99">
        <v>1000</v>
      </c>
      <c r="X99">
        <v>1E-3</v>
      </c>
      <c r="Y99">
        <v>11978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1E-3</v>
      </c>
      <c r="AH99">
        <v>3</v>
      </c>
      <c r="AI99">
        <v>-1</v>
      </c>
      <c r="AJ99" t="s">
        <v>3</v>
      </c>
      <c r="AK99">
        <v>4</v>
      </c>
      <c r="AL99">
        <v>-11.978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ROW(Source!A45)</f>
        <v>45</v>
      </c>
      <c r="B100">
        <v>34733939</v>
      </c>
      <c r="C100">
        <v>34733932</v>
      </c>
      <c r="D100">
        <v>31468893</v>
      </c>
      <c r="E100">
        <v>1</v>
      </c>
      <c r="F100">
        <v>1</v>
      </c>
      <c r="G100">
        <v>1</v>
      </c>
      <c r="H100">
        <v>3</v>
      </c>
      <c r="I100" t="s">
        <v>310</v>
      </c>
      <c r="J100" t="s">
        <v>311</v>
      </c>
      <c r="K100" t="s">
        <v>312</v>
      </c>
      <c r="L100">
        <v>1348</v>
      </c>
      <c r="N100">
        <v>1009</v>
      </c>
      <c r="O100" t="s">
        <v>50</v>
      </c>
      <c r="P100" t="s">
        <v>50</v>
      </c>
      <c r="Q100">
        <v>1000</v>
      </c>
      <c r="X100">
        <v>0.23300000000000001</v>
      </c>
      <c r="Y100">
        <v>5989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0.23300000000000001</v>
      </c>
      <c r="AH100">
        <v>3</v>
      </c>
      <c r="AI100">
        <v>-1</v>
      </c>
      <c r="AJ100" t="s">
        <v>3</v>
      </c>
      <c r="AK100">
        <v>4</v>
      </c>
      <c r="AL100">
        <v>-1395.4370000000001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ROW(Source!A45)</f>
        <v>45</v>
      </c>
      <c r="B101">
        <v>34733940</v>
      </c>
      <c r="C101">
        <v>34733932</v>
      </c>
      <c r="D101">
        <v>31470236</v>
      </c>
      <c r="E101">
        <v>1</v>
      </c>
      <c r="F101">
        <v>1</v>
      </c>
      <c r="G101">
        <v>1</v>
      </c>
      <c r="H101">
        <v>3</v>
      </c>
      <c r="I101" t="s">
        <v>313</v>
      </c>
      <c r="J101" t="s">
        <v>314</v>
      </c>
      <c r="K101" t="s">
        <v>315</v>
      </c>
      <c r="L101">
        <v>1348</v>
      </c>
      <c r="N101">
        <v>1009</v>
      </c>
      <c r="O101" t="s">
        <v>50</v>
      </c>
      <c r="P101" t="s">
        <v>50</v>
      </c>
      <c r="Q101">
        <v>1000</v>
      </c>
      <c r="X101">
        <v>1.2E-2</v>
      </c>
      <c r="Y101">
        <v>8023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1.2E-2</v>
      </c>
      <c r="AH101">
        <v>3</v>
      </c>
      <c r="AI101">
        <v>-1</v>
      </c>
      <c r="AJ101" t="s">
        <v>3</v>
      </c>
      <c r="AK101">
        <v>4</v>
      </c>
      <c r="AL101">
        <v>-96.275999999999996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ROW(Source!A45)</f>
        <v>45</v>
      </c>
      <c r="B102">
        <v>34733941</v>
      </c>
      <c r="C102">
        <v>34733932</v>
      </c>
      <c r="D102">
        <v>31443679</v>
      </c>
      <c r="E102">
        <v>17</v>
      </c>
      <c r="F102">
        <v>1</v>
      </c>
      <c r="G102">
        <v>1</v>
      </c>
      <c r="H102">
        <v>3</v>
      </c>
      <c r="I102" t="s">
        <v>316</v>
      </c>
      <c r="J102" t="s">
        <v>3</v>
      </c>
      <c r="K102" t="s">
        <v>317</v>
      </c>
      <c r="L102">
        <v>1348</v>
      </c>
      <c r="N102">
        <v>1009</v>
      </c>
      <c r="O102" t="s">
        <v>50</v>
      </c>
      <c r="P102" t="s">
        <v>50</v>
      </c>
      <c r="Q102">
        <v>1000</v>
      </c>
      <c r="X102">
        <v>0.59199999999999997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 t="s">
        <v>3</v>
      </c>
      <c r="AG102">
        <v>0.59199999999999997</v>
      </c>
      <c r="AH102">
        <v>3</v>
      </c>
      <c r="AI102">
        <v>-1</v>
      </c>
      <c r="AJ102" t="s">
        <v>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ROW(Source!A46)</f>
        <v>46</v>
      </c>
      <c r="B103">
        <v>34733737</v>
      </c>
      <c r="C103">
        <v>34733736</v>
      </c>
      <c r="D103">
        <v>31709863</v>
      </c>
      <c r="E103">
        <v>1</v>
      </c>
      <c r="F103">
        <v>1</v>
      </c>
      <c r="G103">
        <v>1</v>
      </c>
      <c r="H103">
        <v>1</v>
      </c>
      <c r="I103" t="s">
        <v>280</v>
      </c>
      <c r="J103" t="s">
        <v>3</v>
      </c>
      <c r="K103" t="s">
        <v>281</v>
      </c>
      <c r="L103">
        <v>1191</v>
      </c>
      <c r="N103">
        <v>1013</v>
      </c>
      <c r="O103" t="s">
        <v>251</v>
      </c>
      <c r="P103" t="s">
        <v>251</v>
      </c>
      <c r="Q103">
        <v>1</v>
      </c>
      <c r="X103">
        <v>88.6</v>
      </c>
      <c r="Y103">
        <v>0</v>
      </c>
      <c r="Z103">
        <v>0</v>
      </c>
      <c r="AA103">
        <v>0</v>
      </c>
      <c r="AB103">
        <v>8.5299999999999994</v>
      </c>
      <c r="AC103">
        <v>0</v>
      </c>
      <c r="AD103">
        <v>1</v>
      </c>
      <c r="AE103">
        <v>1</v>
      </c>
      <c r="AF103" t="s">
        <v>3</v>
      </c>
      <c r="AG103">
        <v>88.6</v>
      </c>
      <c r="AH103">
        <v>2</v>
      </c>
      <c r="AI103">
        <v>34733737</v>
      </c>
      <c r="AJ103">
        <v>65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ROW(Source!A46)</f>
        <v>46</v>
      </c>
      <c r="B104">
        <v>34733738</v>
      </c>
      <c r="C104">
        <v>34733736</v>
      </c>
      <c r="D104">
        <v>31709492</v>
      </c>
      <c r="E104">
        <v>1</v>
      </c>
      <c r="F104">
        <v>1</v>
      </c>
      <c r="G104">
        <v>1</v>
      </c>
      <c r="H104">
        <v>1</v>
      </c>
      <c r="I104" t="s">
        <v>260</v>
      </c>
      <c r="J104" t="s">
        <v>3</v>
      </c>
      <c r="K104" t="s">
        <v>261</v>
      </c>
      <c r="L104">
        <v>1191</v>
      </c>
      <c r="N104">
        <v>1013</v>
      </c>
      <c r="O104" t="s">
        <v>251</v>
      </c>
      <c r="P104" t="s">
        <v>251</v>
      </c>
      <c r="Q104">
        <v>1</v>
      </c>
      <c r="X104">
        <v>0.08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2</v>
      </c>
      <c r="AF104" t="s">
        <v>3</v>
      </c>
      <c r="AG104">
        <v>0.08</v>
      </c>
      <c r="AH104">
        <v>2</v>
      </c>
      <c r="AI104">
        <v>34733738</v>
      </c>
      <c r="AJ104">
        <v>66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ROW(Source!A46)</f>
        <v>46</v>
      </c>
      <c r="B105">
        <v>34733739</v>
      </c>
      <c r="C105">
        <v>34733736</v>
      </c>
      <c r="D105">
        <v>31528142</v>
      </c>
      <c r="E105">
        <v>1</v>
      </c>
      <c r="F105">
        <v>1</v>
      </c>
      <c r="G105">
        <v>1</v>
      </c>
      <c r="H105">
        <v>2</v>
      </c>
      <c r="I105" t="s">
        <v>272</v>
      </c>
      <c r="J105" t="s">
        <v>273</v>
      </c>
      <c r="K105" t="s">
        <v>274</v>
      </c>
      <c r="L105">
        <v>1368</v>
      </c>
      <c r="N105">
        <v>1011</v>
      </c>
      <c r="O105" t="s">
        <v>257</v>
      </c>
      <c r="P105" t="s">
        <v>257</v>
      </c>
      <c r="Q105">
        <v>1</v>
      </c>
      <c r="X105">
        <v>0.08</v>
      </c>
      <c r="Y105">
        <v>0</v>
      </c>
      <c r="Z105">
        <v>65.709999999999994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0.08</v>
      </c>
      <c r="AH105">
        <v>2</v>
      </c>
      <c r="AI105">
        <v>34733739</v>
      </c>
      <c r="AJ105">
        <v>67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ROW(Source!A46)</f>
        <v>46</v>
      </c>
      <c r="B106">
        <v>34733740</v>
      </c>
      <c r="C106">
        <v>34733736</v>
      </c>
      <c r="D106">
        <v>31443695</v>
      </c>
      <c r="E106">
        <v>17</v>
      </c>
      <c r="F106">
        <v>1</v>
      </c>
      <c r="G106">
        <v>1</v>
      </c>
      <c r="H106">
        <v>3</v>
      </c>
      <c r="I106" t="s">
        <v>302</v>
      </c>
      <c r="J106" t="s">
        <v>3</v>
      </c>
      <c r="K106" t="s">
        <v>303</v>
      </c>
      <c r="L106">
        <v>1348</v>
      </c>
      <c r="N106">
        <v>1009</v>
      </c>
      <c r="O106" t="s">
        <v>50</v>
      </c>
      <c r="P106" t="s">
        <v>50</v>
      </c>
      <c r="Q106">
        <v>1000</v>
      </c>
      <c r="X106">
        <v>5.0000000000000001E-4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 t="s">
        <v>3</v>
      </c>
      <c r="AG106">
        <v>5.0000000000000001E-4</v>
      </c>
      <c r="AH106">
        <v>3</v>
      </c>
      <c r="AI106">
        <v>-1</v>
      </c>
      <c r="AJ106" t="s">
        <v>3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ROW(Source!A46)</f>
        <v>46</v>
      </c>
      <c r="B107">
        <v>34733741</v>
      </c>
      <c r="C107">
        <v>34733736</v>
      </c>
      <c r="D107">
        <v>31440643</v>
      </c>
      <c r="E107">
        <v>17</v>
      </c>
      <c r="F107">
        <v>1</v>
      </c>
      <c r="G107">
        <v>1</v>
      </c>
      <c r="H107">
        <v>3</v>
      </c>
      <c r="I107" t="s">
        <v>304</v>
      </c>
      <c r="J107" t="s">
        <v>3</v>
      </c>
      <c r="K107" t="s">
        <v>305</v>
      </c>
      <c r="L107">
        <v>1301</v>
      </c>
      <c r="N107">
        <v>1003</v>
      </c>
      <c r="O107" t="s">
        <v>306</v>
      </c>
      <c r="P107" t="s">
        <v>306</v>
      </c>
      <c r="Q107">
        <v>1</v>
      </c>
      <c r="X107">
        <v>114.5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 t="s">
        <v>3</v>
      </c>
      <c r="AG107">
        <v>114.5</v>
      </c>
      <c r="AH107">
        <v>3</v>
      </c>
      <c r="AI107">
        <v>-1</v>
      </c>
      <c r="AJ107" t="s">
        <v>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ROW(Source!A47)</f>
        <v>47</v>
      </c>
      <c r="B108">
        <v>34733737</v>
      </c>
      <c r="C108">
        <v>34733736</v>
      </c>
      <c r="D108">
        <v>31709863</v>
      </c>
      <c r="E108">
        <v>1</v>
      </c>
      <c r="F108">
        <v>1</v>
      </c>
      <c r="G108">
        <v>1</v>
      </c>
      <c r="H108">
        <v>1</v>
      </c>
      <c r="I108" t="s">
        <v>280</v>
      </c>
      <c r="J108" t="s">
        <v>3</v>
      </c>
      <c r="K108" t="s">
        <v>281</v>
      </c>
      <c r="L108">
        <v>1191</v>
      </c>
      <c r="N108">
        <v>1013</v>
      </c>
      <c r="O108" t="s">
        <v>251</v>
      </c>
      <c r="P108" t="s">
        <v>251</v>
      </c>
      <c r="Q108">
        <v>1</v>
      </c>
      <c r="X108">
        <v>88.6</v>
      </c>
      <c r="Y108">
        <v>0</v>
      </c>
      <c r="Z108">
        <v>0</v>
      </c>
      <c r="AA108">
        <v>0</v>
      </c>
      <c r="AB108">
        <v>8.5299999999999994</v>
      </c>
      <c r="AC108">
        <v>0</v>
      </c>
      <c r="AD108">
        <v>1</v>
      </c>
      <c r="AE108">
        <v>1</v>
      </c>
      <c r="AF108" t="s">
        <v>3</v>
      </c>
      <c r="AG108">
        <v>88.6</v>
      </c>
      <c r="AH108">
        <v>2</v>
      </c>
      <c r="AI108">
        <v>34733737</v>
      </c>
      <c r="AJ108">
        <v>68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ROW(Source!A47)</f>
        <v>47</v>
      </c>
      <c r="B109">
        <v>34733738</v>
      </c>
      <c r="C109">
        <v>34733736</v>
      </c>
      <c r="D109">
        <v>31709492</v>
      </c>
      <c r="E109">
        <v>1</v>
      </c>
      <c r="F109">
        <v>1</v>
      </c>
      <c r="G109">
        <v>1</v>
      </c>
      <c r="H109">
        <v>1</v>
      </c>
      <c r="I109" t="s">
        <v>260</v>
      </c>
      <c r="J109" t="s">
        <v>3</v>
      </c>
      <c r="K109" t="s">
        <v>261</v>
      </c>
      <c r="L109">
        <v>1191</v>
      </c>
      <c r="N109">
        <v>1013</v>
      </c>
      <c r="O109" t="s">
        <v>251</v>
      </c>
      <c r="P109" t="s">
        <v>251</v>
      </c>
      <c r="Q109">
        <v>1</v>
      </c>
      <c r="X109">
        <v>0.08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2</v>
      </c>
      <c r="AF109" t="s">
        <v>3</v>
      </c>
      <c r="AG109">
        <v>0.08</v>
      </c>
      <c r="AH109">
        <v>2</v>
      </c>
      <c r="AI109">
        <v>34733738</v>
      </c>
      <c r="AJ109">
        <v>69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ROW(Source!A47)</f>
        <v>47</v>
      </c>
      <c r="B110">
        <v>34733739</v>
      </c>
      <c r="C110">
        <v>34733736</v>
      </c>
      <c r="D110">
        <v>31528142</v>
      </c>
      <c r="E110">
        <v>1</v>
      </c>
      <c r="F110">
        <v>1</v>
      </c>
      <c r="G110">
        <v>1</v>
      </c>
      <c r="H110">
        <v>2</v>
      </c>
      <c r="I110" t="s">
        <v>272</v>
      </c>
      <c r="J110" t="s">
        <v>273</v>
      </c>
      <c r="K110" t="s">
        <v>274</v>
      </c>
      <c r="L110">
        <v>1368</v>
      </c>
      <c r="N110">
        <v>1011</v>
      </c>
      <c r="O110" t="s">
        <v>257</v>
      </c>
      <c r="P110" t="s">
        <v>257</v>
      </c>
      <c r="Q110">
        <v>1</v>
      </c>
      <c r="X110">
        <v>0.08</v>
      </c>
      <c r="Y110">
        <v>0</v>
      </c>
      <c r="Z110">
        <v>65.709999999999994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0.08</v>
      </c>
      <c r="AH110">
        <v>2</v>
      </c>
      <c r="AI110">
        <v>34733739</v>
      </c>
      <c r="AJ110">
        <v>70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ROW(Source!A47)</f>
        <v>47</v>
      </c>
      <c r="B111">
        <v>34733740</v>
      </c>
      <c r="C111">
        <v>34733736</v>
      </c>
      <c r="D111">
        <v>31443695</v>
      </c>
      <c r="E111">
        <v>17</v>
      </c>
      <c r="F111">
        <v>1</v>
      </c>
      <c r="G111">
        <v>1</v>
      </c>
      <c r="H111">
        <v>3</v>
      </c>
      <c r="I111" t="s">
        <v>302</v>
      </c>
      <c r="J111" t="s">
        <v>3</v>
      </c>
      <c r="K111" t="s">
        <v>303</v>
      </c>
      <c r="L111">
        <v>1348</v>
      </c>
      <c r="N111">
        <v>1009</v>
      </c>
      <c r="O111" t="s">
        <v>50</v>
      </c>
      <c r="P111" t="s">
        <v>50</v>
      </c>
      <c r="Q111">
        <v>1000</v>
      </c>
      <c r="X111">
        <v>5.0000000000000001E-4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 t="s">
        <v>3</v>
      </c>
      <c r="AG111">
        <v>5.0000000000000001E-4</v>
      </c>
      <c r="AH111">
        <v>3</v>
      </c>
      <c r="AI111">
        <v>-1</v>
      </c>
      <c r="AJ111" t="s">
        <v>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ROW(Source!A47)</f>
        <v>47</v>
      </c>
      <c r="B112">
        <v>34733741</v>
      </c>
      <c r="C112">
        <v>34733736</v>
      </c>
      <c r="D112">
        <v>31440643</v>
      </c>
      <c r="E112">
        <v>17</v>
      </c>
      <c r="F112">
        <v>1</v>
      </c>
      <c r="G112">
        <v>1</v>
      </c>
      <c r="H112">
        <v>3</v>
      </c>
      <c r="I112" t="s">
        <v>304</v>
      </c>
      <c r="J112" t="s">
        <v>3</v>
      </c>
      <c r="K112" t="s">
        <v>305</v>
      </c>
      <c r="L112">
        <v>1301</v>
      </c>
      <c r="N112">
        <v>1003</v>
      </c>
      <c r="O112" t="s">
        <v>306</v>
      </c>
      <c r="P112" t="s">
        <v>306</v>
      </c>
      <c r="Q112">
        <v>1</v>
      </c>
      <c r="X112">
        <v>114.5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 t="s">
        <v>3</v>
      </c>
      <c r="AG112">
        <v>114.5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ROW(Source!A48)</f>
        <v>48</v>
      </c>
      <c r="B113">
        <v>34733656</v>
      </c>
      <c r="C113">
        <v>34733655</v>
      </c>
      <c r="D113">
        <v>31709863</v>
      </c>
      <c r="E113">
        <v>1</v>
      </c>
      <c r="F113">
        <v>1</v>
      </c>
      <c r="G113">
        <v>1</v>
      </c>
      <c r="H113">
        <v>1</v>
      </c>
      <c r="I113" t="s">
        <v>280</v>
      </c>
      <c r="J113" t="s">
        <v>3</v>
      </c>
      <c r="K113" t="s">
        <v>281</v>
      </c>
      <c r="L113">
        <v>1191</v>
      </c>
      <c r="N113">
        <v>1013</v>
      </c>
      <c r="O113" t="s">
        <v>251</v>
      </c>
      <c r="P113" t="s">
        <v>251</v>
      </c>
      <c r="Q113">
        <v>1</v>
      </c>
      <c r="X113">
        <v>134.1</v>
      </c>
      <c r="Y113">
        <v>0</v>
      </c>
      <c r="Z113">
        <v>0</v>
      </c>
      <c r="AA113">
        <v>0</v>
      </c>
      <c r="AB113">
        <v>8.5299999999999994</v>
      </c>
      <c r="AC113">
        <v>0</v>
      </c>
      <c r="AD113">
        <v>1</v>
      </c>
      <c r="AE113">
        <v>1</v>
      </c>
      <c r="AF113" t="s">
        <v>3</v>
      </c>
      <c r="AG113">
        <v>134.1</v>
      </c>
      <c r="AH113">
        <v>2</v>
      </c>
      <c r="AI113">
        <v>34733656</v>
      </c>
      <c r="AJ113">
        <v>71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ROW(Source!A48)</f>
        <v>48</v>
      </c>
      <c r="B114">
        <v>34733657</v>
      </c>
      <c r="C114">
        <v>34733655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260</v>
      </c>
      <c r="J114" t="s">
        <v>3</v>
      </c>
      <c r="K114" t="s">
        <v>261</v>
      </c>
      <c r="L114">
        <v>1191</v>
      </c>
      <c r="N114">
        <v>1013</v>
      </c>
      <c r="O114" t="s">
        <v>251</v>
      </c>
      <c r="P114" t="s">
        <v>251</v>
      </c>
      <c r="Q114">
        <v>1</v>
      </c>
      <c r="X114">
        <v>0.08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0.08</v>
      </c>
      <c r="AH114">
        <v>2</v>
      </c>
      <c r="AI114">
        <v>34733657</v>
      </c>
      <c r="AJ114">
        <v>72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ROW(Source!A48)</f>
        <v>48</v>
      </c>
      <c r="B115">
        <v>34733658</v>
      </c>
      <c r="C115">
        <v>34733655</v>
      </c>
      <c r="D115">
        <v>31528142</v>
      </c>
      <c r="E115">
        <v>1</v>
      </c>
      <c r="F115">
        <v>1</v>
      </c>
      <c r="G115">
        <v>1</v>
      </c>
      <c r="H115">
        <v>2</v>
      </c>
      <c r="I115" t="s">
        <v>272</v>
      </c>
      <c r="J115" t="s">
        <v>273</v>
      </c>
      <c r="K115" t="s">
        <v>274</v>
      </c>
      <c r="L115">
        <v>1368</v>
      </c>
      <c r="N115">
        <v>1011</v>
      </c>
      <c r="O115" t="s">
        <v>257</v>
      </c>
      <c r="P115" t="s">
        <v>257</v>
      </c>
      <c r="Q115">
        <v>1</v>
      </c>
      <c r="X115">
        <v>0.08</v>
      </c>
      <c r="Y115">
        <v>0</v>
      </c>
      <c r="Z115">
        <v>65.709999999999994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0.08</v>
      </c>
      <c r="AH115">
        <v>2</v>
      </c>
      <c r="AI115">
        <v>34733658</v>
      </c>
      <c r="AJ115">
        <v>73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ROW(Source!A48)</f>
        <v>48</v>
      </c>
      <c r="B116">
        <v>34733659</v>
      </c>
      <c r="C116">
        <v>34733655</v>
      </c>
      <c r="D116">
        <v>31443698</v>
      </c>
      <c r="E116">
        <v>17</v>
      </c>
      <c r="F116">
        <v>1</v>
      </c>
      <c r="G116">
        <v>1</v>
      </c>
      <c r="H116">
        <v>3</v>
      </c>
      <c r="I116" t="s">
        <v>307</v>
      </c>
      <c r="J116" t="s">
        <v>3</v>
      </c>
      <c r="K116" t="s">
        <v>308</v>
      </c>
      <c r="L116">
        <v>1354</v>
      </c>
      <c r="N116">
        <v>1010</v>
      </c>
      <c r="O116" t="s">
        <v>309</v>
      </c>
      <c r="P116" t="s">
        <v>309</v>
      </c>
      <c r="Q116">
        <v>1</v>
      </c>
      <c r="X116">
        <v>100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 t="s">
        <v>3</v>
      </c>
      <c r="AG116">
        <v>100</v>
      </c>
      <c r="AH116">
        <v>3</v>
      </c>
      <c r="AI116">
        <v>-1</v>
      </c>
      <c r="AJ116" t="s">
        <v>3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ROW(Source!A48)</f>
        <v>48</v>
      </c>
      <c r="B117">
        <v>34733660</v>
      </c>
      <c r="C117">
        <v>34733655</v>
      </c>
      <c r="D117">
        <v>31443695</v>
      </c>
      <c r="E117">
        <v>17</v>
      </c>
      <c r="F117">
        <v>1</v>
      </c>
      <c r="G117">
        <v>1</v>
      </c>
      <c r="H117">
        <v>3</v>
      </c>
      <c r="I117" t="s">
        <v>302</v>
      </c>
      <c r="J117" t="s">
        <v>3</v>
      </c>
      <c r="K117" t="s">
        <v>303</v>
      </c>
      <c r="L117">
        <v>1348</v>
      </c>
      <c r="N117">
        <v>1009</v>
      </c>
      <c r="O117" t="s">
        <v>50</v>
      </c>
      <c r="P117" t="s">
        <v>50</v>
      </c>
      <c r="Q117">
        <v>1000</v>
      </c>
      <c r="X117">
        <v>4.0000000000000002E-4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 t="s">
        <v>3</v>
      </c>
      <c r="AG117">
        <v>4.0000000000000002E-4</v>
      </c>
      <c r="AH117">
        <v>3</v>
      </c>
      <c r="AI117">
        <v>-1</v>
      </c>
      <c r="AJ117" t="s">
        <v>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ROW(Source!A49)</f>
        <v>49</v>
      </c>
      <c r="B118">
        <v>34733656</v>
      </c>
      <c r="C118">
        <v>34733655</v>
      </c>
      <c r="D118">
        <v>31709863</v>
      </c>
      <c r="E118">
        <v>1</v>
      </c>
      <c r="F118">
        <v>1</v>
      </c>
      <c r="G118">
        <v>1</v>
      </c>
      <c r="H118">
        <v>1</v>
      </c>
      <c r="I118" t="s">
        <v>280</v>
      </c>
      <c r="J118" t="s">
        <v>3</v>
      </c>
      <c r="K118" t="s">
        <v>281</v>
      </c>
      <c r="L118">
        <v>1191</v>
      </c>
      <c r="N118">
        <v>1013</v>
      </c>
      <c r="O118" t="s">
        <v>251</v>
      </c>
      <c r="P118" t="s">
        <v>251</v>
      </c>
      <c r="Q118">
        <v>1</v>
      </c>
      <c r="X118">
        <v>134.1</v>
      </c>
      <c r="Y118">
        <v>0</v>
      </c>
      <c r="Z118">
        <v>0</v>
      </c>
      <c r="AA118">
        <v>0</v>
      </c>
      <c r="AB118">
        <v>8.5299999999999994</v>
      </c>
      <c r="AC118">
        <v>0</v>
      </c>
      <c r="AD118">
        <v>1</v>
      </c>
      <c r="AE118">
        <v>1</v>
      </c>
      <c r="AF118" t="s">
        <v>3</v>
      </c>
      <c r="AG118">
        <v>134.1</v>
      </c>
      <c r="AH118">
        <v>2</v>
      </c>
      <c r="AI118">
        <v>34733656</v>
      </c>
      <c r="AJ118">
        <v>74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ROW(Source!A49)</f>
        <v>49</v>
      </c>
      <c r="B119">
        <v>34733657</v>
      </c>
      <c r="C119">
        <v>34733655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260</v>
      </c>
      <c r="J119" t="s">
        <v>3</v>
      </c>
      <c r="K119" t="s">
        <v>261</v>
      </c>
      <c r="L119">
        <v>1191</v>
      </c>
      <c r="N119">
        <v>1013</v>
      </c>
      <c r="O119" t="s">
        <v>251</v>
      </c>
      <c r="P119" t="s">
        <v>251</v>
      </c>
      <c r="Q119">
        <v>1</v>
      </c>
      <c r="X119">
        <v>0.08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F119" t="s">
        <v>3</v>
      </c>
      <c r="AG119">
        <v>0.08</v>
      </c>
      <c r="AH119">
        <v>2</v>
      </c>
      <c r="AI119">
        <v>34733657</v>
      </c>
      <c r="AJ119">
        <v>75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ROW(Source!A49)</f>
        <v>49</v>
      </c>
      <c r="B120">
        <v>34733658</v>
      </c>
      <c r="C120">
        <v>34733655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272</v>
      </c>
      <c r="J120" t="s">
        <v>273</v>
      </c>
      <c r="K120" t="s">
        <v>274</v>
      </c>
      <c r="L120">
        <v>1368</v>
      </c>
      <c r="N120">
        <v>1011</v>
      </c>
      <c r="O120" t="s">
        <v>257</v>
      </c>
      <c r="P120" t="s">
        <v>257</v>
      </c>
      <c r="Q120">
        <v>1</v>
      </c>
      <c r="X120">
        <v>0.08</v>
      </c>
      <c r="Y120">
        <v>0</v>
      </c>
      <c r="Z120">
        <v>65.709999999999994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0.08</v>
      </c>
      <c r="AH120">
        <v>2</v>
      </c>
      <c r="AI120">
        <v>34733658</v>
      </c>
      <c r="AJ120">
        <v>76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ROW(Source!A49)</f>
        <v>49</v>
      </c>
      <c r="B121">
        <v>34733659</v>
      </c>
      <c r="C121">
        <v>34733655</v>
      </c>
      <c r="D121">
        <v>31443698</v>
      </c>
      <c r="E121">
        <v>17</v>
      </c>
      <c r="F121">
        <v>1</v>
      </c>
      <c r="G121">
        <v>1</v>
      </c>
      <c r="H121">
        <v>3</v>
      </c>
      <c r="I121" t="s">
        <v>307</v>
      </c>
      <c r="J121" t="s">
        <v>3</v>
      </c>
      <c r="K121" t="s">
        <v>308</v>
      </c>
      <c r="L121">
        <v>1354</v>
      </c>
      <c r="N121">
        <v>1010</v>
      </c>
      <c r="O121" t="s">
        <v>309</v>
      </c>
      <c r="P121" t="s">
        <v>309</v>
      </c>
      <c r="Q121">
        <v>1</v>
      </c>
      <c r="X121">
        <v>100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 t="s">
        <v>3</v>
      </c>
      <c r="AG121">
        <v>100</v>
      </c>
      <c r="AH121">
        <v>3</v>
      </c>
      <c r="AI121">
        <v>-1</v>
      </c>
      <c r="AJ121" t="s">
        <v>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ROW(Source!A49)</f>
        <v>49</v>
      </c>
      <c r="B122">
        <v>34733660</v>
      </c>
      <c r="C122">
        <v>34733655</v>
      </c>
      <c r="D122">
        <v>31443695</v>
      </c>
      <c r="E122">
        <v>17</v>
      </c>
      <c r="F122">
        <v>1</v>
      </c>
      <c r="G122">
        <v>1</v>
      </c>
      <c r="H122">
        <v>3</v>
      </c>
      <c r="I122" t="s">
        <v>302</v>
      </c>
      <c r="J122" t="s">
        <v>3</v>
      </c>
      <c r="K122" t="s">
        <v>303</v>
      </c>
      <c r="L122">
        <v>1348</v>
      </c>
      <c r="N122">
        <v>1009</v>
      </c>
      <c r="O122" t="s">
        <v>50</v>
      </c>
      <c r="P122" t="s">
        <v>50</v>
      </c>
      <c r="Q122">
        <v>1000</v>
      </c>
      <c r="X122">
        <v>4.0000000000000002E-4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 t="s">
        <v>3</v>
      </c>
      <c r="AG122">
        <v>4.0000000000000002E-4</v>
      </c>
      <c r="AH122">
        <v>3</v>
      </c>
      <c r="AI122">
        <v>-1</v>
      </c>
      <c r="AJ122" t="s">
        <v>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ROW(Source!A50)</f>
        <v>50</v>
      </c>
      <c r="B123">
        <v>34733641</v>
      </c>
      <c r="C123">
        <v>34733640</v>
      </c>
      <c r="D123">
        <v>31709863</v>
      </c>
      <c r="E123">
        <v>1</v>
      </c>
      <c r="F123">
        <v>1</v>
      </c>
      <c r="G123">
        <v>1</v>
      </c>
      <c r="H123">
        <v>1</v>
      </c>
      <c r="I123" t="s">
        <v>280</v>
      </c>
      <c r="J123" t="s">
        <v>3</v>
      </c>
      <c r="K123" t="s">
        <v>281</v>
      </c>
      <c r="L123">
        <v>1191</v>
      </c>
      <c r="N123">
        <v>1013</v>
      </c>
      <c r="O123" t="s">
        <v>251</v>
      </c>
      <c r="P123" t="s">
        <v>251</v>
      </c>
      <c r="Q123">
        <v>1</v>
      </c>
      <c r="X123">
        <v>63.9</v>
      </c>
      <c r="Y123">
        <v>0</v>
      </c>
      <c r="Z123">
        <v>0</v>
      </c>
      <c r="AA123">
        <v>0</v>
      </c>
      <c r="AB123">
        <v>8.5299999999999994</v>
      </c>
      <c r="AC123">
        <v>0</v>
      </c>
      <c r="AD123">
        <v>1</v>
      </c>
      <c r="AE123">
        <v>1</v>
      </c>
      <c r="AF123" t="s">
        <v>3</v>
      </c>
      <c r="AG123">
        <v>63.9</v>
      </c>
      <c r="AH123">
        <v>2</v>
      </c>
      <c r="AI123">
        <v>34733641</v>
      </c>
      <c r="AJ123">
        <v>77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ROW(Source!A50)</f>
        <v>50</v>
      </c>
      <c r="B124">
        <v>34733642</v>
      </c>
      <c r="C124">
        <v>34733640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260</v>
      </c>
      <c r="J124" t="s">
        <v>3</v>
      </c>
      <c r="K124" t="s">
        <v>261</v>
      </c>
      <c r="L124">
        <v>1191</v>
      </c>
      <c r="N124">
        <v>1013</v>
      </c>
      <c r="O124" t="s">
        <v>251</v>
      </c>
      <c r="P124" t="s">
        <v>251</v>
      </c>
      <c r="Q124">
        <v>1</v>
      </c>
      <c r="X124">
        <v>0.08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0.08</v>
      </c>
      <c r="AH124">
        <v>2</v>
      </c>
      <c r="AI124">
        <v>34733642</v>
      </c>
      <c r="AJ124">
        <v>78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ROW(Source!A50)</f>
        <v>50</v>
      </c>
      <c r="B125">
        <v>34733643</v>
      </c>
      <c r="C125">
        <v>34733640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272</v>
      </c>
      <c r="J125" t="s">
        <v>273</v>
      </c>
      <c r="K125" t="s">
        <v>274</v>
      </c>
      <c r="L125">
        <v>1368</v>
      </c>
      <c r="N125">
        <v>1011</v>
      </c>
      <c r="O125" t="s">
        <v>257</v>
      </c>
      <c r="P125" t="s">
        <v>257</v>
      </c>
      <c r="Q125">
        <v>1</v>
      </c>
      <c r="X125">
        <v>0.08</v>
      </c>
      <c r="Y125">
        <v>0</v>
      </c>
      <c r="Z125">
        <v>65.709999999999994</v>
      </c>
      <c r="AA125">
        <v>11.6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0.08</v>
      </c>
      <c r="AH125">
        <v>2</v>
      </c>
      <c r="AI125">
        <v>34733643</v>
      </c>
      <c r="AJ125">
        <v>79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ROW(Source!A50)</f>
        <v>50</v>
      </c>
      <c r="B126">
        <v>34733644</v>
      </c>
      <c r="C126">
        <v>34733640</v>
      </c>
      <c r="D126">
        <v>31443698</v>
      </c>
      <c r="E126">
        <v>17</v>
      </c>
      <c r="F126">
        <v>1</v>
      </c>
      <c r="G126">
        <v>1</v>
      </c>
      <c r="H126">
        <v>3</v>
      </c>
      <c r="I126" t="s">
        <v>307</v>
      </c>
      <c r="J126" t="s">
        <v>3</v>
      </c>
      <c r="K126" t="s">
        <v>308</v>
      </c>
      <c r="L126">
        <v>1354</v>
      </c>
      <c r="N126">
        <v>1010</v>
      </c>
      <c r="O126" t="s">
        <v>309</v>
      </c>
      <c r="P126" t="s">
        <v>309</v>
      </c>
      <c r="Q126">
        <v>1</v>
      </c>
      <c r="X126">
        <v>100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 t="s">
        <v>3</v>
      </c>
      <c r="AG126">
        <v>100</v>
      </c>
      <c r="AH126">
        <v>3</v>
      </c>
      <c r="AI126">
        <v>-1</v>
      </c>
      <c r="AJ126" t="s">
        <v>3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ROW(Source!A50)</f>
        <v>50</v>
      </c>
      <c r="B127">
        <v>34733645</v>
      </c>
      <c r="C127">
        <v>34733640</v>
      </c>
      <c r="D127">
        <v>31443695</v>
      </c>
      <c r="E127">
        <v>17</v>
      </c>
      <c r="F127">
        <v>1</v>
      </c>
      <c r="G127">
        <v>1</v>
      </c>
      <c r="H127">
        <v>3</v>
      </c>
      <c r="I127" t="s">
        <v>302</v>
      </c>
      <c r="J127" t="s">
        <v>3</v>
      </c>
      <c r="K127" t="s">
        <v>303</v>
      </c>
      <c r="L127">
        <v>1348</v>
      </c>
      <c r="N127">
        <v>1009</v>
      </c>
      <c r="O127" t="s">
        <v>50</v>
      </c>
      <c r="P127" t="s">
        <v>50</v>
      </c>
      <c r="Q127">
        <v>1000</v>
      </c>
      <c r="X127">
        <v>4.0000000000000002E-4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 t="s">
        <v>3</v>
      </c>
      <c r="AG127">
        <v>4.0000000000000002E-4</v>
      </c>
      <c r="AH127">
        <v>3</v>
      </c>
      <c r="AI127">
        <v>-1</v>
      </c>
      <c r="AJ127" t="s">
        <v>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34733641</v>
      </c>
      <c r="C128">
        <v>34733640</v>
      </c>
      <c r="D128">
        <v>31709863</v>
      </c>
      <c r="E128">
        <v>1</v>
      </c>
      <c r="F128">
        <v>1</v>
      </c>
      <c r="G128">
        <v>1</v>
      </c>
      <c r="H128">
        <v>1</v>
      </c>
      <c r="I128" t="s">
        <v>280</v>
      </c>
      <c r="J128" t="s">
        <v>3</v>
      </c>
      <c r="K128" t="s">
        <v>281</v>
      </c>
      <c r="L128">
        <v>1191</v>
      </c>
      <c r="N128">
        <v>1013</v>
      </c>
      <c r="O128" t="s">
        <v>251</v>
      </c>
      <c r="P128" t="s">
        <v>251</v>
      </c>
      <c r="Q128">
        <v>1</v>
      </c>
      <c r="X128">
        <v>63.9</v>
      </c>
      <c r="Y128">
        <v>0</v>
      </c>
      <c r="Z128">
        <v>0</v>
      </c>
      <c r="AA128">
        <v>0</v>
      </c>
      <c r="AB128">
        <v>8.5299999999999994</v>
      </c>
      <c r="AC128">
        <v>0</v>
      </c>
      <c r="AD128">
        <v>1</v>
      </c>
      <c r="AE128">
        <v>1</v>
      </c>
      <c r="AF128" t="s">
        <v>3</v>
      </c>
      <c r="AG128">
        <v>63.9</v>
      </c>
      <c r="AH128">
        <v>2</v>
      </c>
      <c r="AI128">
        <v>34733641</v>
      </c>
      <c r="AJ128">
        <v>80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34733642</v>
      </c>
      <c r="C129">
        <v>34733640</v>
      </c>
      <c r="D129">
        <v>31709492</v>
      </c>
      <c r="E129">
        <v>1</v>
      </c>
      <c r="F129">
        <v>1</v>
      </c>
      <c r="G129">
        <v>1</v>
      </c>
      <c r="H129">
        <v>1</v>
      </c>
      <c r="I129" t="s">
        <v>260</v>
      </c>
      <c r="J129" t="s">
        <v>3</v>
      </c>
      <c r="K129" t="s">
        <v>261</v>
      </c>
      <c r="L129">
        <v>1191</v>
      </c>
      <c r="N129">
        <v>1013</v>
      </c>
      <c r="O129" t="s">
        <v>251</v>
      </c>
      <c r="P129" t="s">
        <v>251</v>
      </c>
      <c r="Q129">
        <v>1</v>
      </c>
      <c r="X129">
        <v>0.08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2</v>
      </c>
      <c r="AF129" t="s">
        <v>3</v>
      </c>
      <c r="AG129">
        <v>0.08</v>
      </c>
      <c r="AH129">
        <v>2</v>
      </c>
      <c r="AI129">
        <v>34733642</v>
      </c>
      <c r="AJ129">
        <v>81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34733643</v>
      </c>
      <c r="C130">
        <v>34733640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272</v>
      </c>
      <c r="J130" t="s">
        <v>273</v>
      </c>
      <c r="K130" t="s">
        <v>274</v>
      </c>
      <c r="L130">
        <v>1368</v>
      </c>
      <c r="N130">
        <v>1011</v>
      </c>
      <c r="O130" t="s">
        <v>257</v>
      </c>
      <c r="P130" t="s">
        <v>257</v>
      </c>
      <c r="Q130">
        <v>1</v>
      </c>
      <c r="X130">
        <v>0.08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0.08</v>
      </c>
      <c r="AH130">
        <v>2</v>
      </c>
      <c r="AI130">
        <v>34733643</v>
      </c>
      <c r="AJ130">
        <v>82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34733644</v>
      </c>
      <c r="C131">
        <v>34733640</v>
      </c>
      <c r="D131">
        <v>31443698</v>
      </c>
      <c r="E131">
        <v>17</v>
      </c>
      <c r="F131">
        <v>1</v>
      </c>
      <c r="G131">
        <v>1</v>
      </c>
      <c r="H131">
        <v>3</v>
      </c>
      <c r="I131" t="s">
        <v>307</v>
      </c>
      <c r="J131" t="s">
        <v>3</v>
      </c>
      <c r="K131" t="s">
        <v>308</v>
      </c>
      <c r="L131">
        <v>1354</v>
      </c>
      <c r="N131">
        <v>1010</v>
      </c>
      <c r="O131" t="s">
        <v>309</v>
      </c>
      <c r="P131" t="s">
        <v>309</v>
      </c>
      <c r="Q131">
        <v>1</v>
      </c>
      <c r="X131">
        <v>100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 t="s">
        <v>3</v>
      </c>
      <c r="AG131">
        <v>100</v>
      </c>
      <c r="AH131">
        <v>3</v>
      </c>
      <c r="AI131">
        <v>-1</v>
      </c>
      <c r="AJ131" t="s">
        <v>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ROW(Source!A51)</f>
        <v>51</v>
      </c>
      <c r="B132">
        <v>34733645</v>
      </c>
      <c r="C132">
        <v>34733640</v>
      </c>
      <c r="D132">
        <v>31443695</v>
      </c>
      <c r="E132">
        <v>17</v>
      </c>
      <c r="F132">
        <v>1</v>
      </c>
      <c r="G132">
        <v>1</v>
      </c>
      <c r="H132">
        <v>3</v>
      </c>
      <c r="I132" t="s">
        <v>302</v>
      </c>
      <c r="J132" t="s">
        <v>3</v>
      </c>
      <c r="K132" t="s">
        <v>303</v>
      </c>
      <c r="L132">
        <v>1348</v>
      </c>
      <c r="N132">
        <v>1009</v>
      </c>
      <c r="O132" t="s">
        <v>50</v>
      </c>
      <c r="P132" t="s">
        <v>50</v>
      </c>
      <c r="Q132">
        <v>1000</v>
      </c>
      <c r="X132">
        <v>4.0000000000000002E-4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 t="s">
        <v>3</v>
      </c>
      <c r="AG132">
        <v>4.0000000000000002E-4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ROW(Source!A52)</f>
        <v>52</v>
      </c>
      <c r="B133">
        <v>34733572</v>
      </c>
      <c r="C133">
        <v>34733571</v>
      </c>
      <c r="D133">
        <v>31709544</v>
      </c>
      <c r="E133">
        <v>1</v>
      </c>
      <c r="F133">
        <v>1</v>
      </c>
      <c r="G133">
        <v>1</v>
      </c>
      <c r="H133">
        <v>1</v>
      </c>
      <c r="I133" t="s">
        <v>285</v>
      </c>
      <c r="J133" t="s">
        <v>3</v>
      </c>
      <c r="K133" t="s">
        <v>286</v>
      </c>
      <c r="L133">
        <v>1191</v>
      </c>
      <c r="N133">
        <v>1013</v>
      </c>
      <c r="O133" t="s">
        <v>251</v>
      </c>
      <c r="P133" t="s">
        <v>251</v>
      </c>
      <c r="Q133">
        <v>1</v>
      </c>
      <c r="X133">
        <v>491.4</v>
      </c>
      <c r="Y133">
        <v>0</v>
      </c>
      <c r="Z133">
        <v>0</v>
      </c>
      <c r="AA133">
        <v>0</v>
      </c>
      <c r="AB133">
        <v>9.07</v>
      </c>
      <c r="AC133">
        <v>0</v>
      </c>
      <c r="AD133">
        <v>1</v>
      </c>
      <c r="AE133">
        <v>1</v>
      </c>
      <c r="AF133" t="s">
        <v>3</v>
      </c>
      <c r="AG133">
        <v>491.4</v>
      </c>
      <c r="AH133">
        <v>2</v>
      </c>
      <c r="AI133">
        <v>34733572</v>
      </c>
      <c r="AJ133">
        <v>83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34733573</v>
      </c>
      <c r="C134">
        <v>34733571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260</v>
      </c>
      <c r="J134" t="s">
        <v>3</v>
      </c>
      <c r="K134" t="s">
        <v>261</v>
      </c>
      <c r="L134">
        <v>1191</v>
      </c>
      <c r="N134">
        <v>1013</v>
      </c>
      <c r="O134" t="s">
        <v>251</v>
      </c>
      <c r="P134" t="s">
        <v>251</v>
      </c>
      <c r="Q134">
        <v>1</v>
      </c>
      <c r="X134">
        <v>1.1000000000000001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1.1000000000000001</v>
      </c>
      <c r="AH134">
        <v>2</v>
      </c>
      <c r="AI134">
        <v>34733573</v>
      </c>
      <c r="AJ134">
        <v>84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34733574</v>
      </c>
      <c r="C135">
        <v>34733571</v>
      </c>
      <c r="D135">
        <v>31527047</v>
      </c>
      <c r="E135">
        <v>1</v>
      </c>
      <c r="F135">
        <v>1</v>
      </c>
      <c r="G135">
        <v>1</v>
      </c>
      <c r="H135">
        <v>2</v>
      </c>
      <c r="I135" t="s">
        <v>282</v>
      </c>
      <c r="J135" t="s">
        <v>283</v>
      </c>
      <c r="K135" t="s">
        <v>284</v>
      </c>
      <c r="L135">
        <v>1368</v>
      </c>
      <c r="N135">
        <v>1011</v>
      </c>
      <c r="O135" t="s">
        <v>257</v>
      </c>
      <c r="P135" t="s">
        <v>257</v>
      </c>
      <c r="Q135">
        <v>1</v>
      </c>
      <c r="X135">
        <v>0.55000000000000004</v>
      </c>
      <c r="Y135">
        <v>0</v>
      </c>
      <c r="Z135">
        <v>31.26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0.55000000000000004</v>
      </c>
      <c r="AH135">
        <v>2</v>
      </c>
      <c r="AI135">
        <v>34733574</v>
      </c>
      <c r="AJ135">
        <v>85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34733575</v>
      </c>
      <c r="C136">
        <v>34733571</v>
      </c>
      <c r="D136">
        <v>31528142</v>
      </c>
      <c r="E136">
        <v>1</v>
      </c>
      <c r="F136">
        <v>1</v>
      </c>
      <c r="G136">
        <v>1</v>
      </c>
      <c r="H136">
        <v>2</v>
      </c>
      <c r="I136" t="s">
        <v>272</v>
      </c>
      <c r="J136" t="s">
        <v>273</v>
      </c>
      <c r="K136" t="s">
        <v>274</v>
      </c>
      <c r="L136">
        <v>1368</v>
      </c>
      <c r="N136">
        <v>1011</v>
      </c>
      <c r="O136" t="s">
        <v>257</v>
      </c>
      <c r="P136" t="s">
        <v>257</v>
      </c>
      <c r="Q136">
        <v>1</v>
      </c>
      <c r="X136">
        <v>0.55000000000000004</v>
      </c>
      <c r="Y136">
        <v>0</v>
      </c>
      <c r="Z136">
        <v>65.709999999999994</v>
      </c>
      <c r="AA136">
        <v>11.6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0.55000000000000004</v>
      </c>
      <c r="AH136">
        <v>2</v>
      </c>
      <c r="AI136">
        <v>34733575</v>
      </c>
      <c r="AJ136">
        <v>86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34733576</v>
      </c>
      <c r="C137">
        <v>34733571</v>
      </c>
      <c r="D137">
        <v>31447064</v>
      </c>
      <c r="E137">
        <v>1</v>
      </c>
      <c r="F137">
        <v>1</v>
      </c>
      <c r="G137">
        <v>1</v>
      </c>
      <c r="H137">
        <v>3</v>
      </c>
      <c r="I137" t="s">
        <v>318</v>
      </c>
      <c r="J137" t="s">
        <v>319</v>
      </c>
      <c r="K137" t="s">
        <v>320</v>
      </c>
      <c r="L137">
        <v>1348</v>
      </c>
      <c r="N137">
        <v>1009</v>
      </c>
      <c r="O137" t="s">
        <v>50</v>
      </c>
      <c r="P137" t="s">
        <v>50</v>
      </c>
      <c r="Q137">
        <v>1000</v>
      </c>
      <c r="X137">
        <v>6.1000000000000004E-3</v>
      </c>
      <c r="Y137">
        <v>30030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6.1000000000000004E-3</v>
      </c>
      <c r="AH137">
        <v>3</v>
      </c>
      <c r="AI137">
        <v>-1</v>
      </c>
      <c r="AJ137" t="s">
        <v>3</v>
      </c>
      <c r="AK137">
        <v>4</v>
      </c>
      <c r="AL137">
        <v>-183.18300000000002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1</v>
      </c>
    </row>
    <row r="138" spans="1:44" x14ac:dyDescent="0.2">
      <c r="A138">
        <f>ROW(Source!A52)</f>
        <v>52</v>
      </c>
      <c r="B138">
        <v>34733577</v>
      </c>
      <c r="C138">
        <v>34733571</v>
      </c>
      <c r="D138">
        <v>31451227</v>
      </c>
      <c r="E138">
        <v>1</v>
      </c>
      <c r="F138">
        <v>1</v>
      </c>
      <c r="G138">
        <v>1</v>
      </c>
      <c r="H138">
        <v>3</v>
      </c>
      <c r="I138" t="s">
        <v>321</v>
      </c>
      <c r="J138" t="s">
        <v>322</v>
      </c>
      <c r="K138" t="s">
        <v>323</v>
      </c>
      <c r="L138">
        <v>1348</v>
      </c>
      <c r="N138">
        <v>1009</v>
      </c>
      <c r="O138" t="s">
        <v>50</v>
      </c>
      <c r="P138" t="s">
        <v>50</v>
      </c>
      <c r="Q138">
        <v>1000</v>
      </c>
      <c r="X138">
        <v>1.6E-2</v>
      </c>
      <c r="Y138">
        <v>2165.8000000000002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1.6E-2</v>
      </c>
      <c r="AH138">
        <v>3</v>
      </c>
      <c r="AI138">
        <v>-1</v>
      </c>
      <c r="AJ138" t="s">
        <v>3</v>
      </c>
      <c r="AK138">
        <v>4</v>
      </c>
      <c r="AL138">
        <v>-34.652800000000006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</row>
    <row r="139" spans="1:44" x14ac:dyDescent="0.2">
      <c r="A139">
        <f>ROW(Source!A52)</f>
        <v>52</v>
      </c>
      <c r="B139">
        <v>34733578</v>
      </c>
      <c r="C139">
        <v>34733571</v>
      </c>
      <c r="D139">
        <v>31442298</v>
      </c>
      <c r="E139">
        <v>17</v>
      </c>
      <c r="F139">
        <v>1</v>
      </c>
      <c r="G139">
        <v>1</v>
      </c>
      <c r="H139">
        <v>3</v>
      </c>
      <c r="I139" t="s">
        <v>324</v>
      </c>
      <c r="J139" t="s">
        <v>3</v>
      </c>
      <c r="K139" t="s">
        <v>325</v>
      </c>
      <c r="L139">
        <v>1035</v>
      </c>
      <c r="N139">
        <v>1013</v>
      </c>
      <c r="O139" t="s">
        <v>326</v>
      </c>
      <c r="P139" t="s">
        <v>326</v>
      </c>
      <c r="Q139">
        <v>1</v>
      </c>
      <c r="X139">
        <v>100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 t="s">
        <v>3</v>
      </c>
      <c r="AG139">
        <v>100</v>
      </c>
      <c r="AH139">
        <v>3</v>
      </c>
      <c r="AI139">
        <v>-1</v>
      </c>
      <c r="AJ139" t="s">
        <v>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ROW(Source!A53)</f>
        <v>53</v>
      </c>
      <c r="B140">
        <v>34733572</v>
      </c>
      <c r="C140">
        <v>34733571</v>
      </c>
      <c r="D140">
        <v>31709544</v>
      </c>
      <c r="E140">
        <v>1</v>
      </c>
      <c r="F140">
        <v>1</v>
      </c>
      <c r="G140">
        <v>1</v>
      </c>
      <c r="H140">
        <v>1</v>
      </c>
      <c r="I140" t="s">
        <v>285</v>
      </c>
      <c r="J140" t="s">
        <v>3</v>
      </c>
      <c r="K140" t="s">
        <v>286</v>
      </c>
      <c r="L140">
        <v>1191</v>
      </c>
      <c r="N140">
        <v>1013</v>
      </c>
      <c r="O140" t="s">
        <v>251</v>
      </c>
      <c r="P140" t="s">
        <v>251</v>
      </c>
      <c r="Q140">
        <v>1</v>
      </c>
      <c r="X140">
        <v>491.4</v>
      </c>
      <c r="Y140">
        <v>0</v>
      </c>
      <c r="Z140">
        <v>0</v>
      </c>
      <c r="AA140">
        <v>0</v>
      </c>
      <c r="AB140">
        <v>9.07</v>
      </c>
      <c r="AC140">
        <v>0</v>
      </c>
      <c r="AD140">
        <v>1</v>
      </c>
      <c r="AE140">
        <v>1</v>
      </c>
      <c r="AF140" t="s">
        <v>3</v>
      </c>
      <c r="AG140">
        <v>491.4</v>
      </c>
      <c r="AH140">
        <v>2</v>
      </c>
      <c r="AI140">
        <v>34733572</v>
      </c>
      <c r="AJ140">
        <v>87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ROW(Source!A53)</f>
        <v>53</v>
      </c>
      <c r="B141">
        <v>34733573</v>
      </c>
      <c r="C141">
        <v>34733571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260</v>
      </c>
      <c r="J141" t="s">
        <v>3</v>
      </c>
      <c r="K141" t="s">
        <v>261</v>
      </c>
      <c r="L141">
        <v>1191</v>
      </c>
      <c r="N141">
        <v>1013</v>
      </c>
      <c r="O141" t="s">
        <v>251</v>
      </c>
      <c r="P141" t="s">
        <v>251</v>
      </c>
      <c r="Q141">
        <v>1</v>
      </c>
      <c r="X141">
        <v>1.1000000000000001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1.1000000000000001</v>
      </c>
      <c r="AH141">
        <v>2</v>
      </c>
      <c r="AI141">
        <v>34733573</v>
      </c>
      <c r="AJ141">
        <v>88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34733574</v>
      </c>
      <c r="C142">
        <v>34733571</v>
      </c>
      <c r="D142">
        <v>31527047</v>
      </c>
      <c r="E142">
        <v>1</v>
      </c>
      <c r="F142">
        <v>1</v>
      </c>
      <c r="G142">
        <v>1</v>
      </c>
      <c r="H142">
        <v>2</v>
      </c>
      <c r="I142" t="s">
        <v>282</v>
      </c>
      <c r="J142" t="s">
        <v>283</v>
      </c>
      <c r="K142" t="s">
        <v>284</v>
      </c>
      <c r="L142">
        <v>1368</v>
      </c>
      <c r="N142">
        <v>1011</v>
      </c>
      <c r="O142" t="s">
        <v>257</v>
      </c>
      <c r="P142" t="s">
        <v>257</v>
      </c>
      <c r="Q142">
        <v>1</v>
      </c>
      <c r="X142">
        <v>0.55000000000000004</v>
      </c>
      <c r="Y142">
        <v>0</v>
      </c>
      <c r="Z142">
        <v>31.26</v>
      </c>
      <c r="AA142">
        <v>13.5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0.55000000000000004</v>
      </c>
      <c r="AH142">
        <v>2</v>
      </c>
      <c r="AI142">
        <v>34733574</v>
      </c>
      <c r="AJ142">
        <v>89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34733575</v>
      </c>
      <c r="C143">
        <v>34733571</v>
      </c>
      <c r="D143">
        <v>31528142</v>
      </c>
      <c r="E143">
        <v>1</v>
      </c>
      <c r="F143">
        <v>1</v>
      </c>
      <c r="G143">
        <v>1</v>
      </c>
      <c r="H143">
        <v>2</v>
      </c>
      <c r="I143" t="s">
        <v>272</v>
      </c>
      <c r="J143" t="s">
        <v>273</v>
      </c>
      <c r="K143" t="s">
        <v>274</v>
      </c>
      <c r="L143">
        <v>1368</v>
      </c>
      <c r="N143">
        <v>1011</v>
      </c>
      <c r="O143" t="s">
        <v>257</v>
      </c>
      <c r="P143" t="s">
        <v>257</v>
      </c>
      <c r="Q143">
        <v>1</v>
      </c>
      <c r="X143">
        <v>0.55000000000000004</v>
      </c>
      <c r="Y143">
        <v>0</v>
      </c>
      <c r="Z143">
        <v>65.709999999999994</v>
      </c>
      <c r="AA143">
        <v>11.6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0.55000000000000004</v>
      </c>
      <c r="AH143">
        <v>2</v>
      </c>
      <c r="AI143">
        <v>34733575</v>
      </c>
      <c r="AJ143">
        <v>90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34733576</v>
      </c>
      <c r="C144">
        <v>34733571</v>
      </c>
      <c r="D144">
        <v>31447064</v>
      </c>
      <c r="E144">
        <v>1</v>
      </c>
      <c r="F144">
        <v>1</v>
      </c>
      <c r="G144">
        <v>1</v>
      </c>
      <c r="H144">
        <v>3</v>
      </c>
      <c r="I144" t="s">
        <v>318</v>
      </c>
      <c r="J144" t="s">
        <v>319</v>
      </c>
      <c r="K144" t="s">
        <v>320</v>
      </c>
      <c r="L144">
        <v>1348</v>
      </c>
      <c r="N144">
        <v>1009</v>
      </c>
      <c r="O144" t="s">
        <v>50</v>
      </c>
      <c r="P144" t="s">
        <v>50</v>
      </c>
      <c r="Q144">
        <v>1000</v>
      </c>
      <c r="X144">
        <v>6.1000000000000004E-3</v>
      </c>
      <c r="Y144">
        <v>30030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6.1000000000000004E-3</v>
      </c>
      <c r="AH144">
        <v>3</v>
      </c>
      <c r="AI144">
        <v>-1</v>
      </c>
      <c r="AJ144" t="s">
        <v>3</v>
      </c>
      <c r="AK144">
        <v>4</v>
      </c>
      <c r="AL144">
        <v>-183.18300000000002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ROW(Source!A53)</f>
        <v>53</v>
      </c>
      <c r="B145">
        <v>34733577</v>
      </c>
      <c r="C145">
        <v>34733571</v>
      </c>
      <c r="D145">
        <v>31451227</v>
      </c>
      <c r="E145">
        <v>1</v>
      </c>
      <c r="F145">
        <v>1</v>
      </c>
      <c r="G145">
        <v>1</v>
      </c>
      <c r="H145">
        <v>3</v>
      </c>
      <c r="I145" t="s">
        <v>321</v>
      </c>
      <c r="J145" t="s">
        <v>322</v>
      </c>
      <c r="K145" t="s">
        <v>323</v>
      </c>
      <c r="L145">
        <v>1348</v>
      </c>
      <c r="N145">
        <v>1009</v>
      </c>
      <c r="O145" t="s">
        <v>50</v>
      </c>
      <c r="P145" t="s">
        <v>50</v>
      </c>
      <c r="Q145">
        <v>1000</v>
      </c>
      <c r="X145">
        <v>1.6E-2</v>
      </c>
      <c r="Y145">
        <v>2165.8000000000002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1.6E-2</v>
      </c>
      <c r="AH145">
        <v>3</v>
      </c>
      <c r="AI145">
        <v>-1</v>
      </c>
      <c r="AJ145" t="s">
        <v>3</v>
      </c>
      <c r="AK145">
        <v>4</v>
      </c>
      <c r="AL145">
        <v>-34.652800000000006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ROW(Source!A53)</f>
        <v>53</v>
      </c>
      <c r="B146">
        <v>34733578</v>
      </c>
      <c r="C146">
        <v>34733571</v>
      </c>
      <c r="D146">
        <v>31442298</v>
      </c>
      <c r="E146">
        <v>17</v>
      </c>
      <c r="F146">
        <v>1</v>
      </c>
      <c r="G146">
        <v>1</v>
      </c>
      <c r="H146">
        <v>3</v>
      </c>
      <c r="I146" t="s">
        <v>324</v>
      </c>
      <c r="J146" t="s">
        <v>3</v>
      </c>
      <c r="K146" t="s">
        <v>325</v>
      </c>
      <c r="L146">
        <v>1035</v>
      </c>
      <c r="N146">
        <v>1013</v>
      </c>
      <c r="O146" t="s">
        <v>326</v>
      </c>
      <c r="P146" t="s">
        <v>326</v>
      </c>
      <c r="Q146">
        <v>1</v>
      </c>
      <c r="X146">
        <v>100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 t="s">
        <v>3</v>
      </c>
      <c r="AG146">
        <v>100</v>
      </c>
      <c r="AH146">
        <v>3</v>
      </c>
      <c r="AI146">
        <v>-1</v>
      </c>
      <c r="AJ146" t="s">
        <v>3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ROW(Source!A54)</f>
        <v>54</v>
      </c>
      <c r="B147">
        <v>34734055</v>
      </c>
      <c r="C147">
        <v>34734054</v>
      </c>
      <c r="D147">
        <v>31711332</v>
      </c>
      <c r="E147">
        <v>1</v>
      </c>
      <c r="F147">
        <v>1</v>
      </c>
      <c r="G147">
        <v>1</v>
      </c>
      <c r="H147">
        <v>1</v>
      </c>
      <c r="I147" t="s">
        <v>267</v>
      </c>
      <c r="J147" t="s">
        <v>3</v>
      </c>
      <c r="K147" t="s">
        <v>268</v>
      </c>
      <c r="L147">
        <v>1191</v>
      </c>
      <c r="N147">
        <v>1013</v>
      </c>
      <c r="O147" t="s">
        <v>251</v>
      </c>
      <c r="P147" t="s">
        <v>251</v>
      </c>
      <c r="Q147">
        <v>1</v>
      </c>
      <c r="X147">
        <v>37.799999999999997</v>
      </c>
      <c r="Y147">
        <v>0</v>
      </c>
      <c r="Z147">
        <v>0</v>
      </c>
      <c r="AA147">
        <v>0</v>
      </c>
      <c r="AB147">
        <v>8.17</v>
      </c>
      <c r="AC147">
        <v>0</v>
      </c>
      <c r="AD147">
        <v>1</v>
      </c>
      <c r="AE147">
        <v>1</v>
      </c>
      <c r="AF147" t="s">
        <v>3</v>
      </c>
      <c r="AG147">
        <v>37.799999999999997</v>
      </c>
      <c r="AH147">
        <v>2</v>
      </c>
      <c r="AI147">
        <v>34734055</v>
      </c>
      <c r="AJ147">
        <v>91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ROW(Source!A54)</f>
        <v>54</v>
      </c>
      <c r="B148">
        <v>34734056</v>
      </c>
      <c r="C148">
        <v>34734054</v>
      </c>
      <c r="D148">
        <v>31709492</v>
      </c>
      <c r="E148">
        <v>1</v>
      </c>
      <c r="F148">
        <v>1</v>
      </c>
      <c r="G148">
        <v>1</v>
      </c>
      <c r="H148">
        <v>1</v>
      </c>
      <c r="I148" t="s">
        <v>260</v>
      </c>
      <c r="J148" t="s">
        <v>3</v>
      </c>
      <c r="K148" t="s">
        <v>261</v>
      </c>
      <c r="L148">
        <v>1191</v>
      </c>
      <c r="N148">
        <v>1013</v>
      </c>
      <c r="O148" t="s">
        <v>251</v>
      </c>
      <c r="P148" t="s">
        <v>251</v>
      </c>
      <c r="Q148">
        <v>1</v>
      </c>
      <c r="X148">
        <v>0.01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2</v>
      </c>
      <c r="AF148" t="s">
        <v>3</v>
      </c>
      <c r="AG148">
        <v>0.01</v>
      </c>
      <c r="AH148">
        <v>2</v>
      </c>
      <c r="AI148">
        <v>34734056</v>
      </c>
      <c r="AJ148">
        <v>92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ROW(Source!A54)</f>
        <v>54</v>
      </c>
      <c r="B149">
        <v>34734057</v>
      </c>
      <c r="C149">
        <v>34734054</v>
      </c>
      <c r="D149">
        <v>31528142</v>
      </c>
      <c r="E149">
        <v>1</v>
      </c>
      <c r="F149">
        <v>1</v>
      </c>
      <c r="G149">
        <v>1</v>
      </c>
      <c r="H149">
        <v>2</v>
      </c>
      <c r="I149" t="s">
        <v>272</v>
      </c>
      <c r="J149" t="s">
        <v>273</v>
      </c>
      <c r="K149" t="s">
        <v>274</v>
      </c>
      <c r="L149">
        <v>1368</v>
      </c>
      <c r="N149">
        <v>1011</v>
      </c>
      <c r="O149" t="s">
        <v>257</v>
      </c>
      <c r="P149" t="s">
        <v>257</v>
      </c>
      <c r="Q149">
        <v>1</v>
      </c>
      <c r="X149">
        <v>0.01</v>
      </c>
      <c r="Y149">
        <v>0</v>
      </c>
      <c r="Z149">
        <v>65.709999999999994</v>
      </c>
      <c r="AA149">
        <v>11.6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0.01</v>
      </c>
      <c r="AH149">
        <v>2</v>
      </c>
      <c r="AI149">
        <v>34734057</v>
      </c>
      <c r="AJ149">
        <v>93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ROW(Source!A54)</f>
        <v>54</v>
      </c>
      <c r="B150">
        <v>34734058</v>
      </c>
      <c r="C150">
        <v>34734054</v>
      </c>
      <c r="D150">
        <v>31443675</v>
      </c>
      <c r="E150">
        <v>17</v>
      </c>
      <c r="F150">
        <v>1</v>
      </c>
      <c r="G150">
        <v>1</v>
      </c>
      <c r="H150">
        <v>3</v>
      </c>
      <c r="I150" t="s">
        <v>287</v>
      </c>
      <c r="J150" t="s">
        <v>3</v>
      </c>
      <c r="K150" t="s">
        <v>288</v>
      </c>
      <c r="L150">
        <v>1348</v>
      </c>
      <c r="N150">
        <v>1009</v>
      </c>
      <c r="O150" t="s">
        <v>50</v>
      </c>
      <c r="P150" t="s">
        <v>50</v>
      </c>
      <c r="Q150">
        <v>1000</v>
      </c>
      <c r="X150">
        <v>0.01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0.01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34734059</v>
      </c>
      <c r="C151">
        <v>34734054</v>
      </c>
      <c r="D151">
        <v>31468893</v>
      </c>
      <c r="E151">
        <v>1</v>
      </c>
      <c r="F151">
        <v>1</v>
      </c>
      <c r="G151">
        <v>1</v>
      </c>
      <c r="H151">
        <v>3</v>
      </c>
      <c r="I151" t="s">
        <v>310</v>
      </c>
      <c r="J151" t="s">
        <v>311</v>
      </c>
      <c r="K151" t="s">
        <v>312</v>
      </c>
      <c r="L151">
        <v>1348</v>
      </c>
      <c r="N151">
        <v>1009</v>
      </c>
      <c r="O151" t="s">
        <v>50</v>
      </c>
      <c r="P151" t="s">
        <v>50</v>
      </c>
      <c r="Q151">
        <v>1000</v>
      </c>
      <c r="X151">
        <v>9.1999999999999998E-2</v>
      </c>
      <c r="Y151">
        <v>5989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9.1999999999999998E-2</v>
      </c>
      <c r="AH151">
        <v>3</v>
      </c>
      <c r="AI151">
        <v>-1</v>
      </c>
      <c r="AJ151" t="s">
        <v>3</v>
      </c>
      <c r="AK151">
        <v>4</v>
      </c>
      <c r="AL151">
        <v>-550.98799999999994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1</v>
      </c>
    </row>
    <row r="152" spans="1:44" x14ac:dyDescent="0.2">
      <c r="A152">
        <f>ROW(Source!A54)</f>
        <v>54</v>
      </c>
      <c r="B152">
        <v>34734060</v>
      </c>
      <c r="C152">
        <v>34734054</v>
      </c>
      <c r="D152">
        <v>31470236</v>
      </c>
      <c r="E152">
        <v>1</v>
      </c>
      <c r="F152">
        <v>1</v>
      </c>
      <c r="G152">
        <v>1</v>
      </c>
      <c r="H152">
        <v>3</v>
      </c>
      <c r="I152" t="s">
        <v>313</v>
      </c>
      <c r="J152" t="s">
        <v>314</v>
      </c>
      <c r="K152" t="s">
        <v>315</v>
      </c>
      <c r="L152">
        <v>1348</v>
      </c>
      <c r="N152">
        <v>1009</v>
      </c>
      <c r="O152" t="s">
        <v>50</v>
      </c>
      <c r="P152" t="s">
        <v>50</v>
      </c>
      <c r="Q152">
        <v>1000</v>
      </c>
      <c r="X152">
        <v>4.0000000000000002E-4</v>
      </c>
      <c r="Y152">
        <v>8023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4.0000000000000002E-4</v>
      </c>
      <c r="AH152">
        <v>3</v>
      </c>
      <c r="AI152">
        <v>-1</v>
      </c>
      <c r="AJ152" t="s">
        <v>3</v>
      </c>
      <c r="AK152">
        <v>4</v>
      </c>
      <c r="AL152">
        <v>-3.2092000000000001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1</v>
      </c>
    </row>
    <row r="153" spans="1:44" x14ac:dyDescent="0.2">
      <c r="A153">
        <f>ROW(Source!A55)</f>
        <v>55</v>
      </c>
      <c r="B153">
        <v>34734055</v>
      </c>
      <c r="C153">
        <v>34734054</v>
      </c>
      <c r="D153">
        <v>31711332</v>
      </c>
      <c r="E153">
        <v>1</v>
      </c>
      <c r="F153">
        <v>1</v>
      </c>
      <c r="G153">
        <v>1</v>
      </c>
      <c r="H153">
        <v>1</v>
      </c>
      <c r="I153" t="s">
        <v>267</v>
      </c>
      <c r="J153" t="s">
        <v>3</v>
      </c>
      <c r="K153" t="s">
        <v>268</v>
      </c>
      <c r="L153">
        <v>1191</v>
      </c>
      <c r="N153">
        <v>1013</v>
      </c>
      <c r="O153" t="s">
        <v>251</v>
      </c>
      <c r="P153" t="s">
        <v>251</v>
      </c>
      <c r="Q153">
        <v>1</v>
      </c>
      <c r="X153">
        <v>37.799999999999997</v>
      </c>
      <c r="Y153">
        <v>0</v>
      </c>
      <c r="Z153">
        <v>0</v>
      </c>
      <c r="AA153">
        <v>0</v>
      </c>
      <c r="AB153">
        <v>8.17</v>
      </c>
      <c r="AC153">
        <v>0</v>
      </c>
      <c r="AD153">
        <v>1</v>
      </c>
      <c r="AE153">
        <v>1</v>
      </c>
      <c r="AF153" t="s">
        <v>3</v>
      </c>
      <c r="AG153">
        <v>37.799999999999997</v>
      </c>
      <c r="AH153">
        <v>2</v>
      </c>
      <c r="AI153">
        <v>34734055</v>
      </c>
      <c r="AJ153">
        <v>94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34734056</v>
      </c>
      <c r="C154">
        <v>34734054</v>
      </c>
      <c r="D154">
        <v>31709492</v>
      </c>
      <c r="E154">
        <v>1</v>
      </c>
      <c r="F154">
        <v>1</v>
      </c>
      <c r="G154">
        <v>1</v>
      </c>
      <c r="H154">
        <v>1</v>
      </c>
      <c r="I154" t="s">
        <v>260</v>
      </c>
      <c r="J154" t="s">
        <v>3</v>
      </c>
      <c r="K154" t="s">
        <v>261</v>
      </c>
      <c r="L154">
        <v>1191</v>
      </c>
      <c r="N154">
        <v>1013</v>
      </c>
      <c r="O154" t="s">
        <v>251</v>
      </c>
      <c r="P154" t="s">
        <v>251</v>
      </c>
      <c r="Q154">
        <v>1</v>
      </c>
      <c r="X154">
        <v>0.01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2</v>
      </c>
      <c r="AF154" t="s">
        <v>3</v>
      </c>
      <c r="AG154">
        <v>0.01</v>
      </c>
      <c r="AH154">
        <v>2</v>
      </c>
      <c r="AI154">
        <v>34734056</v>
      </c>
      <c r="AJ154">
        <v>95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34734057</v>
      </c>
      <c r="C155">
        <v>34734054</v>
      </c>
      <c r="D155">
        <v>31528142</v>
      </c>
      <c r="E155">
        <v>1</v>
      </c>
      <c r="F155">
        <v>1</v>
      </c>
      <c r="G155">
        <v>1</v>
      </c>
      <c r="H155">
        <v>2</v>
      </c>
      <c r="I155" t="s">
        <v>272</v>
      </c>
      <c r="J155" t="s">
        <v>273</v>
      </c>
      <c r="K155" t="s">
        <v>274</v>
      </c>
      <c r="L155">
        <v>1368</v>
      </c>
      <c r="N155">
        <v>1011</v>
      </c>
      <c r="O155" t="s">
        <v>257</v>
      </c>
      <c r="P155" t="s">
        <v>257</v>
      </c>
      <c r="Q155">
        <v>1</v>
      </c>
      <c r="X155">
        <v>0.01</v>
      </c>
      <c r="Y155">
        <v>0</v>
      </c>
      <c r="Z155">
        <v>65.709999999999994</v>
      </c>
      <c r="AA155">
        <v>11.6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0.01</v>
      </c>
      <c r="AH155">
        <v>2</v>
      </c>
      <c r="AI155">
        <v>34734057</v>
      </c>
      <c r="AJ155">
        <v>96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34734058</v>
      </c>
      <c r="C156">
        <v>34734054</v>
      </c>
      <c r="D156">
        <v>31443675</v>
      </c>
      <c r="E156">
        <v>17</v>
      </c>
      <c r="F156">
        <v>1</v>
      </c>
      <c r="G156">
        <v>1</v>
      </c>
      <c r="H156">
        <v>3</v>
      </c>
      <c r="I156" t="s">
        <v>287</v>
      </c>
      <c r="J156" t="s">
        <v>3</v>
      </c>
      <c r="K156" t="s">
        <v>288</v>
      </c>
      <c r="L156">
        <v>1348</v>
      </c>
      <c r="N156">
        <v>1009</v>
      </c>
      <c r="O156" t="s">
        <v>50</v>
      </c>
      <c r="P156" t="s">
        <v>50</v>
      </c>
      <c r="Q156">
        <v>1000</v>
      </c>
      <c r="X156">
        <v>0.01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0.01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ROW(Source!A55)</f>
        <v>55</v>
      </c>
      <c r="B157">
        <v>34734059</v>
      </c>
      <c r="C157">
        <v>34734054</v>
      </c>
      <c r="D157">
        <v>31468893</v>
      </c>
      <c r="E157">
        <v>1</v>
      </c>
      <c r="F157">
        <v>1</v>
      </c>
      <c r="G157">
        <v>1</v>
      </c>
      <c r="H157">
        <v>3</v>
      </c>
      <c r="I157" t="s">
        <v>310</v>
      </c>
      <c r="J157" t="s">
        <v>311</v>
      </c>
      <c r="K157" t="s">
        <v>312</v>
      </c>
      <c r="L157">
        <v>1348</v>
      </c>
      <c r="N157">
        <v>1009</v>
      </c>
      <c r="O157" t="s">
        <v>50</v>
      </c>
      <c r="P157" t="s">
        <v>50</v>
      </c>
      <c r="Q157">
        <v>1000</v>
      </c>
      <c r="X157">
        <v>9.1999999999999998E-2</v>
      </c>
      <c r="Y157">
        <v>5989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9.1999999999999998E-2</v>
      </c>
      <c r="AH157">
        <v>3</v>
      </c>
      <c r="AI157">
        <v>-1</v>
      </c>
      <c r="AJ157" t="s">
        <v>3</v>
      </c>
      <c r="AK157">
        <v>4</v>
      </c>
      <c r="AL157">
        <v>-550.98799999999994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ROW(Source!A55)</f>
        <v>55</v>
      </c>
      <c r="B158">
        <v>34734060</v>
      </c>
      <c r="C158">
        <v>34734054</v>
      </c>
      <c r="D158">
        <v>31470236</v>
      </c>
      <c r="E158">
        <v>1</v>
      </c>
      <c r="F158">
        <v>1</v>
      </c>
      <c r="G158">
        <v>1</v>
      </c>
      <c r="H158">
        <v>3</v>
      </c>
      <c r="I158" t="s">
        <v>313</v>
      </c>
      <c r="J158" t="s">
        <v>314</v>
      </c>
      <c r="K158" t="s">
        <v>315</v>
      </c>
      <c r="L158">
        <v>1348</v>
      </c>
      <c r="N158">
        <v>1009</v>
      </c>
      <c r="O158" t="s">
        <v>50</v>
      </c>
      <c r="P158" t="s">
        <v>50</v>
      </c>
      <c r="Q158">
        <v>1000</v>
      </c>
      <c r="X158">
        <v>4.0000000000000002E-4</v>
      </c>
      <c r="Y158">
        <v>8023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4.0000000000000002E-4</v>
      </c>
      <c r="AH158">
        <v>3</v>
      </c>
      <c r="AI158">
        <v>-1</v>
      </c>
      <c r="AJ158" t="s">
        <v>3</v>
      </c>
      <c r="AK158">
        <v>4</v>
      </c>
      <c r="AL158">
        <v>-3.2092000000000001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ROW(Source!A56)</f>
        <v>56</v>
      </c>
      <c r="B159">
        <v>34733359</v>
      </c>
      <c r="C159">
        <v>34733358</v>
      </c>
      <c r="D159">
        <v>31709863</v>
      </c>
      <c r="E159">
        <v>1</v>
      </c>
      <c r="F159">
        <v>1</v>
      </c>
      <c r="G159">
        <v>1</v>
      </c>
      <c r="H159">
        <v>1</v>
      </c>
      <c r="I159" t="s">
        <v>280</v>
      </c>
      <c r="J159" t="s">
        <v>3</v>
      </c>
      <c r="K159" t="s">
        <v>281</v>
      </c>
      <c r="L159">
        <v>1191</v>
      </c>
      <c r="N159">
        <v>1013</v>
      </c>
      <c r="O159" t="s">
        <v>251</v>
      </c>
      <c r="P159" t="s">
        <v>251</v>
      </c>
      <c r="Q159">
        <v>1</v>
      </c>
      <c r="X159">
        <v>41.41</v>
      </c>
      <c r="Y159">
        <v>0</v>
      </c>
      <c r="Z159">
        <v>0</v>
      </c>
      <c r="AA159">
        <v>0</v>
      </c>
      <c r="AB159">
        <v>8.5299999999999994</v>
      </c>
      <c r="AC159">
        <v>0</v>
      </c>
      <c r="AD159">
        <v>1</v>
      </c>
      <c r="AE159">
        <v>1</v>
      </c>
      <c r="AF159" t="s">
        <v>3</v>
      </c>
      <c r="AG159">
        <v>41.41</v>
      </c>
      <c r="AH159">
        <v>2</v>
      </c>
      <c r="AI159">
        <v>34733359</v>
      </c>
      <c r="AJ159">
        <v>97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34733360</v>
      </c>
      <c r="C160">
        <v>34733358</v>
      </c>
      <c r="D160">
        <v>31709492</v>
      </c>
      <c r="E160">
        <v>1</v>
      </c>
      <c r="F160">
        <v>1</v>
      </c>
      <c r="G160">
        <v>1</v>
      </c>
      <c r="H160">
        <v>1</v>
      </c>
      <c r="I160" t="s">
        <v>260</v>
      </c>
      <c r="J160" t="s">
        <v>3</v>
      </c>
      <c r="K160" t="s">
        <v>261</v>
      </c>
      <c r="L160">
        <v>1191</v>
      </c>
      <c r="N160">
        <v>1013</v>
      </c>
      <c r="O160" t="s">
        <v>251</v>
      </c>
      <c r="P160" t="s">
        <v>251</v>
      </c>
      <c r="Q160">
        <v>1</v>
      </c>
      <c r="X160">
        <v>0.12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F160" t="s">
        <v>3</v>
      </c>
      <c r="AG160">
        <v>0.12</v>
      </c>
      <c r="AH160">
        <v>2</v>
      </c>
      <c r="AI160">
        <v>34733360</v>
      </c>
      <c r="AJ160">
        <v>98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34733361</v>
      </c>
      <c r="C161">
        <v>34733358</v>
      </c>
      <c r="D161">
        <v>31527047</v>
      </c>
      <c r="E161">
        <v>1</v>
      </c>
      <c r="F161">
        <v>1</v>
      </c>
      <c r="G161">
        <v>1</v>
      </c>
      <c r="H161">
        <v>2</v>
      </c>
      <c r="I161" t="s">
        <v>282</v>
      </c>
      <c r="J161" t="s">
        <v>283</v>
      </c>
      <c r="K161" t="s">
        <v>284</v>
      </c>
      <c r="L161">
        <v>1368</v>
      </c>
      <c r="N161">
        <v>1011</v>
      </c>
      <c r="O161" t="s">
        <v>257</v>
      </c>
      <c r="P161" t="s">
        <v>257</v>
      </c>
      <c r="Q161">
        <v>1</v>
      </c>
      <c r="X161">
        <v>0.08</v>
      </c>
      <c r="Y161">
        <v>0</v>
      </c>
      <c r="Z161">
        <v>31.26</v>
      </c>
      <c r="AA161">
        <v>13.5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0.08</v>
      </c>
      <c r="AH161">
        <v>2</v>
      </c>
      <c r="AI161">
        <v>34733361</v>
      </c>
      <c r="AJ161">
        <v>99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34733362</v>
      </c>
      <c r="C162">
        <v>34733358</v>
      </c>
      <c r="D162">
        <v>31528142</v>
      </c>
      <c r="E162">
        <v>1</v>
      </c>
      <c r="F162">
        <v>1</v>
      </c>
      <c r="G162">
        <v>1</v>
      </c>
      <c r="H162">
        <v>2</v>
      </c>
      <c r="I162" t="s">
        <v>272</v>
      </c>
      <c r="J162" t="s">
        <v>273</v>
      </c>
      <c r="K162" t="s">
        <v>274</v>
      </c>
      <c r="L162">
        <v>1368</v>
      </c>
      <c r="N162">
        <v>1011</v>
      </c>
      <c r="O162" t="s">
        <v>257</v>
      </c>
      <c r="P162" t="s">
        <v>257</v>
      </c>
      <c r="Q162">
        <v>1</v>
      </c>
      <c r="X162">
        <v>0.04</v>
      </c>
      <c r="Y162">
        <v>0</v>
      </c>
      <c r="Z162">
        <v>65.709999999999994</v>
      </c>
      <c r="AA162">
        <v>11.6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0.04</v>
      </c>
      <c r="AH162">
        <v>2</v>
      </c>
      <c r="AI162">
        <v>34733362</v>
      </c>
      <c r="AJ162">
        <v>100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ROW(Source!A56)</f>
        <v>56</v>
      </c>
      <c r="B163">
        <v>34733363</v>
      </c>
      <c r="C163">
        <v>34733358</v>
      </c>
      <c r="D163">
        <v>31443675</v>
      </c>
      <c r="E163">
        <v>17</v>
      </c>
      <c r="F163">
        <v>1</v>
      </c>
      <c r="G163">
        <v>1</v>
      </c>
      <c r="H163">
        <v>3</v>
      </c>
      <c r="I163" t="s">
        <v>287</v>
      </c>
      <c r="J163" t="s">
        <v>3</v>
      </c>
      <c r="K163" t="s">
        <v>288</v>
      </c>
      <c r="L163">
        <v>1348</v>
      </c>
      <c r="N163">
        <v>1009</v>
      </c>
      <c r="O163" t="s">
        <v>50</v>
      </c>
      <c r="P163" t="s">
        <v>50</v>
      </c>
      <c r="Q163">
        <v>1000</v>
      </c>
      <c r="X163">
        <v>0.224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 t="s">
        <v>3</v>
      </c>
      <c r="AG163">
        <v>0.224</v>
      </c>
      <c r="AH163">
        <v>3</v>
      </c>
      <c r="AI163">
        <v>-1</v>
      </c>
      <c r="AJ163" t="s">
        <v>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ROW(Source!A56)</f>
        <v>56</v>
      </c>
      <c r="B164">
        <v>34733364</v>
      </c>
      <c r="C164">
        <v>34733358</v>
      </c>
      <c r="D164">
        <v>31449148</v>
      </c>
      <c r="E164">
        <v>1</v>
      </c>
      <c r="F164">
        <v>1</v>
      </c>
      <c r="G164">
        <v>1</v>
      </c>
      <c r="H164">
        <v>3</v>
      </c>
      <c r="I164" t="s">
        <v>289</v>
      </c>
      <c r="J164" t="s">
        <v>290</v>
      </c>
      <c r="K164" t="s">
        <v>291</v>
      </c>
      <c r="L164">
        <v>1348</v>
      </c>
      <c r="N164">
        <v>1009</v>
      </c>
      <c r="O164" t="s">
        <v>50</v>
      </c>
      <c r="P164" t="s">
        <v>50</v>
      </c>
      <c r="Q164">
        <v>1000</v>
      </c>
      <c r="X164">
        <v>4.0000000000000001E-3</v>
      </c>
      <c r="Y164">
        <v>11978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4.0000000000000001E-3</v>
      </c>
      <c r="AH164">
        <v>3</v>
      </c>
      <c r="AI164">
        <v>-1</v>
      </c>
      <c r="AJ164" t="s">
        <v>3</v>
      </c>
      <c r="AK164">
        <v>4</v>
      </c>
      <c r="AL164">
        <v>-47.911999999999999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ROW(Source!A56)</f>
        <v>56</v>
      </c>
      <c r="B165">
        <v>34733365</v>
      </c>
      <c r="C165">
        <v>34733358</v>
      </c>
      <c r="D165">
        <v>31470236</v>
      </c>
      <c r="E165">
        <v>1</v>
      </c>
      <c r="F165">
        <v>1</v>
      </c>
      <c r="G165">
        <v>1</v>
      </c>
      <c r="H165">
        <v>3</v>
      </c>
      <c r="I165" t="s">
        <v>313</v>
      </c>
      <c r="J165" t="s">
        <v>314</v>
      </c>
      <c r="K165" t="s">
        <v>315</v>
      </c>
      <c r="L165">
        <v>1348</v>
      </c>
      <c r="N165">
        <v>1009</v>
      </c>
      <c r="O165" t="s">
        <v>50</v>
      </c>
      <c r="P165" t="s">
        <v>50</v>
      </c>
      <c r="Q165">
        <v>1000</v>
      </c>
      <c r="X165">
        <v>6.0000000000000001E-3</v>
      </c>
      <c r="Y165">
        <v>8023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6.0000000000000001E-3</v>
      </c>
      <c r="AH165">
        <v>3</v>
      </c>
      <c r="AI165">
        <v>-1</v>
      </c>
      <c r="AJ165" t="s">
        <v>3</v>
      </c>
      <c r="AK165">
        <v>4</v>
      </c>
      <c r="AL165">
        <v>-48.137999999999998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ROW(Source!A56)</f>
        <v>56</v>
      </c>
      <c r="B166">
        <v>34733366</v>
      </c>
      <c r="C166">
        <v>34733358</v>
      </c>
      <c r="D166">
        <v>31443679</v>
      </c>
      <c r="E166">
        <v>17</v>
      </c>
      <c r="F166">
        <v>1</v>
      </c>
      <c r="G166">
        <v>1</v>
      </c>
      <c r="H166">
        <v>3</v>
      </c>
      <c r="I166" t="s">
        <v>316</v>
      </c>
      <c r="J166" t="s">
        <v>3</v>
      </c>
      <c r="K166" t="s">
        <v>317</v>
      </c>
      <c r="L166">
        <v>1348</v>
      </c>
      <c r="N166">
        <v>1009</v>
      </c>
      <c r="O166" t="s">
        <v>50</v>
      </c>
      <c r="P166" t="s">
        <v>50</v>
      </c>
      <c r="Q166">
        <v>1000</v>
      </c>
      <c r="X166">
        <v>0.184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 t="s">
        <v>3</v>
      </c>
      <c r="AG166">
        <v>0.184</v>
      </c>
      <c r="AH166">
        <v>3</v>
      </c>
      <c r="AI166">
        <v>-1</v>
      </c>
      <c r="AJ166" t="s">
        <v>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34733359</v>
      </c>
      <c r="C167">
        <v>34733358</v>
      </c>
      <c r="D167">
        <v>31709863</v>
      </c>
      <c r="E167">
        <v>1</v>
      </c>
      <c r="F167">
        <v>1</v>
      </c>
      <c r="G167">
        <v>1</v>
      </c>
      <c r="H167">
        <v>1</v>
      </c>
      <c r="I167" t="s">
        <v>280</v>
      </c>
      <c r="J167" t="s">
        <v>3</v>
      </c>
      <c r="K167" t="s">
        <v>281</v>
      </c>
      <c r="L167">
        <v>1191</v>
      </c>
      <c r="N167">
        <v>1013</v>
      </c>
      <c r="O167" t="s">
        <v>251</v>
      </c>
      <c r="P167" t="s">
        <v>251</v>
      </c>
      <c r="Q167">
        <v>1</v>
      </c>
      <c r="X167">
        <v>41.41</v>
      </c>
      <c r="Y167">
        <v>0</v>
      </c>
      <c r="Z167">
        <v>0</v>
      </c>
      <c r="AA167">
        <v>0</v>
      </c>
      <c r="AB167">
        <v>8.5299999999999994</v>
      </c>
      <c r="AC167">
        <v>0</v>
      </c>
      <c r="AD167">
        <v>1</v>
      </c>
      <c r="AE167">
        <v>1</v>
      </c>
      <c r="AF167" t="s">
        <v>3</v>
      </c>
      <c r="AG167">
        <v>41.41</v>
      </c>
      <c r="AH167">
        <v>2</v>
      </c>
      <c r="AI167">
        <v>34733359</v>
      </c>
      <c r="AJ167">
        <v>101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34733360</v>
      </c>
      <c r="C168">
        <v>34733358</v>
      </c>
      <c r="D168">
        <v>31709492</v>
      </c>
      <c r="E168">
        <v>1</v>
      </c>
      <c r="F168">
        <v>1</v>
      </c>
      <c r="G168">
        <v>1</v>
      </c>
      <c r="H168">
        <v>1</v>
      </c>
      <c r="I168" t="s">
        <v>260</v>
      </c>
      <c r="J168" t="s">
        <v>3</v>
      </c>
      <c r="K168" t="s">
        <v>261</v>
      </c>
      <c r="L168">
        <v>1191</v>
      </c>
      <c r="N168">
        <v>1013</v>
      </c>
      <c r="O168" t="s">
        <v>251</v>
      </c>
      <c r="P168" t="s">
        <v>251</v>
      </c>
      <c r="Q168">
        <v>1</v>
      </c>
      <c r="X168">
        <v>0.12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2</v>
      </c>
      <c r="AF168" t="s">
        <v>3</v>
      </c>
      <c r="AG168">
        <v>0.12</v>
      </c>
      <c r="AH168">
        <v>2</v>
      </c>
      <c r="AI168">
        <v>34733360</v>
      </c>
      <c r="AJ168">
        <v>102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34733361</v>
      </c>
      <c r="C169">
        <v>34733358</v>
      </c>
      <c r="D169">
        <v>31527047</v>
      </c>
      <c r="E169">
        <v>1</v>
      </c>
      <c r="F169">
        <v>1</v>
      </c>
      <c r="G169">
        <v>1</v>
      </c>
      <c r="H169">
        <v>2</v>
      </c>
      <c r="I169" t="s">
        <v>282</v>
      </c>
      <c r="J169" t="s">
        <v>283</v>
      </c>
      <c r="K169" t="s">
        <v>284</v>
      </c>
      <c r="L169">
        <v>1368</v>
      </c>
      <c r="N169">
        <v>1011</v>
      </c>
      <c r="O169" t="s">
        <v>257</v>
      </c>
      <c r="P169" t="s">
        <v>257</v>
      </c>
      <c r="Q169">
        <v>1</v>
      </c>
      <c r="X169">
        <v>0.08</v>
      </c>
      <c r="Y169">
        <v>0</v>
      </c>
      <c r="Z169">
        <v>31.26</v>
      </c>
      <c r="AA169">
        <v>13.5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0.08</v>
      </c>
      <c r="AH169">
        <v>2</v>
      </c>
      <c r="AI169">
        <v>34733361</v>
      </c>
      <c r="AJ169">
        <v>103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34733362</v>
      </c>
      <c r="C170">
        <v>34733358</v>
      </c>
      <c r="D170">
        <v>31528142</v>
      </c>
      <c r="E170">
        <v>1</v>
      </c>
      <c r="F170">
        <v>1</v>
      </c>
      <c r="G170">
        <v>1</v>
      </c>
      <c r="H170">
        <v>2</v>
      </c>
      <c r="I170" t="s">
        <v>272</v>
      </c>
      <c r="J170" t="s">
        <v>273</v>
      </c>
      <c r="K170" t="s">
        <v>274</v>
      </c>
      <c r="L170">
        <v>1368</v>
      </c>
      <c r="N170">
        <v>1011</v>
      </c>
      <c r="O170" t="s">
        <v>257</v>
      </c>
      <c r="P170" t="s">
        <v>257</v>
      </c>
      <c r="Q170">
        <v>1</v>
      </c>
      <c r="X170">
        <v>0.04</v>
      </c>
      <c r="Y170">
        <v>0</v>
      </c>
      <c r="Z170">
        <v>65.709999999999994</v>
      </c>
      <c r="AA170">
        <v>11.6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0.04</v>
      </c>
      <c r="AH170">
        <v>2</v>
      </c>
      <c r="AI170">
        <v>34733362</v>
      </c>
      <c r="AJ170">
        <v>104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ROW(Source!A57)</f>
        <v>57</v>
      </c>
      <c r="B171">
        <v>34733363</v>
      </c>
      <c r="C171">
        <v>34733358</v>
      </c>
      <c r="D171">
        <v>31443675</v>
      </c>
      <c r="E171">
        <v>17</v>
      </c>
      <c r="F171">
        <v>1</v>
      </c>
      <c r="G171">
        <v>1</v>
      </c>
      <c r="H171">
        <v>3</v>
      </c>
      <c r="I171" t="s">
        <v>287</v>
      </c>
      <c r="J171" t="s">
        <v>3</v>
      </c>
      <c r="K171" t="s">
        <v>288</v>
      </c>
      <c r="L171">
        <v>1348</v>
      </c>
      <c r="N171">
        <v>1009</v>
      </c>
      <c r="O171" t="s">
        <v>50</v>
      </c>
      <c r="P171" t="s">
        <v>50</v>
      </c>
      <c r="Q171">
        <v>1000</v>
      </c>
      <c r="X171">
        <v>0.224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 t="s">
        <v>3</v>
      </c>
      <c r="AG171">
        <v>0.224</v>
      </c>
      <c r="AH171">
        <v>3</v>
      </c>
      <c r="AI171">
        <v>-1</v>
      </c>
      <c r="AJ171" t="s">
        <v>3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ROW(Source!A57)</f>
        <v>57</v>
      </c>
      <c r="B172">
        <v>34733364</v>
      </c>
      <c r="C172">
        <v>34733358</v>
      </c>
      <c r="D172">
        <v>31449148</v>
      </c>
      <c r="E172">
        <v>1</v>
      </c>
      <c r="F172">
        <v>1</v>
      </c>
      <c r="G172">
        <v>1</v>
      </c>
      <c r="H172">
        <v>3</v>
      </c>
      <c r="I172" t="s">
        <v>289</v>
      </c>
      <c r="J172" t="s">
        <v>290</v>
      </c>
      <c r="K172" t="s">
        <v>291</v>
      </c>
      <c r="L172">
        <v>1348</v>
      </c>
      <c r="N172">
        <v>1009</v>
      </c>
      <c r="O172" t="s">
        <v>50</v>
      </c>
      <c r="P172" t="s">
        <v>50</v>
      </c>
      <c r="Q172">
        <v>1000</v>
      </c>
      <c r="X172">
        <v>4.0000000000000001E-3</v>
      </c>
      <c r="Y172">
        <v>11978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4.0000000000000001E-3</v>
      </c>
      <c r="AH172">
        <v>3</v>
      </c>
      <c r="AI172">
        <v>-1</v>
      </c>
      <c r="AJ172" t="s">
        <v>3</v>
      </c>
      <c r="AK172">
        <v>4</v>
      </c>
      <c r="AL172">
        <v>-47.911999999999999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ROW(Source!A57)</f>
        <v>57</v>
      </c>
      <c r="B173">
        <v>34733365</v>
      </c>
      <c r="C173">
        <v>34733358</v>
      </c>
      <c r="D173">
        <v>31470236</v>
      </c>
      <c r="E173">
        <v>1</v>
      </c>
      <c r="F173">
        <v>1</v>
      </c>
      <c r="G173">
        <v>1</v>
      </c>
      <c r="H173">
        <v>3</v>
      </c>
      <c r="I173" t="s">
        <v>313</v>
      </c>
      <c r="J173" t="s">
        <v>314</v>
      </c>
      <c r="K173" t="s">
        <v>315</v>
      </c>
      <c r="L173">
        <v>1348</v>
      </c>
      <c r="N173">
        <v>1009</v>
      </c>
      <c r="O173" t="s">
        <v>50</v>
      </c>
      <c r="P173" t="s">
        <v>50</v>
      </c>
      <c r="Q173">
        <v>1000</v>
      </c>
      <c r="X173">
        <v>6.0000000000000001E-3</v>
      </c>
      <c r="Y173">
        <v>8023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6.0000000000000001E-3</v>
      </c>
      <c r="AH173">
        <v>3</v>
      </c>
      <c r="AI173">
        <v>-1</v>
      </c>
      <c r="AJ173" t="s">
        <v>3</v>
      </c>
      <c r="AK173">
        <v>4</v>
      </c>
      <c r="AL173">
        <v>-48.137999999999998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1</v>
      </c>
    </row>
    <row r="174" spans="1:44" x14ac:dyDescent="0.2">
      <c r="A174">
        <f>ROW(Source!A57)</f>
        <v>57</v>
      </c>
      <c r="B174">
        <v>34733366</v>
      </c>
      <c r="C174">
        <v>34733358</v>
      </c>
      <c r="D174">
        <v>31443679</v>
      </c>
      <c r="E174">
        <v>17</v>
      </c>
      <c r="F174">
        <v>1</v>
      </c>
      <c r="G174">
        <v>1</v>
      </c>
      <c r="H174">
        <v>3</v>
      </c>
      <c r="I174" t="s">
        <v>316</v>
      </c>
      <c r="J174" t="s">
        <v>3</v>
      </c>
      <c r="K174" t="s">
        <v>317</v>
      </c>
      <c r="L174">
        <v>1348</v>
      </c>
      <c r="N174">
        <v>1009</v>
      </c>
      <c r="O174" t="s">
        <v>50</v>
      </c>
      <c r="P174" t="s">
        <v>50</v>
      </c>
      <c r="Q174">
        <v>1000</v>
      </c>
      <c r="X174">
        <v>0.184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 t="s">
        <v>3</v>
      </c>
      <c r="AG174">
        <v>0.184</v>
      </c>
      <c r="AH174">
        <v>3</v>
      </c>
      <c r="AI174">
        <v>-1</v>
      </c>
      <c r="AJ174" t="s">
        <v>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2019-03-27T08:43:29Z</dcterms:created>
  <dcterms:modified xsi:type="dcterms:W3CDTF">2019-04-05T11:26:01Z</dcterms:modified>
</cp:coreProperties>
</file>