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0" windowHeight="1185" activeTab="1"/>
  </bookViews>
  <sheets>
    <sheet name="2.Материалы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'1.Смета.или.Акт'!$45:$45</definedName>
    <definedName name="_xlnm.Print_Titles" localSheetId="0">'2.Материалы'!$20:$20</definedName>
    <definedName name="_xlnm.Print_Area" localSheetId="1">'1.Смета.или.Акт'!$A$1:$M$302</definedName>
    <definedName name="_xlnm.Print_Area" localSheetId="0">'2.Материалы'!$A$1:$G$113</definedName>
  </definedNames>
  <calcPr calcId="144525"/>
</workbook>
</file>

<file path=xl/calcChain.xml><?xml version="1.0" encoding="utf-8"?>
<calcChain xmlns="http://schemas.openxmlformats.org/spreadsheetml/2006/main">
  <c r="BZ109" i="8" l="1"/>
  <c r="BY109" i="8"/>
  <c r="BZ106" i="8"/>
  <c r="BY106" i="8"/>
  <c r="F79" i="8"/>
  <c r="F100" i="8"/>
  <c r="F86" i="8"/>
  <c r="F84" i="8"/>
  <c r="F83" i="8"/>
  <c r="F89" i="8"/>
  <c r="F82" i="8"/>
  <c r="F98" i="8"/>
  <c r="F80" i="8"/>
  <c r="F81" i="8"/>
  <c r="F90" i="8"/>
  <c r="F94" i="8"/>
  <c r="F88" i="8"/>
  <c r="F97" i="8"/>
  <c r="F91" i="8"/>
  <c r="F93" i="8"/>
  <c r="F96" i="8"/>
  <c r="F92" i="8"/>
  <c r="F87" i="8"/>
  <c r="F95" i="8"/>
  <c r="F85" i="8"/>
  <c r="F99" i="8"/>
  <c r="F22" i="8"/>
  <c r="F75" i="8"/>
  <c r="F72" i="8"/>
  <c r="F62" i="8"/>
  <c r="F65" i="8"/>
  <c r="F32" i="8"/>
  <c r="F67" i="8"/>
  <c r="F49" i="8"/>
  <c r="F68" i="8"/>
  <c r="F57" i="8"/>
  <c r="F31" i="8"/>
  <c r="F73" i="8"/>
  <c r="F51" i="8"/>
  <c r="F54" i="8"/>
  <c r="F28" i="8"/>
  <c r="F71" i="8"/>
  <c r="F29" i="8"/>
  <c r="F50" i="8"/>
  <c r="F63" i="8"/>
  <c r="F33" i="8"/>
  <c r="F26" i="8"/>
  <c r="F70" i="8"/>
  <c r="F40" i="8"/>
  <c r="F52" i="8"/>
  <c r="F41" i="8"/>
  <c r="F76" i="8"/>
  <c r="F60" i="8"/>
  <c r="F44" i="8"/>
  <c r="F39" i="8"/>
  <c r="F38" i="8"/>
  <c r="F46" i="8"/>
  <c r="F64" i="8"/>
  <c r="F43" i="8"/>
  <c r="F48" i="8"/>
  <c r="F23" i="8"/>
  <c r="F61" i="8"/>
  <c r="F35" i="8"/>
  <c r="F66" i="8"/>
  <c r="F37" i="8"/>
  <c r="F34" i="8"/>
  <c r="F56" i="8"/>
  <c r="F24" i="8"/>
  <c r="F53" i="8"/>
  <c r="F69" i="8"/>
  <c r="F36" i="8"/>
  <c r="F25" i="8"/>
  <c r="F27" i="8"/>
  <c r="F58" i="8"/>
  <c r="F74" i="8"/>
  <c r="F59" i="8"/>
  <c r="F45" i="8"/>
  <c r="F42" i="8"/>
  <c r="F47" i="8"/>
  <c r="F55" i="8"/>
  <c r="F30" i="8"/>
  <c r="DK446" i="3"/>
  <c r="DJ446" i="3"/>
  <c r="DI446" i="3"/>
  <c r="DK445" i="3"/>
  <c r="DJ445" i="3"/>
  <c r="DI445" i="3"/>
  <c r="DK444" i="3"/>
  <c r="DJ444" i="3"/>
  <c r="DI444" i="3"/>
  <c r="DK443" i="3"/>
  <c r="DJ443" i="3"/>
  <c r="DI443" i="3"/>
  <c r="DK442" i="3"/>
  <c r="DJ442" i="3"/>
  <c r="DI442" i="3"/>
  <c r="DK434" i="3"/>
  <c r="DJ434" i="3"/>
  <c r="DI434" i="3"/>
  <c r="DK433" i="3"/>
  <c r="DJ433" i="3"/>
  <c r="DI433" i="3"/>
  <c r="DK432" i="3"/>
  <c r="DJ432" i="3"/>
  <c r="DI432" i="3"/>
  <c r="DK431" i="3"/>
  <c r="DJ431" i="3"/>
  <c r="DI431" i="3"/>
  <c r="DK430" i="3"/>
  <c r="DJ430" i="3"/>
  <c r="DI430" i="3"/>
  <c r="DK422" i="3"/>
  <c r="DJ422" i="3"/>
  <c r="DI422" i="3"/>
  <c r="DK421" i="3"/>
  <c r="DJ421" i="3"/>
  <c r="DI421" i="3"/>
  <c r="DK420" i="3"/>
  <c r="DJ420" i="3"/>
  <c r="DI420" i="3"/>
  <c r="DK416" i="3"/>
  <c r="DJ416" i="3"/>
  <c r="DI416" i="3"/>
  <c r="DK415" i="3"/>
  <c r="DJ415" i="3"/>
  <c r="DI415" i="3"/>
  <c r="DK414" i="3"/>
  <c r="DJ414" i="3"/>
  <c r="DI414" i="3"/>
  <c r="DK410" i="3"/>
  <c r="DJ410" i="3"/>
  <c r="DI410" i="3"/>
  <c r="DK409" i="3"/>
  <c r="DJ409" i="3"/>
  <c r="DI409" i="3"/>
  <c r="DK408" i="3"/>
  <c r="DJ408" i="3"/>
  <c r="DI408" i="3"/>
  <c r="DK407" i="3"/>
  <c r="DJ407" i="3"/>
  <c r="DI407" i="3"/>
  <c r="DK406" i="3"/>
  <c r="DJ406" i="3"/>
  <c r="DI406" i="3"/>
  <c r="DK401" i="3"/>
  <c r="DJ401" i="3"/>
  <c r="DI401" i="3"/>
  <c r="DK400" i="3"/>
  <c r="DJ400" i="3"/>
  <c r="DI400" i="3"/>
  <c r="DK399" i="3"/>
  <c r="DJ399" i="3"/>
  <c r="DI399" i="3"/>
  <c r="DK398" i="3"/>
  <c r="DJ398" i="3"/>
  <c r="DI398" i="3"/>
  <c r="DK397" i="3"/>
  <c r="DJ397" i="3"/>
  <c r="DI397" i="3"/>
  <c r="DK392" i="3"/>
  <c r="DJ392" i="3"/>
  <c r="DI392" i="3"/>
  <c r="DK391" i="3"/>
  <c r="DJ391" i="3"/>
  <c r="DI391" i="3"/>
  <c r="DK386" i="3"/>
  <c r="DJ386" i="3"/>
  <c r="DI386" i="3"/>
  <c r="DK385" i="3"/>
  <c r="DJ385" i="3"/>
  <c r="DI385" i="3"/>
  <c r="DK380" i="3"/>
  <c r="DJ380" i="3"/>
  <c r="DI380" i="3"/>
  <c r="DK379" i="3"/>
  <c r="DJ379" i="3"/>
  <c r="DI379" i="3"/>
  <c r="DK374" i="3"/>
  <c r="DJ374" i="3"/>
  <c r="DI374" i="3"/>
  <c r="DK373" i="3"/>
  <c r="DJ373" i="3"/>
  <c r="DI373" i="3"/>
  <c r="DK368" i="3"/>
  <c r="DJ368" i="3"/>
  <c r="DI368" i="3"/>
  <c r="DK367" i="3"/>
  <c r="DJ367" i="3"/>
  <c r="DI367" i="3"/>
  <c r="DK366" i="3"/>
  <c r="DJ366" i="3"/>
  <c r="DI366" i="3"/>
  <c r="DK361" i="3"/>
  <c r="DJ361" i="3"/>
  <c r="DI361" i="3"/>
  <c r="DK360" i="3"/>
  <c r="DJ360" i="3"/>
  <c r="DI360" i="3"/>
  <c r="DK359" i="3"/>
  <c r="DJ359" i="3"/>
  <c r="DI359" i="3"/>
  <c r="DK354" i="3"/>
  <c r="DJ354" i="3"/>
  <c r="DI354" i="3"/>
  <c r="DK353" i="3"/>
  <c r="DJ353" i="3"/>
  <c r="DI353" i="3"/>
  <c r="DK351" i="3"/>
  <c r="DJ351" i="3"/>
  <c r="DI351" i="3"/>
  <c r="DK350" i="3"/>
  <c r="DJ350" i="3"/>
  <c r="DI350" i="3"/>
  <c r="DK348" i="3"/>
  <c r="DJ348" i="3"/>
  <c r="DI348" i="3"/>
  <c r="DK347" i="3"/>
  <c r="DJ347" i="3"/>
  <c r="DI347" i="3"/>
  <c r="DK346" i="3"/>
  <c r="DJ346" i="3"/>
  <c r="DI346" i="3"/>
  <c r="DK343" i="3"/>
  <c r="DJ343" i="3"/>
  <c r="DI343" i="3"/>
  <c r="DK342" i="3"/>
  <c r="DJ342" i="3"/>
  <c r="DI342" i="3"/>
  <c r="DK341" i="3"/>
  <c r="DJ341" i="3"/>
  <c r="DI341" i="3"/>
  <c r="DK338" i="3"/>
  <c r="DJ338" i="3"/>
  <c r="DI338" i="3"/>
  <c r="DK337" i="3"/>
  <c r="DJ337" i="3"/>
  <c r="DI337" i="3"/>
  <c r="DK336" i="3"/>
  <c r="DJ336" i="3"/>
  <c r="DI336" i="3"/>
  <c r="DK331" i="3"/>
  <c r="DJ331" i="3"/>
  <c r="DI331" i="3"/>
  <c r="DK330" i="3"/>
  <c r="DJ330" i="3"/>
  <c r="DI330" i="3"/>
  <c r="DK329" i="3"/>
  <c r="DJ329" i="3"/>
  <c r="DI329" i="3"/>
  <c r="DK318" i="3"/>
  <c r="DJ318" i="3"/>
  <c r="DI318" i="3"/>
  <c r="DK317" i="3"/>
  <c r="DJ317" i="3"/>
  <c r="DI317" i="3"/>
  <c r="DK316" i="3"/>
  <c r="DJ316" i="3"/>
  <c r="DI316" i="3"/>
  <c r="DK315" i="3"/>
  <c r="DJ315" i="3"/>
  <c r="DI315" i="3"/>
  <c r="DK314" i="3"/>
  <c r="DJ314" i="3"/>
  <c r="DI314" i="3"/>
  <c r="DK312" i="3"/>
  <c r="DJ312" i="3"/>
  <c r="DI312" i="3"/>
  <c r="DK311" i="3"/>
  <c r="DJ311" i="3"/>
  <c r="DI311" i="3"/>
  <c r="DK310" i="3"/>
  <c r="DJ310" i="3"/>
  <c r="DI310" i="3"/>
  <c r="DK309" i="3"/>
  <c r="DJ309" i="3"/>
  <c r="DI309" i="3"/>
  <c r="DK308" i="3"/>
  <c r="DJ308" i="3"/>
  <c r="DI308" i="3"/>
  <c r="DK306" i="3"/>
  <c r="DJ306" i="3"/>
  <c r="DI306" i="3"/>
  <c r="DK305" i="3"/>
  <c r="DJ305" i="3"/>
  <c r="DI305" i="3"/>
  <c r="DK304" i="3"/>
  <c r="DJ304" i="3"/>
  <c r="DI304" i="3"/>
  <c r="DK303" i="3"/>
  <c r="DJ303" i="3"/>
  <c r="DI303" i="3"/>
  <c r="DK302" i="3"/>
  <c r="DI302" i="3"/>
  <c r="DK298" i="3"/>
  <c r="DJ298" i="3"/>
  <c r="DI298" i="3"/>
  <c r="DK297" i="3"/>
  <c r="DJ297" i="3"/>
  <c r="DI297" i="3"/>
  <c r="DK296" i="3"/>
  <c r="DJ296" i="3"/>
  <c r="DI296" i="3"/>
  <c r="DK295" i="3"/>
  <c r="DJ295" i="3"/>
  <c r="DI295" i="3"/>
  <c r="DK294" i="3"/>
  <c r="DI294" i="3"/>
  <c r="DK290" i="3"/>
  <c r="DJ290" i="3"/>
  <c r="DI290" i="3"/>
  <c r="DK289" i="3"/>
  <c r="DJ289" i="3"/>
  <c r="DI289" i="3"/>
  <c r="DK288" i="3"/>
  <c r="DJ288" i="3"/>
  <c r="DI288" i="3"/>
  <c r="DK287" i="3"/>
  <c r="DJ287" i="3"/>
  <c r="DI287" i="3"/>
  <c r="DK286" i="3"/>
  <c r="DJ286" i="3"/>
  <c r="DI286" i="3"/>
  <c r="DK285" i="3"/>
  <c r="DJ285" i="3"/>
  <c r="DI285" i="3"/>
  <c r="DK280" i="3"/>
  <c r="DJ280" i="3"/>
  <c r="DI280" i="3"/>
  <c r="DK279" i="3"/>
  <c r="DJ279" i="3"/>
  <c r="DI279" i="3"/>
  <c r="DK278" i="3"/>
  <c r="DJ278" i="3"/>
  <c r="DI278" i="3"/>
  <c r="DK277" i="3"/>
  <c r="DJ277" i="3"/>
  <c r="DI277" i="3"/>
  <c r="DK276" i="3"/>
  <c r="DJ276" i="3"/>
  <c r="DI276" i="3"/>
  <c r="DK275" i="3"/>
  <c r="DJ275" i="3"/>
  <c r="DI275" i="3"/>
  <c r="DK270" i="3"/>
  <c r="DJ270" i="3"/>
  <c r="DI270" i="3"/>
  <c r="DK269" i="3"/>
  <c r="DJ269" i="3"/>
  <c r="DI269" i="3"/>
  <c r="DK264" i="3"/>
  <c r="DJ264" i="3"/>
  <c r="DI264" i="3"/>
  <c r="DK263" i="3"/>
  <c r="DJ263" i="3"/>
  <c r="DI263" i="3"/>
  <c r="DK258" i="3"/>
  <c r="DJ258" i="3"/>
  <c r="DI258" i="3"/>
  <c r="DK257" i="3"/>
  <c r="DJ257" i="3"/>
  <c r="DI257" i="3"/>
  <c r="DK256" i="3"/>
  <c r="DJ256" i="3"/>
  <c r="DI256" i="3"/>
  <c r="DK252" i="3"/>
  <c r="DJ252" i="3"/>
  <c r="DI252" i="3"/>
  <c r="DK251" i="3"/>
  <c r="DJ251" i="3"/>
  <c r="DI251" i="3"/>
  <c r="DK250" i="3"/>
  <c r="DJ250" i="3"/>
  <c r="DI250" i="3"/>
  <c r="DK246" i="3"/>
  <c r="DI246" i="3"/>
  <c r="DK245" i="3"/>
  <c r="DJ245" i="3"/>
  <c r="DI245" i="3"/>
  <c r="DK244" i="3"/>
  <c r="DJ244" i="3"/>
  <c r="DI244" i="3"/>
  <c r="DK243" i="3"/>
  <c r="DJ243" i="3"/>
  <c r="DI243" i="3"/>
  <c r="DK242" i="3"/>
  <c r="DJ242" i="3"/>
  <c r="DI242" i="3"/>
  <c r="DK241" i="3"/>
  <c r="DJ241" i="3"/>
  <c r="DI241" i="3"/>
  <c r="DK240" i="3"/>
  <c r="DJ240" i="3"/>
  <c r="DI240" i="3"/>
  <c r="DK239" i="3"/>
  <c r="DJ239" i="3"/>
  <c r="DI239" i="3"/>
  <c r="DK238" i="3"/>
  <c r="DJ238" i="3"/>
  <c r="DI238" i="3"/>
  <c r="DK237" i="3"/>
  <c r="DJ237" i="3"/>
  <c r="DI237" i="3"/>
  <c r="DK236" i="3"/>
  <c r="DJ236" i="3"/>
  <c r="DI236" i="3"/>
  <c r="DK235" i="3"/>
  <c r="DJ235" i="3"/>
  <c r="DI235" i="3"/>
  <c r="DK234" i="3"/>
  <c r="DJ234" i="3"/>
  <c r="DI234" i="3"/>
  <c r="DK233" i="3"/>
  <c r="DJ233" i="3"/>
  <c r="DI233" i="3"/>
  <c r="DK223" i="3"/>
  <c r="DI223" i="3"/>
  <c r="DK222" i="3"/>
  <c r="DJ222" i="3"/>
  <c r="DI222" i="3"/>
  <c r="DK221" i="3"/>
  <c r="DJ221" i="3"/>
  <c r="DI221" i="3"/>
  <c r="DK220" i="3"/>
  <c r="DJ220" i="3"/>
  <c r="DI220" i="3"/>
  <c r="DK219" i="3"/>
  <c r="DJ219" i="3"/>
  <c r="DI219" i="3"/>
  <c r="DK218" i="3"/>
  <c r="DJ218" i="3"/>
  <c r="DI218" i="3"/>
  <c r="DK217" i="3"/>
  <c r="DJ217" i="3"/>
  <c r="DI217" i="3"/>
  <c r="DK216" i="3"/>
  <c r="DJ216" i="3"/>
  <c r="DI216" i="3"/>
  <c r="DK215" i="3"/>
  <c r="DJ215" i="3"/>
  <c r="DI215" i="3"/>
  <c r="DK214" i="3"/>
  <c r="DJ214" i="3"/>
  <c r="DI214" i="3"/>
  <c r="DK213" i="3"/>
  <c r="DJ213" i="3"/>
  <c r="DI213" i="3"/>
  <c r="DK212" i="3"/>
  <c r="DJ212" i="3"/>
  <c r="DI212" i="3"/>
  <c r="DK211" i="3"/>
  <c r="DJ211" i="3"/>
  <c r="DI211" i="3"/>
  <c r="DK210" i="3"/>
  <c r="DJ210" i="3"/>
  <c r="DI210" i="3"/>
  <c r="DK200" i="3"/>
  <c r="DJ200" i="3"/>
  <c r="DI200" i="3"/>
  <c r="DK199" i="3"/>
  <c r="DJ199" i="3"/>
  <c r="DI199" i="3"/>
  <c r="DK198" i="3"/>
  <c r="DJ198" i="3"/>
  <c r="DI198" i="3"/>
  <c r="DK197" i="3"/>
  <c r="DJ197" i="3"/>
  <c r="DI197" i="3"/>
  <c r="DK196" i="3"/>
  <c r="DJ196" i="3"/>
  <c r="DI196" i="3"/>
  <c r="DK195" i="3"/>
  <c r="DJ195" i="3"/>
  <c r="DI195" i="3"/>
  <c r="DK190" i="3"/>
  <c r="DJ190" i="3"/>
  <c r="DI190" i="3"/>
  <c r="DK189" i="3"/>
  <c r="DJ189" i="3"/>
  <c r="DI189" i="3"/>
  <c r="DK188" i="3"/>
  <c r="DJ188" i="3"/>
  <c r="DI188" i="3"/>
  <c r="DK187" i="3"/>
  <c r="DJ187" i="3"/>
  <c r="DI187" i="3"/>
  <c r="DK186" i="3"/>
  <c r="DJ186" i="3"/>
  <c r="DI186" i="3"/>
  <c r="DK185" i="3"/>
  <c r="DJ185" i="3"/>
  <c r="DI185" i="3"/>
  <c r="DK180" i="3"/>
  <c r="DJ180" i="3"/>
  <c r="DI180" i="3"/>
  <c r="DK179" i="3"/>
  <c r="DJ179" i="3"/>
  <c r="DI179" i="3"/>
  <c r="DK172" i="3"/>
  <c r="DJ172" i="3"/>
  <c r="DI172" i="3"/>
  <c r="DK171" i="3"/>
  <c r="DJ171" i="3"/>
  <c r="DI171" i="3"/>
  <c r="DK164" i="3"/>
  <c r="DJ164" i="3"/>
  <c r="DI164" i="3"/>
  <c r="DK163" i="3"/>
  <c r="DJ163" i="3"/>
  <c r="DI163" i="3"/>
  <c r="DK162" i="3"/>
  <c r="DJ162" i="3"/>
  <c r="DI162" i="3"/>
  <c r="DK161" i="3"/>
  <c r="DJ161" i="3"/>
  <c r="DI161" i="3"/>
  <c r="DK154" i="3"/>
  <c r="DJ154" i="3"/>
  <c r="DI154" i="3"/>
  <c r="DK153" i="3"/>
  <c r="DJ153" i="3"/>
  <c r="DI153" i="3"/>
  <c r="DK152" i="3"/>
  <c r="DJ152" i="3"/>
  <c r="DI152" i="3"/>
  <c r="DK151" i="3"/>
  <c r="DJ151" i="3"/>
  <c r="DI151" i="3"/>
  <c r="DK144" i="3"/>
  <c r="DJ144" i="3"/>
  <c r="DI144" i="3"/>
  <c r="DK143" i="3"/>
  <c r="DJ143" i="3"/>
  <c r="DI143" i="3"/>
  <c r="DK140" i="3"/>
  <c r="DJ140" i="3"/>
  <c r="DI140" i="3"/>
  <c r="DK139" i="3"/>
  <c r="DJ139" i="3"/>
  <c r="DI139" i="3"/>
  <c r="DK136" i="3"/>
  <c r="DJ136" i="3"/>
  <c r="DI136" i="3"/>
  <c r="DK135" i="3"/>
  <c r="DJ135" i="3"/>
  <c r="DI135" i="3"/>
  <c r="DK134" i="3"/>
  <c r="DJ134" i="3"/>
  <c r="DI134" i="3"/>
  <c r="DK129" i="3"/>
  <c r="DJ129" i="3"/>
  <c r="DI129" i="3"/>
  <c r="DK128" i="3"/>
  <c r="DJ128" i="3"/>
  <c r="DI128" i="3"/>
  <c r="DK127" i="3"/>
  <c r="DJ127" i="3"/>
  <c r="DI127" i="3"/>
  <c r="DK122" i="3"/>
  <c r="DJ122" i="3"/>
  <c r="DI122" i="3"/>
  <c r="DK121" i="3"/>
  <c r="DJ121" i="3"/>
  <c r="DI121" i="3"/>
  <c r="DK120" i="3"/>
  <c r="DJ120" i="3"/>
  <c r="DI120" i="3"/>
  <c r="DK119" i="3"/>
  <c r="DJ119" i="3"/>
  <c r="DI119" i="3"/>
  <c r="DK118" i="3"/>
  <c r="DJ118" i="3"/>
  <c r="DI118" i="3"/>
  <c r="DK117" i="3"/>
  <c r="DJ117" i="3"/>
  <c r="DI117" i="3"/>
  <c r="DK116" i="3"/>
  <c r="DJ116" i="3"/>
  <c r="DI116" i="3"/>
  <c r="DK115" i="3"/>
  <c r="DJ115" i="3"/>
  <c r="DI115" i="3"/>
  <c r="DK114" i="3"/>
  <c r="DJ114" i="3"/>
  <c r="DI114" i="3"/>
  <c r="DK110" i="3"/>
  <c r="DJ110" i="3"/>
  <c r="DI110" i="3"/>
  <c r="DK109" i="3"/>
  <c r="DJ109" i="3"/>
  <c r="DI109" i="3"/>
  <c r="DK108" i="3"/>
  <c r="DJ108" i="3"/>
  <c r="DI108" i="3"/>
  <c r="DK107" i="3"/>
  <c r="DJ107" i="3"/>
  <c r="DI107" i="3"/>
  <c r="DK106" i="3"/>
  <c r="DJ106" i="3"/>
  <c r="DI106" i="3"/>
  <c r="DK105" i="3"/>
  <c r="DJ105" i="3"/>
  <c r="DI105" i="3"/>
  <c r="DK104" i="3"/>
  <c r="DJ104" i="3"/>
  <c r="DI104" i="3"/>
  <c r="DK103" i="3"/>
  <c r="DJ103" i="3"/>
  <c r="DI103" i="3"/>
  <c r="DK102" i="3"/>
  <c r="DJ102" i="3"/>
  <c r="DI102" i="3"/>
  <c r="DK98" i="3"/>
  <c r="DJ98" i="3"/>
  <c r="DI98" i="3"/>
  <c r="DK97" i="3"/>
  <c r="DJ97" i="3"/>
  <c r="DI97" i="3"/>
  <c r="DK96" i="3"/>
  <c r="DJ96" i="3"/>
  <c r="DI96" i="3"/>
  <c r="DK95" i="3"/>
  <c r="DJ95" i="3"/>
  <c r="DI95" i="3"/>
  <c r="DK94" i="3"/>
  <c r="DJ94" i="3"/>
  <c r="DI94" i="3"/>
  <c r="DK93" i="3"/>
  <c r="DJ93" i="3"/>
  <c r="DI93" i="3"/>
  <c r="DK92" i="3"/>
  <c r="DJ92" i="3"/>
  <c r="DI92" i="3"/>
  <c r="DK91" i="3"/>
  <c r="DJ91" i="3"/>
  <c r="DI91" i="3"/>
  <c r="DK86" i="3"/>
  <c r="DJ86" i="3"/>
  <c r="DI86" i="3"/>
  <c r="DK85" i="3"/>
  <c r="DJ85" i="3"/>
  <c r="DI85" i="3"/>
  <c r="DK84" i="3"/>
  <c r="DJ84" i="3"/>
  <c r="DI84" i="3"/>
  <c r="DK83" i="3"/>
  <c r="DJ83" i="3"/>
  <c r="DI83" i="3"/>
  <c r="DK82" i="3"/>
  <c r="DJ82" i="3"/>
  <c r="DI82" i="3"/>
  <c r="DK81" i="3"/>
  <c r="DJ81" i="3"/>
  <c r="DI81" i="3"/>
  <c r="DK80" i="3"/>
  <c r="DJ80" i="3"/>
  <c r="DI80" i="3"/>
  <c r="DK79" i="3"/>
  <c r="DJ79" i="3"/>
  <c r="DI79" i="3"/>
  <c r="DK74" i="3"/>
  <c r="DJ74" i="3"/>
  <c r="DI74" i="3"/>
  <c r="DK73" i="3"/>
  <c r="DJ73" i="3"/>
  <c r="DI73" i="3"/>
  <c r="DK72" i="3"/>
  <c r="DJ72" i="3"/>
  <c r="DI72" i="3"/>
  <c r="DK71" i="3"/>
  <c r="DJ71" i="3"/>
  <c r="DI71" i="3"/>
  <c r="DK70" i="3"/>
  <c r="DJ70" i="3"/>
  <c r="DI70" i="3"/>
  <c r="DK69" i="3"/>
  <c r="DJ69" i="3"/>
  <c r="DI69" i="3"/>
  <c r="DK65" i="3"/>
  <c r="DJ65" i="3"/>
  <c r="DI65" i="3"/>
  <c r="DK64" i="3"/>
  <c r="DJ64" i="3"/>
  <c r="DI64" i="3"/>
  <c r="DK63" i="3"/>
  <c r="DJ63" i="3"/>
  <c r="DI63" i="3"/>
  <c r="DK62" i="3"/>
  <c r="DJ62" i="3"/>
  <c r="DI62" i="3"/>
  <c r="DK61" i="3"/>
  <c r="DJ61" i="3"/>
  <c r="DI61" i="3"/>
  <c r="DK60" i="3"/>
  <c r="DJ60" i="3"/>
  <c r="DI60" i="3"/>
  <c r="DK56" i="3"/>
  <c r="DJ56" i="3"/>
  <c r="DI56" i="3"/>
  <c r="DK55" i="3"/>
  <c r="DJ55" i="3"/>
  <c r="DI55" i="3"/>
  <c r="DK50" i="3"/>
  <c r="DJ50" i="3"/>
  <c r="DI50" i="3"/>
  <c r="DK49" i="3"/>
  <c r="DJ49" i="3"/>
  <c r="DI49" i="3"/>
  <c r="DK44" i="3"/>
  <c r="DJ44" i="3"/>
  <c r="DI44" i="3"/>
  <c r="DK43" i="3"/>
  <c r="DJ43" i="3"/>
  <c r="DI43" i="3"/>
  <c r="DK42" i="3"/>
  <c r="DJ42" i="3"/>
  <c r="DI42" i="3"/>
  <c r="DK37" i="3"/>
  <c r="DJ37" i="3"/>
  <c r="DI37" i="3"/>
  <c r="DK36" i="3"/>
  <c r="DJ36" i="3"/>
  <c r="DI36" i="3"/>
  <c r="DK35" i="3"/>
  <c r="DJ35" i="3"/>
  <c r="DI35" i="3"/>
  <c r="DK30" i="3"/>
  <c r="DJ30" i="3"/>
  <c r="DI30" i="3"/>
  <c r="DK26" i="3"/>
  <c r="DJ26" i="3"/>
  <c r="DI26" i="3"/>
  <c r="DK22" i="3"/>
  <c r="DJ22" i="3"/>
  <c r="DI22" i="3"/>
  <c r="DK19" i="3"/>
  <c r="DJ19" i="3"/>
  <c r="DI19" i="3"/>
  <c r="DK10" i="3"/>
  <c r="DJ10" i="3"/>
  <c r="DI10" i="3"/>
  <c r="DK7" i="3"/>
  <c r="DJ7" i="3"/>
  <c r="DI7" i="3"/>
  <c r="BS13" i="8"/>
  <c r="BR6" i="8"/>
  <c r="BR5" i="8"/>
  <c r="BR4" i="8"/>
  <c r="BR3" i="8"/>
  <c r="BZ298" i="6"/>
  <c r="BY298" i="6"/>
  <c r="BZ295" i="6"/>
  <c r="BY295" i="6"/>
  <c r="BZ289" i="6"/>
  <c r="BY289" i="6"/>
  <c r="BZ286" i="6"/>
  <c r="BY286" i="6"/>
  <c r="AC98" i="1"/>
  <c r="AC138" i="1"/>
  <c r="CQ138" i="1" s="1"/>
  <c r="GO98" i="1"/>
  <c r="GO138" i="1"/>
  <c r="FR98" i="1"/>
  <c r="FR138" i="1"/>
  <c r="GP98" i="1"/>
  <c r="GP138" i="1"/>
  <c r="GL98" i="1"/>
  <c r="GL138" i="1"/>
  <c r="AC178" i="1"/>
  <c r="DW178" i="1"/>
  <c r="G178" i="1"/>
  <c r="F178" i="1"/>
  <c r="AC176" i="1"/>
  <c r="DW176" i="1"/>
  <c r="G176" i="1"/>
  <c r="F176" i="1"/>
  <c r="AC174" i="1"/>
  <c r="DW174" i="1"/>
  <c r="G174" i="1"/>
  <c r="F174" i="1"/>
  <c r="AU172" i="1"/>
  <c r="AT172" i="1"/>
  <c r="AE172" i="1"/>
  <c r="AD172" i="1"/>
  <c r="AF172" i="1"/>
  <c r="I172" i="1"/>
  <c r="I173" i="1"/>
  <c r="DW172" i="1"/>
  <c r="AC170" i="1"/>
  <c r="DW170" i="1"/>
  <c r="G170" i="1"/>
  <c r="F170" i="1"/>
  <c r="AC168" i="1"/>
  <c r="DW168" i="1"/>
  <c r="G168" i="1"/>
  <c r="F168" i="1"/>
  <c r="AU166" i="1"/>
  <c r="AT166" i="1"/>
  <c r="AE166" i="1"/>
  <c r="AD166" i="1"/>
  <c r="AF166" i="1"/>
  <c r="I166" i="1"/>
  <c r="I167" i="1"/>
  <c r="DW166" i="1"/>
  <c r="AC164" i="1"/>
  <c r="DW164" i="1"/>
  <c r="G164" i="1"/>
  <c r="F164" i="1"/>
  <c r="AC162" i="1"/>
  <c r="DW162" i="1"/>
  <c r="G162" i="1"/>
  <c r="F162" i="1"/>
  <c r="AU160" i="1"/>
  <c r="AT160" i="1"/>
  <c r="AE160" i="1"/>
  <c r="AD160" i="1"/>
  <c r="AF160" i="1"/>
  <c r="I160" i="1"/>
  <c r="I161" i="1"/>
  <c r="DW160" i="1"/>
  <c r="AU158" i="1"/>
  <c r="AT158" i="1"/>
  <c r="AE158" i="1"/>
  <c r="AD158" i="1"/>
  <c r="AF158" i="1"/>
  <c r="I158" i="1"/>
  <c r="I159" i="1"/>
  <c r="DW158" i="1"/>
  <c r="AC156" i="1"/>
  <c r="DW156" i="1"/>
  <c r="G156" i="1"/>
  <c r="F156" i="1"/>
  <c r="AU154" i="1"/>
  <c r="AT154" i="1"/>
  <c r="AE154" i="1"/>
  <c r="AD154" i="1"/>
  <c r="AF154" i="1"/>
  <c r="I154" i="1"/>
  <c r="I155" i="1"/>
  <c r="DW154" i="1"/>
  <c r="AU152" i="1"/>
  <c r="AT152" i="1"/>
  <c r="AE152" i="1"/>
  <c r="AD152" i="1"/>
  <c r="AF152" i="1"/>
  <c r="I152" i="1"/>
  <c r="I153" i="1"/>
  <c r="DW152" i="1"/>
  <c r="AC150" i="1"/>
  <c r="DW150" i="1"/>
  <c r="G150" i="1"/>
  <c r="F150" i="1"/>
  <c r="AU148" i="1"/>
  <c r="AT148" i="1"/>
  <c r="AE148" i="1"/>
  <c r="AD148" i="1"/>
  <c r="AF148" i="1"/>
  <c r="I148" i="1"/>
  <c r="I149" i="1"/>
  <c r="DW148" i="1"/>
  <c r="AC146" i="1"/>
  <c r="DW146" i="1"/>
  <c r="G146" i="1"/>
  <c r="F146" i="1"/>
  <c r="AU144" i="1"/>
  <c r="AT144" i="1"/>
  <c r="AE144" i="1"/>
  <c r="AD144" i="1"/>
  <c r="AF144" i="1"/>
  <c r="I144" i="1"/>
  <c r="I145" i="1"/>
  <c r="DW144" i="1"/>
  <c r="AU142" i="1"/>
  <c r="AT142" i="1"/>
  <c r="AE142" i="1"/>
  <c r="AD142" i="1"/>
  <c r="AF142" i="1"/>
  <c r="I142" i="1"/>
  <c r="I143" i="1"/>
  <c r="DW142" i="1"/>
  <c r="AU140" i="1"/>
  <c r="AT140" i="1"/>
  <c r="AE140" i="1"/>
  <c r="AD140" i="1"/>
  <c r="AF140" i="1"/>
  <c r="I140" i="1"/>
  <c r="I141" i="1"/>
  <c r="DW140" i="1"/>
  <c r="DW138" i="1"/>
  <c r="G138" i="1"/>
  <c r="F138" i="1"/>
  <c r="AU136" i="1"/>
  <c r="AT136" i="1"/>
  <c r="AE136" i="1"/>
  <c r="AD136" i="1"/>
  <c r="AF136" i="1"/>
  <c r="I136" i="1"/>
  <c r="I137" i="1"/>
  <c r="DW136" i="1"/>
  <c r="G134" i="1"/>
  <c r="AU132" i="1"/>
  <c r="AT132" i="1"/>
  <c r="AE132" i="1"/>
  <c r="AD132" i="1"/>
  <c r="AF132" i="1"/>
  <c r="I132" i="1"/>
  <c r="I133" i="1"/>
  <c r="DW132" i="1"/>
  <c r="AC130" i="1"/>
  <c r="DW130" i="1"/>
  <c r="G130" i="1"/>
  <c r="F130" i="1"/>
  <c r="AU128" i="1"/>
  <c r="AT128" i="1"/>
  <c r="AE128" i="1"/>
  <c r="AD128" i="1"/>
  <c r="AF128" i="1"/>
  <c r="I128" i="1"/>
  <c r="I129" i="1"/>
  <c r="DW128" i="1"/>
  <c r="AU126" i="1"/>
  <c r="AT126" i="1"/>
  <c r="AE126" i="1"/>
  <c r="AD126" i="1"/>
  <c r="AF126" i="1"/>
  <c r="I126" i="1"/>
  <c r="I127" i="1"/>
  <c r="DW126" i="1"/>
  <c r="AC124" i="1"/>
  <c r="DW124" i="1"/>
  <c r="G124" i="1"/>
  <c r="F124" i="1"/>
  <c r="AC120" i="1"/>
  <c r="DW120" i="1"/>
  <c r="G120" i="1"/>
  <c r="F120" i="1"/>
  <c r="AU118" i="1"/>
  <c r="AT118" i="1"/>
  <c r="AE118" i="1"/>
  <c r="AD118" i="1"/>
  <c r="AF118" i="1"/>
  <c r="I118" i="1"/>
  <c r="I119" i="1"/>
  <c r="DW118" i="1"/>
  <c r="AC116" i="1"/>
  <c r="DW116" i="1"/>
  <c r="G116" i="1"/>
  <c r="F116" i="1"/>
  <c r="AC114" i="1"/>
  <c r="DW114" i="1"/>
  <c r="G114" i="1"/>
  <c r="F114" i="1"/>
  <c r="AU112" i="1"/>
  <c r="AT112" i="1"/>
  <c r="AE112" i="1"/>
  <c r="AD112" i="1"/>
  <c r="AF112" i="1"/>
  <c r="I112" i="1"/>
  <c r="I113" i="1"/>
  <c r="DW112" i="1"/>
  <c r="AC110" i="1"/>
  <c r="DW110" i="1"/>
  <c r="G110" i="1"/>
  <c r="F110" i="1"/>
  <c r="AC108" i="1"/>
  <c r="DW108" i="1"/>
  <c r="G108" i="1"/>
  <c r="F108" i="1"/>
  <c r="AU106" i="1"/>
  <c r="AT106" i="1"/>
  <c r="AE106" i="1"/>
  <c r="AD106" i="1"/>
  <c r="AF106" i="1"/>
  <c r="I106" i="1"/>
  <c r="I107" i="1"/>
  <c r="DW106" i="1"/>
  <c r="AC104" i="1"/>
  <c r="DW104" i="1"/>
  <c r="G104" i="1"/>
  <c r="F104" i="1"/>
  <c r="AU102" i="1"/>
  <c r="AT102" i="1"/>
  <c r="AE102" i="1"/>
  <c r="AD102" i="1"/>
  <c r="AF102" i="1"/>
  <c r="I102" i="1"/>
  <c r="I103" i="1"/>
  <c r="DW102" i="1"/>
  <c r="AU100" i="1"/>
  <c r="AT100" i="1"/>
  <c r="AE100" i="1"/>
  <c r="AD100" i="1"/>
  <c r="AF100" i="1"/>
  <c r="I100" i="1"/>
  <c r="I101" i="1"/>
  <c r="DW100" i="1"/>
  <c r="DW98" i="1"/>
  <c r="G98" i="1"/>
  <c r="F98" i="1"/>
  <c r="AU96" i="1"/>
  <c r="AT96" i="1"/>
  <c r="AE96" i="1"/>
  <c r="AD96" i="1"/>
  <c r="AF96" i="1"/>
  <c r="I96" i="1"/>
  <c r="I97" i="1"/>
  <c r="DW96" i="1"/>
  <c r="AU94" i="1"/>
  <c r="AT94" i="1"/>
  <c r="AE94" i="1"/>
  <c r="AD94" i="1"/>
  <c r="AF94" i="1"/>
  <c r="I94" i="1"/>
  <c r="I95" i="1"/>
  <c r="DW94" i="1"/>
  <c r="AU92" i="1"/>
  <c r="AT92" i="1"/>
  <c r="AE92" i="1"/>
  <c r="AD92" i="1"/>
  <c r="AF92" i="1"/>
  <c r="I92" i="1"/>
  <c r="I93" i="1"/>
  <c r="DW92" i="1"/>
  <c r="AU90" i="1"/>
  <c r="AT90" i="1"/>
  <c r="AE90" i="1"/>
  <c r="AD90" i="1"/>
  <c r="AF90" i="1"/>
  <c r="I90" i="1"/>
  <c r="I91" i="1"/>
  <c r="DW90" i="1"/>
  <c r="AC88" i="1"/>
  <c r="DW88" i="1"/>
  <c r="G88" i="1"/>
  <c r="F88" i="1"/>
  <c r="AU86" i="1"/>
  <c r="AT86" i="1"/>
  <c r="AE86" i="1"/>
  <c r="AD86" i="1"/>
  <c r="AF86" i="1"/>
  <c r="I86" i="1"/>
  <c r="I87" i="1"/>
  <c r="DW86" i="1"/>
  <c r="BX103" i="6"/>
  <c r="G82" i="1"/>
  <c r="GP28" i="1"/>
  <c r="GP30" i="1"/>
  <c r="CD53" i="1" s="1"/>
  <c r="AU53" i="1" s="1"/>
  <c r="GP32" i="1"/>
  <c r="GP34" i="1"/>
  <c r="GP36" i="1"/>
  <c r="GP38" i="1"/>
  <c r="GP40" i="1"/>
  <c r="GP42" i="1"/>
  <c r="GP44" i="1"/>
  <c r="GP46" i="1"/>
  <c r="GP48" i="1"/>
  <c r="GP50" i="1"/>
  <c r="FR28" i="1"/>
  <c r="FR30" i="1"/>
  <c r="BY53" i="1" s="1"/>
  <c r="AP53" i="1" s="1"/>
  <c r="FR32" i="1"/>
  <c r="FR34" i="1"/>
  <c r="FR36" i="1"/>
  <c r="FR38" i="1"/>
  <c r="FR40" i="1"/>
  <c r="FR42" i="1"/>
  <c r="FR44" i="1"/>
  <c r="FR46" i="1"/>
  <c r="FR48" i="1"/>
  <c r="FR50" i="1"/>
  <c r="GO28" i="1"/>
  <c r="GO30" i="1"/>
  <c r="GO32" i="1"/>
  <c r="GO34" i="1"/>
  <c r="GO36" i="1"/>
  <c r="GO38" i="1"/>
  <c r="GO40" i="1"/>
  <c r="GO42" i="1"/>
  <c r="GO44" i="1"/>
  <c r="GO46" i="1"/>
  <c r="GO48" i="1"/>
  <c r="GO50" i="1"/>
  <c r="AD28" i="1"/>
  <c r="AF28" i="1"/>
  <c r="CT28" i="1" s="1"/>
  <c r="S28" i="1" s="1"/>
  <c r="I28" i="1"/>
  <c r="CR28" i="1"/>
  <c r="Q28" i="1" s="1"/>
  <c r="AE28" i="1"/>
  <c r="CS28" i="1" s="1"/>
  <c r="R28" i="1"/>
  <c r="GK28" i="1" s="1"/>
  <c r="AT28" i="1"/>
  <c r="AU28" i="1"/>
  <c r="AD30" i="1"/>
  <c r="AF30" i="1"/>
  <c r="I30" i="1"/>
  <c r="CR30" i="1"/>
  <c r="CT30" i="1"/>
  <c r="S30" i="1" s="1"/>
  <c r="AE30" i="1"/>
  <c r="CS30" i="1" s="1"/>
  <c r="R30" i="1" s="1"/>
  <c r="AT30" i="1"/>
  <c r="AU30" i="1"/>
  <c r="AC32" i="1"/>
  <c r="CQ32" i="1"/>
  <c r="AD34" i="1"/>
  <c r="CR34" i="1" s="1"/>
  <c r="AF34" i="1"/>
  <c r="I34" i="1"/>
  <c r="Q34" i="1"/>
  <c r="L58" i="6" s="1"/>
  <c r="CT34" i="1"/>
  <c r="S34" i="1"/>
  <c r="CZ34" i="1" s="1"/>
  <c r="Y34" i="1" s="1"/>
  <c r="J60" i="6" s="1"/>
  <c r="AE34" i="1"/>
  <c r="CS34" i="1"/>
  <c r="R34" i="1" s="1"/>
  <c r="AT34" i="1"/>
  <c r="AU34" i="1"/>
  <c r="GK34" i="1"/>
  <c r="AD36" i="1"/>
  <c r="CR36" i="1" s="1"/>
  <c r="AF36" i="1"/>
  <c r="I36" i="1"/>
  <c r="DH19" i="3" s="1"/>
  <c r="Q36" i="1"/>
  <c r="L62" i="6" s="1"/>
  <c r="CT36" i="1"/>
  <c r="S36" i="1"/>
  <c r="CZ36" i="1" s="1"/>
  <c r="Y36" i="1" s="1"/>
  <c r="J64" i="6" s="1"/>
  <c r="AE36" i="1"/>
  <c r="CS36" i="1"/>
  <c r="R36" i="1" s="1"/>
  <c r="AT36" i="1"/>
  <c r="AU36" i="1"/>
  <c r="GK36" i="1"/>
  <c r="AC38" i="1"/>
  <c r="CQ38" i="1" s="1"/>
  <c r="I38" i="1"/>
  <c r="AD40" i="1"/>
  <c r="AF40" i="1"/>
  <c r="CT40" i="1" s="1"/>
  <c r="S40" i="1" s="1"/>
  <c r="I40" i="1"/>
  <c r="CR40" i="1"/>
  <c r="Q40" i="1" s="1"/>
  <c r="AE40" i="1"/>
  <c r="CS40" i="1" s="1"/>
  <c r="R40" i="1"/>
  <c r="AT40" i="1"/>
  <c r="AU40" i="1"/>
  <c r="AC42" i="1"/>
  <c r="CQ42" i="1"/>
  <c r="AD44" i="1"/>
  <c r="CR44" i="1" s="1"/>
  <c r="Q44" i="1" s="1"/>
  <c r="L72" i="6" s="1"/>
  <c r="AF44" i="1"/>
  <c r="I44" i="1"/>
  <c r="CT44" i="1"/>
  <c r="S44" i="1"/>
  <c r="AE44" i="1"/>
  <c r="CS44" i="1"/>
  <c r="R44" i="1" s="1"/>
  <c r="GK44" i="1" s="1"/>
  <c r="AT44" i="1"/>
  <c r="AU44" i="1"/>
  <c r="CZ44" i="1"/>
  <c r="Y44" i="1" s="1"/>
  <c r="AC46" i="1"/>
  <c r="CQ46" i="1" s="1"/>
  <c r="P46" i="1" s="1"/>
  <c r="I46" i="1"/>
  <c r="AC48" i="1"/>
  <c r="CQ48" i="1"/>
  <c r="I48" i="1"/>
  <c r="P48" i="1"/>
  <c r="AD50" i="1"/>
  <c r="CR50" i="1" s="1"/>
  <c r="AF50" i="1"/>
  <c r="I50" i="1"/>
  <c r="Q50" i="1"/>
  <c r="L79" i="6" s="1"/>
  <c r="CT50" i="1"/>
  <c r="S50" i="1"/>
  <c r="AE50" i="1"/>
  <c r="CS50" i="1"/>
  <c r="R50" i="1" s="1"/>
  <c r="AT50" i="1"/>
  <c r="AU50" i="1"/>
  <c r="GK50" i="1"/>
  <c r="GL28" i="1"/>
  <c r="GL30" i="1"/>
  <c r="GL32" i="1"/>
  <c r="GL34" i="1"/>
  <c r="GL36" i="1"/>
  <c r="GL38" i="1"/>
  <c r="GL40" i="1"/>
  <c r="GL42" i="1"/>
  <c r="GL44" i="1"/>
  <c r="GL46" i="1"/>
  <c r="GL48" i="1"/>
  <c r="GL50" i="1"/>
  <c r="BZ53" i="1"/>
  <c r="AQ53" i="1" s="1"/>
  <c r="M79" i="6"/>
  <c r="K79" i="6"/>
  <c r="I51" i="1"/>
  <c r="DW50" i="1"/>
  <c r="E77" i="6"/>
  <c r="DW48" i="1"/>
  <c r="G48" i="1"/>
  <c r="F48" i="1"/>
  <c r="E76" i="6"/>
  <c r="DW46" i="1"/>
  <c r="G46" i="1"/>
  <c r="F46" i="1"/>
  <c r="J74" i="6"/>
  <c r="K72" i="6"/>
  <c r="I45" i="1"/>
  <c r="DW44" i="1"/>
  <c r="DW42" i="1"/>
  <c r="G42" i="1"/>
  <c r="F42" i="1"/>
  <c r="L67" i="6"/>
  <c r="I41" i="1"/>
  <c r="DH30" i="3" s="1"/>
  <c r="DW40" i="1"/>
  <c r="E66" i="6"/>
  <c r="DW38" i="1"/>
  <c r="G38" i="1"/>
  <c r="F38" i="1"/>
  <c r="M62" i="6"/>
  <c r="K62" i="6"/>
  <c r="I37" i="1"/>
  <c r="DH22" i="3" s="1"/>
  <c r="DW36" i="1"/>
  <c r="M58" i="6"/>
  <c r="K58" i="6"/>
  <c r="I35" i="1"/>
  <c r="DW34" i="1"/>
  <c r="DW32" i="1"/>
  <c r="G32" i="1"/>
  <c r="F32" i="1"/>
  <c r="I31" i="1"/>
  <c r="DH10" i="3" s="1"/>
  <c r="DW30" i="1"/>
  <c r="M49" i="6"/>
  <c r="L49" i="6"/>
  <c r="I29" i="1"/>
  <c r="DW28" i="1"/>
  <c r="BX47" i="6"/>
  <c r="G24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P30" i="8" s="1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P55" i="8" s="1"/>
  <c r="CY55" i="3"/>
  <c r="CZ55" i="3"/>
  <c r="DA55" i="3"/>
  <c r="A56" i="3"/>
  <c r="CX56" i="3"/>
  <c r="P47" i="8" s="1"/>
  <c r="O47" i="8" s="1"/>
  <c r="E47" i="8" s="1"/>
  <c r="G47" i="8" s="1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Q30" i="8" s="1"/>
  <c r="CY70" i="3"/>
  <c r="CZ70" i="3"/>
  <c r="DA70" i="3"/>
  <c r="A71" i="3"/>
  <c r="CX71" i="3"/>
  <c r="P42" i="8" s="1"/>
  <c r="O42" i="8" s="1"/>
  <c r="E42" i="8" s="1"/>
  <c r="G42" i="8" s="1"/>
  <c r="CY71" i="3"/>
  <c r="CZ71" i="3"/>
  <c r="DA71" i="3"/>
  <c r="A72" i="3"/>
  <c r="CX72" i="3"/>
  <c r="P45" i="8" s="1"/>
  <c r="O45" i="8" s="1"/>
  <c r="E45" i="8" s="1"/>
  <c r="G45" i="8" s="1"/>
  <c r="CY72" i="3"/>
  <c r="CZ72" i="3"/>
  <c r="DA72" i="3"/>
  <c r="A73" i="3"/>
  <c r="CX73" i="3"/>
  <c r="P59" i="8" s="1"/>
  <c r="CY73" i="3"/>
  <c r="CZ73" i="3"/>
  <c r="DA73" i="3"/>
  <c r="A74" i="3"/>
  <c r="CX74" i="3"/>
  <c r="P74" i="8" s="1"/>
  <c r="O74" i="8" s="1"/>
  <c r="E74" i="8" s="1"/>
  <c r="G74" i="8" s="1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R30" i="8" s="1"/>
  <c r="CY91" i="3"/>
  <c r="CZ91" i="3"/>
  <c r="DA91" i="3"/>
  <c r="A92" i="3"/>
  <c r="CX92" i="3"/>
  <c r="Q55" i="8" s="1"/>
  <c r="CY92" i="3"/>
  <c r="CZ92" i="3"/>
  <c r="DA92" i="3"/>
  <c r="A93" i="3"/>
  <c r="CX93" i="3"/>
  <c r="P58" i="8" s="1"/>
  <c r="CY93" i="3"/>
  <c r="CZ93" i="3"/>
  <c r="DA93" i="3"/>
  <c r="A94" i="3"/>
  <c r="CX94" i="3"/>
  <c r="P27" i="8" s="1"/>
  <c r="O27" i="8" s="1"/>
  <c r="E27" i="8" s="1"/>
  <c r="G27" i="8" s="1"/>
  <c r="CY94" i="3"/>
  <c r="CZ94" i="3"/>
  <c r="DA94" i="3"/>
  <c r="A95" i="3"/>
  <c r="CX95" i="3"/>
  <c r="P25" i="8" s="1"/>
  <c r="CY95" i="3"/>
  <c r="CZ95" i="3"/>
  <c r="DA95" i="3"/>
  <c r="A96" i="3"/>
  <c r="CX96" i="3"/>
  <c r="P36" i="8" s="1"/>
  <c r="O36" i="8" s="1"/>
  <c r="E36" i="8" s="1"/>
  <c r="G36" i="8" s="1"/>
  <c r="CY96" i="3"/>
  <c r="CZ96" i="3"/>
  <c r="DA96" i="3"/>
  <c r="A97" i="3"/>
  <c r="CX97" i="3"/>
  <c r="P69" i="8" s="1"/>
  <c r="CY97" i="3"/>
  <c r="CZ97" i="3"/>
  <c r="DA97" i="3"/>
  <c r="A98" i="3"/>
  <c r="CX98" i="3"/>
  <c r="P53" i="8" s="1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P24" i="8" s="1"/>
  <c r="CY114" i="3"/>
  <c r="CZ114" i="3"/>
  <c r="DA114" i="3"/>
  <c r="A115" i="3"/>
  <c r="CX115" i="3"/>
  <c r="S30" i="8" s="1"/>
  <c r="CY115" i="3"/>
  <c r="CZ115" i="3"/>
  <c r="DA115" i="3"/>
  <c r="A116" i="3"/>
  <c r="CX116" i="3"/>
  <c r="P56" i="8" s="1"/>
  <c r="O56" i="8" s="1"/>
  <c r="E56" i="8" s="1"/>
  <c r="G56" i="8" s="1"/>
  <c r="CY116" i="3"/>
  <c r="CZ116" i="3"/>
  <c r="DA116" i="3"/>
  <c r="A117" i="3"/>
  <c r="CX117" i="3"/>
  <c r="Q25" i="8" s="1"/>
  <c r="CY117" i="3"/>
  <c r="CZ117" i="3"/>
  <c r="DA117" i="3"/>
  <c r="A118" i="3"/>
  <c r="CX118" i="3"/>
  <c r="P34" i="8" s="1"/>
  <c r="O34" i="8" s="1"/>
  <c r="E34" i="8" s="1"/>
  <c r="G34" i="8" s="1"/>
  <c r="CY118" i="3"/>
  <c r="CZ118" i="3"/>
  <c r="DA118" i="3"/>
  <c r="A119" i="3"/>
  <c r="CX119" i="3"/>
  <c r="P37" i="8" s="1"/>
  <c r="O37" i="8" s="1"/>
  <c r="E37" i="8" s="1"/>
  <c r="G37" i="8" s="1"/>
  <c r="CY119" i="3"/>
  <c r="CZ119" i="3"/>
  <c r="DA119" i="3"/>
  <c r="A120" i="3"/>
  <c r="CX120" i="3"/>
  <c r="Q69" i="8" s="1"/>
  <c r="CY120" i="3"/>
  <c r="CZ120" i="3"/>
  <c r="DA120" i="3"/>
  <c r="A121" i="3"/>
  <c r="CX121" i="3"/>
  <c r="P66" i="8" s="1"/>
  <c r="O66" i="8" s="1"/>
  <c r="E66" i="8" s="1"/>
  <c r="G66" i="8" s="1"/>
  <c r="CY121" i="3"/>
  <c r="CZ121" i="3"/>
  <c r="DA121" i="3"/>
  <c r="A122" i="3"/>
  <c r="CX122" i="3"/>
  <c r="Q53" i="8" s="1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T30" i="8" s="1"/>
  <c r="CY134" i="3"/>
  <c r="CZ134" i="3"/>
  <c r="DA134" i="3"/>
  <c r="A135" i="3"/>
  <c r="CX135" i="3"/>
  <c r="P35" i="8" s="1"/>
  <c r="O35" i="8" s="1"/>
  <c r="E35" i="8" s="1"/>
  <c r="G35" i="8" s="1"/>
  <c r="CY135" i="3"/>
  <c r="CZ135" i="3"/>
  <c r="DA135" i="3"/>
  <c r="A136" i="3"/>
  <c r="CX136" i="3"/>
  <c r="R53" i="8" s="1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P61" i="8" s="1"/>
  <c r="O61" i="8" s="1"/>
  <c r="E61" i="8" s="1"/>
  <c r="G61" i="8" s="1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A147" i="3"/>
  <c r="CX147" i="3"/>
  <c r="CY147" i="3"/>
  <c r="CZ147" i="3"/>
  <c r="DA147" i="3"/>
  <c r="A148" i="3"/>
  <c r="CX148" i="3"/>
  <c r="CY148" i="3"/>
  <c r="CZ148" i="3"/>
  <c r="DA148" i="3"/>
  <c r="A149" i="3"/>
  <c r="CX149" i="3"/>
  <c r="CY149" i="3"/>
  <c r="CZ149" i="3"/>
  <c r="DA149" i="3"/>
  <c r="A150" i="3"/>
  <c r="CX150" i="3"/>
  <c r="CY150" i="3"/>
  <c r="CZ150" i="3"/>
  <c r="DA150" i="3"/>
  <c r="A151" i="3"/>
  <c r="CX151" i="3"/>
  <c r="CY151" i="3"/>
  <c r="CZ151" i="3"/>
  <c r="DA151" i="3"/>
  <c r="A152" i="3"/>
  <c r="CX152" i="3"/>
  <c r="CY152" i="3"/>
  <c r="CZ152" i="3"/>
  <c r="DA152" i="3"/>
  <c r="A153" i="3"/>
  <c r="CX153" i="3"/>
  <c r="CY153" i="3"/>
  <c r="CZ153" i="3"/>
  <c r="DA153" i="3"/>
  <c r="A154" i="3"/>
  <c r="CX154" i="3"/>
  <c r="CY154" i="3"/>
  <c r="CZ154" i="3"/>
  <c r="DA154" i="3"/>
  <c r="A155" i="3"/>
  <c r="CX155" i="3"/>
  <c r="CY155" i="3"/>
  <c r="CZ155" i="3"/>
  <c r="DA155" i="3"/>
  <c r="A156" i="3"/>
  <c r="CX156" i="3"/>
  <c r="CY156" i="3"/>
  <c r="CZ156" i="3"/>
  <c r="DA156" i="3"/>
  <c r="A157" i="3"/>
  <c r="CX157" i="3"/>
  <c r="CY157" i="3"/>
  <c r="CZ157" i="3"/>
  <c r="DA157" i="3"/>
  <c r="A158" i="3"/>
  <c r="CX158" i="3"/>
  <c r="CY158" i="3"/>
  <c r="CZ158" i="3"/>
  <c r="DA158" i="3"/>
  <c r="A159" i="3"/>
  <c r="CX159" i="3"/>
  <c r="CY159" i="3"/>
  <c r="CZ159" i="3"/>
  <c r="DA159" i="3"/>
  <c r="A160" i="3"/>
  <c r="CX160" i="3"/>
  <c r="CY160" i="3"/>
  <c r="CZ160" i="3"/>
  <c r="DA160" i="3"/>
  <c r="A161" i="3"/>
  <c r="CX161" i="3"/>
  <c r="P23" i="8" s="1"/>
  <c r="O23" i="8" s="1"/>
  <c r="E23" i="8" s="1"/>
  <c r="G23" i="8" s="1"/>
  <c r="CY161" i="3"/>
  <c r="CZ161" i="3"/>
  <c r="DA161" i="3"/>
  <c r="A162" i="3"/>
  <c r="CX162" i="3"/>
  <c r="P48" i="8" s="1"/>
  <c r="CY162" i="3"/>
  <c r="CZ162" i="3"/>
  <c r="DA162" i="3"/>
  <c r="A163" i="3"/>
  <c r="CX163" i="3"/>
  <c r="P43" i="8" s="1"/>
  <c r="O43" i="8" s="1"/>
  <c r="E43" i="8" s="1"/>
  <c r="G43" i="8" s="1"/>
  <c r="CY163" i="3"/>
  <c r="CZ163" i="3"/>
  <c r="DA163" i="3"/>
  <c r="A164" i="3"/>
  <c r="CX164" i="3"/>
  <c r="P64" i="8" s="1"/>
  <c r="O64" i="8" s="1"/>
  <c r="E64" i="8" s="1"/>
  <c r="G64" i="8" s="1"/>
  <c r="CY164" i="3"/>
  <c r="CZ164" i="3"/>
  <c r="DA164" i="3"/>
  <c r="A165" i="3"/>
  <c r="CX165" i="3"/>
  <c r="CY165" i="3"/>
  <c r="CZ165" i="3"/>
  <c r="DA165" i="3"/>
  <c r="A166" i="3"/>
  <c r="CX166" i="3"/>
  <c r="CY166" i="3"/>
  <c r="CZ166" i="3"/>
  <c r="DA166" i="3"/>
  <c r="A167" i="3"/>
  <c r="CX167" i="3"/>
  <c r="CY167" i="3"/>
  <c r="CZ167" i="3"/>
  <c r="DA167" i="3"/>
  <c r="A168" i="3"/>
  <c r="CX168" i="3"/>
  <c r="CY168" i="3"/>
  <c r="CZ168" i="3"/>
  <c r="DA168" i="3"/>
  <c r="A169" i="3"/>
  <c r="CX169" i="3"/>
  <c r="CY169" i="3"/>
  <c r="CZ169" i="3"/>
  <c r="DA169" i="3"/>
  <c r="A170" i="3"/>
  <c r="CX170" i="3"/>
  <c r="CY170" i="3"/>
  <c r="CZ170" i="3"/>
  <c r="DA170" i="3"/>
  <c r="A171" i="3"/>
  <c r="CX171" i="3"/>
  <c r="CY171" i="3"/>
  <c r="CZ171" i="3"/>
  <c r="DA171" i="3"/>
  <c r="A172" i="3"/>
  <c r="CX172" i="3"/>
  <c r="CY172" i="3"/>
  <c r="CZ172" i="3"/>
  <c r="DA172" i="3"/>
  <c r="A173" i="3"/>
  <c r="CX173" i="3"/>
  <c r="CY173" i="3"/>
  <c r="CZ173" i="3"/>
  <c r="DA173" i="3"/>
  <c r="A174" i="3"/>
  <c r="CX174" i="3"/>
  <c r="CY174" i="3"/>
  <c r="CZ174" i="3"/>
  <c r="DA174" i="3"/>
  <c r="A175" i="3"/>
  <c r="CX175" i="3"/>
  <c r="CY175" i="3"/>
  <c r="CZ175" i="3"/>
  <c r="DA175" i="3"/>
  <c r="A176" i="3"/>
  <c r="CX176" i="3"/>
  <c r="CY176" i="3"/>
  <c r="CZ176" i="3"/>
  <c r="DA176" i="3"/>
  <c r="A177" i="3"/>
  <c r="CX177" i="3"/>
  <c r="CY177" i="3"/>
  <c r="CZ177" i="3"/>
  <c r="DA177" i="3"/>
  <c r="A178" i="3"/>
  <c r="CX178" i="3"/>
  <c r="CY178" i="3"/>
  <c r="CZ178" i="3"/>
  <c r="DA178" i="3"/>
  <c r="A179" i="3"/>
  <c r="CX179" i="3"/>
  <c r="Q48" i="8" s="1"/>
  <c r="CY179" i="3"/>
  <c r="CZ179" i="3"/>
  <c r="DA179" i="3"/>
  <c r="A180" i="3"/>
  <c r="CX180" i="3"/>
  <c r="CY180" i="3"/>
  <c r="CZ180" i="3"/>
  <c r="DA180" i="3"/>
  <c r="A181" i="3"/>
  <c r="CX181" i="3"/>
  <c r="CY181" i="3"/>
  <c r="CZ181" i="3"/>
  <c r="DA181" i="3"/>
  <c r="A182" i="3"/>
  <c r="CX182" i="3"/>
  <c r="CY182" i="3"/>
  <c r="CZ182" i="3"/>
  <c r="DA182" i="3"/>
  <c r="A183" i="3"/>
  <c r="CX183" i="3"/>
  <c r="CY183" i="3"/>
  <c r="CZ183" i="3"/>
  <c r="DA183" i="3"/>
  <c r="A184" i="3"/>
  <c r="CX184" i="3"/>
  <c r="CY184" i="3"/>
  <c r="CZ184" i="3"/>
  <c r="DA184" i="3"/>
  <c r="A185" i="3"/>
  <c r="CX185" i="3"/>
  <c r="CY185" i="3"/>
  <c r="CZ185" i="3"/>
  <c r="DA185" i="3"/>
  <c r="A186" i="3"/>
  <c r="CX186" i="3"/>
  <c r="CY186" i="3"/>
  <c r="CZ186" i="3"/>
  <c r="DA186" i="3"/>
  <c r="A187" i="3"/>
  <c r="CX187" i="3"/>
  <c r="CY187" i="3"/>
  <c r="CZ187" i="3"/>
  <c r="DA187" i="3"/>
  <c r="A188" i="3"/>
  <c r="CX188" i="3"/>
  <c r="CY188" i="3"/>
  <c r="CZ188" i="3"/>
  <c r="DA188" i="3"/>
  <c r="A189" i="3"/>
  <c r="CX189" i="3"/>
  <c r="CY189" i="3"/>
  <c r="CZ189" i="3"/>
  <c r="DA189" i="3"/>
  <c r="A190" i="3"/>
  <c r="CX190" i="3"/>
  <c r="CY190" i="3"/>
  <c r="CZ190" i="3"/>
  <c r="DA190" i="3"/>
  <c r="A191" i="3"/>
  <c r="CX191" i="3"/>
  <c r="CY191" i="3"/>
  <c r="CZ191" i="3"/>
  <c r="DA191" i="3"/>
  <c r="A192" i="3"/>
  <c r="CX192" i="3"/>
  <c r="CY192" i="3"/>
  <c r="CZ192" i="3"/>
  <c r="DA192" i="3"/>
  <c r="A193" i="3"/>
  <c r="CX193" i="3"/>
  <c r="CY193" i="3"/>
  <c r="CZ193" i="3"/>
  <c r="DA193" i="3"/>
  <c r="A194" i="3"/>
  <c r="CX194" i="3"/>
  <c r="CY194" i="3"/>
  <c r="CZ194" i="3"/>
  <c r="DA194" i="3"/>
  <c r="A195" i="3"/>
  <c r="CX195" i="3"/>
  <c r="CY195" i="3"/>
  <c r="CZ195" i="3"/>
  <c r="DA195" i="3"/>
  <c r="A196" i="3"/>
  <c r="CX196" i="3"/>
  <c r="U30" i="8" s="1"/>
  <c r="CY196" i="3"/>
  <c r="CZ196" i="3"/>
  <c r="DA196" i="3"/>
  <c r="A197" i="3"/>
  <c r="CX197" i="3"/>
  <c r="P46" i="8" s="1"/>
  <c r="O46" i="8" s="1"/>
  <c r="E46" i="8" s="1"/>
  <c r="G46" i="8" s="1"/>
  <c r="CY197" i="3"/>
  <c r="CZ197" i="3"/>
  <c r="DA197" i="3"/>
  <c r="A198" i="3"/>
  <c r="CX198" i="3"/>
  <c r="P38" i="8" s="1"/>
  <c r="O38" i="8" s="1"/>
  <c r="E38" i="8" s="1"/>
  <c r="G38" i="8" s="1"/>
  <c r="CY198" i="3"/>
  <c r="CZ198" i="3"/>
  <c r="DA198" i="3"/>
  <c r="A199" i="3"/>
  <c r="CX199" i="3"/>
  <c r="P39" i="8" s="1"/>
  <c r="O39" i="8" s="1"/>
  <c r="E39" i="8" s="1"/>
  <c r="G39" i="8" s="1"/>
  <c r="CY199" i="3"/>
  <c r="CZ199" i="3"/>
  <c r="DA199" i="3"/>
  <c r="A200" i="3"/>
  <c r="CX200" i="3"/>
  <c r="CY200" i="3"/>
  <c r="CZ200" i="3"/>
  <c r="DA200" i="3"/>
  <c r="A201" i="3"/>
  <c r="CX201" i="3"/>
  <c r="CY201" i="3"/>
  <c r="CZ201" i="3"/>
  <c r="DA201" i="3"/>
  <c r="A202" i="3"/>
  <c r="CX202" i="3"/>
  <c r="CY202" i="3"/>
  <c r="CZ202" i="3"/>
  <c r="DA202" i="3"/>
  <c r="A203" i="3"/>
  <c r="CX203" i="3"/>
  <c r="CY203" i="3"/>
  <c r="CZ203" i="3"/>
  <c r="DA203" i="3"/>
  <c r="A204" i="3"/>
  <c r="CX204" i="3"/>
  <c r="CY204" i="3"/>
  <c r="CZ204" i="3"/>
  <c r="DA204" i="3"/>
  <c r="A205" i="3"/>
  <c r="CX205" i="3"/>
  <c r="CY205" i="3"/>
  <c r="CZ205" i="3"/>
  <c r="DA205" i="3"/>
  <c r="A206" i="3"/>
  <c r="CX206" i="3"/>
  <c r="CY206" i="3"/>
  <c r="CZ206" i="3"/>
  <c r="DA206" i="3"/>
  <c r="A207" i="3"/>
  <c r="CX207" i="3"/>
  <c r="CY207" i="3"/>
  <c r="CZ207" i="3"/>
  <c r="DA207" i="3"/>
  <c r="A208" i="3"/>
  <c r="CX208" i="3"/>
  <c r="CY208" i="3"/>
  <c r="CZ208" i="3"/>
  <c r="DA208" i="3"/>
  <c r="A209" i="3"/>
  <c r="CX209" i="3"/>
  <c r="CY209" i="3"/>
  <c r="CZ209" i="3"/>
  <c r="DA209" i="3"/>
  <c r="A210" i="3"/>
  <c r="CX210" i="3"/>
  <c r="CY210" i="3"/>
  <c r="CZ210" i="3"/>
  <c r="DA210" i="3"/>
  <c r="A211" i="3"/>
  <c r="CX211" i="3"/>
  <c r="CY211" i="3"/>
  <c r="CZ211" i="3"/>
  <c r="DA211" i="3"/>
  <c r="A212" i="3"/>
  <c r="CX212" i="3"/>
  <c r="CY212" i="3"/>
  <c r="CZ212" i="3"/>
  <c r="DA212" i="3"/>
  <c r="A213" i="3"/>
  <c r="CX213" i="3"/>
  <c r="CY213" i="3"/>
  <c r="CZ213" i="3"/>
  <c r="DA213" i="3"/>
  <c r="A214" i="3"/>
  <c r="CX214" i="3"/>
  <c r="CY214" i="3"/>
  <c r="CZ214" i="3"/>
  <c r="DA214" i="3"/>
  <c r="A215" i="3"/>
  <c r="CX215" i="3"/>
  <c r="CY215" i="3"/>
  <c r="CZ215" i="3"/>
  <c r="DA215" i="3"/>
  <c r="A216" i="3"/>
  <c r="CX216" i="3"/>
  <c r="CY216" i="3"/>
  <c r="CZ216" i="3"/>
  <c r="DA216" i="3"/>
  <c r="A217" i="3"/>
  <c r="CX217" i="3"/>
  <c r="CY217" i="3"/>
  <c r="CZ217" i="3"/>
  <c r="DA217" i="3"/>
  <c r="A218" i="3"/>
  <c r="CX218" i="3"/>
  <c r="CY218" i="3"/>
  <c r="CZ218" i="3"/>
  <c r="DA218" i="3"/>
  <c r="A219" i="3"/>
  <c r="CX219" i="3"/>
  <c r="CY219" i="3"/>
  <c r="CZ219" i="3"/>
  <c r="DA219" i="3"/>
  <c r="A220" i="3"/>
  <c r="CX220" i="3"/>
  <c r="CY220" i="3"/>
  <c r="CZ220" i="3"/>
  <c r="DA220" i="3"/>
  <c r="A221" i="3"/>
  <c r="CX221" i="3"/>
  <c r="CY221" i="3"/>
  <c r="CZ221" i="3"/>
  <c r="DA221" i="3"/>
  <c r="A222" i="3"/>
  <c r="CX222" i="3"/>
  <c r="CY222" i="3"/>
  <c r="CZ222" i="3"/>
  <c r="DA222" i="3"/>
  <c r="A223" i="3"/>
  <c r="CX223" i="3"/>
  <c r="CY223" i="3"/>
  <c r="CZ223" i="3"/>
  <c r="DA223" i="3"/>
  <c r="A224" i="3"/>
  <c r="CX224" i="3"/>
  <c r="CY224" i="3"/>
  <c r="CZ224" i="3"/>
  <c r="DA224" i="3"/>
  <c r="A225" i="3"/>
  <c r="CX225" i="3"/>
  <c r="CY225" i="3"/>
  <c r="CZ225" i="3"/>
  <c r="DA225" i="3"/>
  <c r="A226" i="3"/>
  <c r="CX226" i="3"/>
  <c r="CY226" i="3"/>
  <c r="CZ226" i="3"/>
  <c r="DA226" i="3"/>
  <c r="A227" i="3"/>
  <c r="CX227" i="3"/>
  <c r="CY227" i="3"/>
  <c r="CZ227" i="3"/>
  <c r="DA227" i="3"/>
  <c r="A228" i="3"/>
  <c r="CX228" i="3"/>
  <c r="CY228" i="3"/>
  <c r="CZ228" i="3"/>
  <c r="DA228" i="3"/>
  <c r="A229" i="3"/>
  <c r="CX229" i="3"/>
  <c r="CY229" i="3"/>
  <c r="CZ229" i="3"/>
  <c r="DA229" i="3"/>
  <c r="A230" i="3"/>
  <c r="CX230" i="3"/>
  <c r="CY230" i="3"/>
  <c r="CZ230" i="3"/>
  <c r="DA230" i="3"/>
  <c r="A231" i="3"/>
  <c r="CX231" i="3"/>
  <c r="CY231" i="3"/>
  <c r="CZ231" i="3"/>
  <c r="DA231" i="3"/>
  <c r="A232" i="3"/>
  <c r="CX232" i="3"/>
  <c r="CY232" i="3"/>
  <c r="CZ232" i="3"/>
  <c r="DA232" i="3"/>
  <c r="A233" i="3"/>
  <c r="CX233" i="3"/>
  <c r="P44" i="8" s="1"/>
  <c r="O44" i="8" s="1"/>
  <c r="E44" i="8" s="1"/>
  <c r="G44" i="8" s="1"/>
  <c r="CY233" i="3"/>
  <c r="CZ233" i="3"/>
  <c r="DA233" i="3"/>
  <c r="A234" i="3"/>
  <c r="CX234" i="3"/>
  <c r="P60" i="8" s="1"/>
  <c r="O60" i="8" s="1"/>
  <c r="E60" i="8" s="1"/>
  <c r="G60" i="8" s="1"/>
  <c r="CY234" i="3"/>
  <c r="CZ234" i="3"/>
  <c r="DA234" i="3"/>
  <c r="A235" i="3"/>
  <c r="CX235" i="3"/>
  <c r="P76" i="8" s="1"/>
  <c r="O76" i="8" s="1"/>
  <c r="E76" i="8" s="1"/>
  <c r="G76" i="8" s="1"/>
  <c r="CY235" i="3"/>
  <c r="CZ235" i="3"/>
  <c r="DA235" i="3"/>
  <c r="A236" i="3"/>
  <c r="CX236" i="3"/>
  <c r="Q24" i="8" s="1"/>
  <c r="CY236" i="3"/>
  <c r="CZ236" i="3"/>
  <c r="DA236" i="3"/>
  <c r="A237" i="3"/>
  <c r="CX237" i="3"/>
  <c r="P41" i="8" s="1"/>
  <c r="O41" i="8" s="1"/>
  <c r="E41" i="8" s="1"/>
  <c r="G41" i="8" s="1"/>
  <c r="CY237" i="3"/>
  <c r="CZ237" i="3"/>
  <c r="DA237" i="3"/>
  <c r="A238" i="3"/>
  <c r="CX238" i="3"/>
  <c r="P52" i="8" s="1"/>
  <c r="O52" i="8" s="1"/>
  <c r="E52" i="8" s="1"/>
  <c r="G52" i="8" s="1"/>
  <c r="CY238" i="3"/>
  <c r="CZ238" i="3"/>
  <c r="DA238" i="3"/>
  <c r="A239" i="3"/>
  <c r="CX239" i="3"/>
  <c r="CY239" i="3"/>
  <c r="CZ239" i="3"/>
  <c r="DA239" i="3"/>
  <c r="A240" i="3"/>
  <c r="CX240" i="3"/>
  <c r="P40" i="8" s="1"/>
  <c r="O40" i="8" s="1"/>
  <c r="E40" i="8" s="1"/>
  <c r="G40" i="8" s="1"/>
  <c r="CY240" i="3"/>
  <c r="CZ240" i="3"/>
  <c r="DA240" i="3"/>
  <c r="A241" i="3"/>
  <c r="CX241" i="3"/>
  <c r="Q58" i="8" s="1"/>
  <c r="CY241" i="3"/>
  <c r="CZ241" i="3"/>
  <c r="DA241" i="3"/>
  <c r="A242" i="3"/>
  <c r="CX242" i="3"/>
  <c r="P70" i="8" s="1"/>
  <c r="O70" i="8" s="1"/>
  <c r="E70" i="8" s="1"/>
  <c r="G70" i="8" s="1"/>
  <c r="CY242" i="3"/>
  <c r="CZ242" i="3"/>
  <c r="DA242" i="3"/>
  <c r="A243" i="3"/>
  <c r="CX243" i="3"/>
  <c r="P26" i="8" s="1"/>
  <c r="O26" i="8" s="1"/>
  <c r="E26" i="8" s="1"/>
  <c r="G26" i="8" s="1"/>
  <c r="CY243" i="3"/>
  <c r="CZ243" i="3"/>
  <c r="DA243" i="3"/>
  <c r="A244" i="3"/>
  <c r="CX244" i="3"/>
  <c r="P33" i="8" s="1"/>
  <c r="O33" i="8" s="1"/>
  <c r="E33" i="8" s="1"/>
  <c r="G33" i="8" s="1"/>
  <c r="CY244" i="3"/>
  <c r="CZ244" i="3"/>
  <c r="DA244" i="3"/>
  <c r="A245" i="3"/>
  <c r="CX245" i="3"/>
  <c r="P63" i="8" s="1"/>
  <c r="O63" i="8" s="1"/>
  <c r="E63" i="8" s="1"/>
  <c r="G63" i="8" s="1"/>
  <c r="CY245" i="3"/>
  <c r="CZ245" i="3"/>
  <c r="DA245" i="3"/>
  <c r="A246" i="3"/>
  <c r="CX246" i="3"/>
  <c r="CY246" i="3"/>
  <c r="CZ246" i="3"/>
  <c r="DA246" i="3"/>
  <c r="A247" i="3"/>
  <c r="CX247" i="3"/>
  <c r="CY247" i="3"/>
  <c r="CZ247" i="3"/>
  <c r="DA247" i="3"/>
  <c r="A248" i="3"/>
  <c r="CX248" i="3"/>
  <c r="CY248" i="3"/>
  <c r="CZ248" i="3"/>
  <c r="DA248" i="3"/>
  <c r="A249" i="3"/>
  <c r="CX249" i="3"/>
  <c r="CY249" i="3"/>
  <c r="CZ249" i="3"/>
  <c r="DA249" i="3"/>
  <c r="A250" i="3"/>
  <c r="CX250" i="3"/>
  <c r="CY250" i="3"/>
  <c r="CZ250" i="3"/>
  <c r="DA250" i="3"/>
  <c r="A251" i="3"/>
  <c r="CX251" i="3"/>
  <c r="CY251" i="3"/>
  <c r="CZ251" i="3"/>
  <c r="DA251" i="3"/>
  <c r="A252" i="3"/>
  <c r="CX252" i="3"/>
  <c r="CY252" i="3"/>
  <c r="CZ252" i="3"/>
  <c r="DA252" i="3"/>
  <c r="A253" i="3"/>
  <c r="CX253" i="3"/>
  <c r="CY253" i="3"/>
  <c r="CZ253" i="3"/>
  <c r="DA253" i="3"/>
  <c r="A254" i="3"/>
  <c r="CX254" i="3"/>
  <c r="CY254" i="3"/>
  <c r="CZ254" i="3"/>
  <c r="DA254" i="3"/>
  <c r="A255" i="3"/>
  <c r="CX255" i="3"/>
  <c r="CY255" i="3"/>
  <c r="CZ255" i="3"/>
  <c r="DA255" i="3"/>
  <c r="A256" i="3"/>
  <c r="CX256" i="3"/>
  <c r="CY256" i="3"/>
  <c r="CZ256" i="3"/>
  <c r="DA256" i="3"/>
  <c r="A257" i="3"/>
  <c r="CX257" i="3"/>
  <c r="CY257" i="3"/>
  <c r="CZ257" i="3"/>
  <c r="DA257" i="3"/>
  <c r="A258" i="3"/>
  <c r="CX258" i="3"/>
  <c r="CY258" i="3"/>
  <c r="CZ258" i="3"/>
  <c r="DA258" i="3"/>
  <c r="A259" i="3"/>
  <c r="CX259" i="3"/>
  <c r="CY259" i="3"/>
  <c r="CZ259" i="3"/>
  <c r="DA259" i="3"/>
  <c r="A260" i="3"/>
  <c r="CX260" i="3"/>
  <c r="CY260" i="3"/>
  <c r="CZ260" i="3"/>
  <c r="DA260" i="3"/>
  <c r="A261" i="3"/>
  <c r="CX261" i="3"/>
  <c r="CY261" i="3"/>
  <c r="CZ261" i="3"/>
  <c r="DA261" i="3"/>
  <c r="A262" i="3"/>
  <c r="CX262" i="3"/>
  <c r="CY262" i="3"/>
  <c r="CZ262" i="3"/>
  <c r="DA262" i="3"/>
  <c r="A263" i="3"/>
  <c r="CX263" i="3"/>
  <c r="CY263" i="3"/>
  <c r="CZ263" i="3"/>
  <c r="DA263" i="3"/>
  <c r="A264" i="3"/>
  <c r="CX264" i="3"/>
  <c r="CY264" i="3"/>
  <c r="CZ264" i="3"/>
  <c r="DA264" i="3"/>
  <c r="A265" i="3"/>
  <c r="CX265" i="3"/>
  <c r="CY265" i="3"/>
  <c r="CZ265" i="3"/>
  <c r="DA265" i="3"/>
  <c r="A266" i="3"/>
  <c r="CX266" i="3"/>
  <c r="CY266" i="3"/>
  <c r="CZ266" i="3"/>
  <c r="DA266" i="3"/>
  <c r="A267" i="3"/>
  <c r="CX267" i="3"/>
  <c r="CY267" i="3"/>
  <c r="CZ267" i="3"/>
  <c r="DA267" i="3"/>
  <c r="A268" i="3"/>
  <c r="CX268" i="3"/>
  <c r="CY268" i="3"/>
  <c r="CZ268" i="3"/>
  <c r="DA268" i="3"/>
  <c r="A269" i="3"/>
  <c r="CX269" i="3"/>
  <c r="P50" i="8" s="1"/>
  <c r="CY269" i="3"/>
  <c r="CZ269" i="3"/>
  <c r="DA269" i="3"/>
  <c r="A270" i="3"/>
  <c r="CX270" i="3"/>
  <c r="P29" i="8" s="1"/>
  <c r="CY270" i="3"/>
  <c r="CZ270" i="3"/>
  <c r="DA270" i="3"/>
  <c r="A271" i="3"/>
  <c r="CX271" i="3"/>
  <c r="CY271" i="3"/>
  <c r="CZ271" i="3"/>
  <c r="DA271" i="3"/>
  <c r="A272" i="3"/>
  <c r="CX272" i="3"/>
  <c r="CY272" i="3"/>
  <c r="CZ272" i="3"/>
  <c r="DA272" i="3"/>
  <c r="A273" i="3"/>
  <c r="CX273" i="3"/>
  <c r="CY273" i="3"/>
  <c r="CZ273" i="3"/>
  <c r="DA273" i="3"/>
  <c r="A274" i="3"/>
  <c r="CX274" i="3"/>
  <c r="CY274" i="3"/>
  <c r="CZ274" i="3"/>
  <c r="DA274" i="3"/>
  <c r="A275" i="3"/>
  <c r="CX275" i="3"/>
  <c r="CY275" i="3"/>
  <c r="CZ275" i="3"/>
  <c r="DA275" i="3"/>
  <c r="A276" i="3"/>
  <c r="CX276" i="3"/>
  <c r="CY276" i="3"/>
  <c r="CZ276" i="3"/>
  <c r="DA276" i="3"/>
  <c r="A277" i="3"/>
  <c r="CX277" i="3"/>
  <c r="CY277" i="3"/>
  <c r="CZ277" i="3"/>
  <c r="DA277" i="3"/>
  <c r="A278" i="3"/>
  <c r="CX278" i="3"/>
  <c r="CY278" i="3"/>
  <c r="CZ278" i="3"/>
  <c r="DA278" i="3"/>
  <c r="A279" i="3"/>
  <c r="CX279" i="3"/>
  <c r="CY279" i="3"/>
  <c r="CZ279" i="3"/>
  <c r="DA279" i="3"/>
  <c r="A280" i="3"/>
  <c r="CX280" i="3"/>
  <c r="CY280" i="3"/>
  <c r="CZ280" i="3"/>
  <c r="DA280" i="3"/>
  <c r="A281" i="3"/>
  <c r="CX281" i="3"/>
  <c r="CY281" i="3"/>
  <c r="CZ281" i="3"/>
  <c r="DA281" i="3"/>
  <c r="A282" i="3"/>
  <c r="CX282" i="3"/>
  <c r="CY282" i="3"/>
  <c r="CZ282" i="3"/>
  <c r="DA282" i="3"/>
  <c r="A283" i="3"/>
  <c r="CX283" i="3"/>
  <c r="CY283" i="3"/>
  <c r="CZ283" i="3"/>
  <c r="DA283" i="3"/>
  <c r="A284" i="3"/>
  <c r="CX284" i="3"/>
  <c r="CY284" i="3"/>
  <c r="CZ284" i="3"/>
  <c r="DA284" i="3"/>
  <c r="A285" i="3"/>
  <c r="CX285" i="3"/>
  <c r="P71" i="8" s="1"/>
  <c r="CY285" i="3"/>
  <c r="CZ285" i="3"/>
  <c r="DA285" i="3"/>
  <c r="A286" i="3"/>
  <c r="CX286" i="3"/>
  <c r="P28" i="8" s="1"/>
  <c r="CY286" i="3"/>
  <c r="CZ286" i="3"/>
  <c r="DA286" i="3"/>
  <c r="A287" i="3"/>
  <c r="CX287" i="3"/>
  <c r="P54" i="8" s="1"/>
  <c r="O54" i="8" s="1"/>
  <c r="E54" i="8" s="1"/>
  <c r="G54" i="8" s="1"/>
  <c r="CY287" i="3"/>
  <c r="CZ287" i="3"/>
  <c r="DA287" i="3"/>
  <c r="A288" i="3"/>
  <c r="CX288" i="3"/>
  <c r="CY288" i="3"/>
  <c r="CZ288" i="3"/>
  <c r="DA288" i="3"/>
  <c r="A289" i="3"/>
  <c r="CX289" i="3"/>
  <c r="P51" i="8" s="1"/>
  <c r="O51" i="8" s="1"/>
  <c r="E51" i="8" s="1"/>
  <c r="G51" i="8" s="1"/>
  <c r="CY289" i="3"/>
  <c r="CZ289" i="3"/>
  <c r="DA289" i="3"/>
  <c r="A290" i="3"/>
  <c r="CX290" i="3"/>
  <c r="P73" i="8" s="1"/>
  <c r="CY290" i="3"/>
  <c r="CZ290" i="3"/>
  <c r="DA290" i="3"/>
  <c r="A291" i="3"/>
  <c r="CX291" i="3"/>
  <c r="CY291" i="3"/>
  <c r="CZ291" i="3"/>
  <c r="DA291" i="3"/>
  <c r="A292" i="3"/>
  <c r="CX292" i="3"/>
  <c r="CY292" i="3"/>
  <c r="CZ292" i="3"/>
  <c r="DA292" i="3"/>
  <c r="A293" i="3"/>
  <c r="CX293" i="3"/>
  <c r="CY293" i="3"/>
  <c r="CZ293" i="3"/>
  <c r="DA293" i="3"/>
  <c r="A294" i="3"/>
  <c r="CX294" i="3"/>
  <c r="CY294" i="3"/>
  <c r="CZ294" i="3"/>
  <c r="DA294" i="3"/>
  <c r="A295" i="3"/>
  <c r="CX295" i="3"/>
  <c r="CY295" i="3"/>
  <c r="CZ295" i="3"/>
  <c r="DA295" i="3"/>
  <c r="A296" i="3"/>
  <c r="CX296" i="3"/>
  <c r="CY296" i="3"/>
  <c r="CZ296" i="3"/>
  <c r="DA296" i="3"/>
  <c r="A297" i="3"/>
  <c r="CX297" i="3"/>
  <c r="CY297" i="3"/>
  <c r="CZ297" i="3"/>
  <c r="DA297" i="3"/>
  <c r="A298" i="3"/>
  <c r="CX298" i="3"/>
  <c r="CY298" i="3"/>
  <c r="CZ298" i="3"/>
  <c r="DA298" i="3"/>
  <c r="A299" i="3"/>
  <c r="CX299" i="3"/>
  <c r="CY299" i="3"/>
  <c r="CZ299" i="3"/>
  <c r="DA299" i="3"/>
  <c r="A300" i="3"/>
  <c r="CX300" i="3"/>
  <c r="CY300" i="3"/>
  <c r="CZ300" i="3"/>
  <c r="DA300" i="3"/>
  <c r="A301" i="3"/>
  <c r="CX301" i="3"/>
  <c r="CY301" i="3"/>
  <c r="CZ301" i="3"/>
  <c r="DA301" i="3"/>
  <c r="A302" i="3"/>
  <c r="CX302" i="3"/>
  <c r="CY302" i="3"/>
  <c r="CZ302" i="3"/>
  <c r="DA302" i="3"/>
  <c r="A303" i="3"/>
  <c r="CX303" i="3"/>
  <c r="P31" i="8" s="1"/>
  <c r="O31" i="8" s="1"/>
  <c r="E31" i="8" s="1"/>
  <c r="G31" i="8" s="1"/>
  <c r="CY303" i="3"/>
  <c r="CZ303" i="3"/>
  <c r="DA303" i="3"/>
  <c r="A304" i="3"/>
  <c r="CX304" i="3"/>
  <c r="P57" i="8" s="1"/>
  <c r="O57" i="8" s="1"/>
  <c r="E57" i="8" s="1"/>
  <c r="G57" i="8" s="1"/>
  <c r="CY304" i="3"/>
  <c r="CZ304" i="3"/>
  <c r="DA304" i="3"/>
  <c r="A305" i="3"/>
  <c r="CX305" i="3"/>
  <c r="Q59" i="8" s="1"/>
  <c r="CY305" i="3"/>
  <c r="CZ305" i="3"/>
  <c r="DA305" i="3"/>
  <c r="A306" i="3"/>
  <c r="CX306" i="3"/>
  <c r="P68" i="8" s="1"/>
  <c r="O68" i="8" s="1"/>
  <c r="E68" i="8" s="1"/>
  <c r="G68" i="8" s="1"/>
  <c r="CY306" i="3"/>
  <c r="CZ306" i="3"/>
  <c r="DA306" i="3"/>
  <c r="A307" i="3"/>
  <c r="CX307" i="3"/>
  <c r="CY307" i="3"/>
  <c r="CZ307" i="3"/>
  <c r="DA307" i="3"/>
  <c r="A308" i="3"/>
  <c r="CX308" i="3"/>
  <c r="CY308" i="3"/>
  <c r="CZ308" i="3"/>
  <c r="DA308" i="3"/>
  <c r="A309" i="3"/>
  <c r="CX309" i="3"/>
  <c r="CY309" i="3"/>
  <c r="CZ309" i="3"/>
  <c r="DA309" i="3"/>
  <c r="A310" i="3"/>
  <c r="CX310" i="3"/>
  <c r="CY310" i="3"/>
  <c r="CZ310" i="3"/>
  <c r="DA310" i="3"/>
  <c r="A311" i="3"/>
  <c r="CX311" i="3"/>
  <c r="CY311" i="3"/>
  <c r="CZ311" i="3"/>
  <c r="DA311" i="3"/>
  <c r="A312" i="3"/>
  <c r="CX312" i="3"/>
  <c r="CY312" i="3"/>
  <c r="CZ312" i="3"/>
  <c r="DA312" i="3"/>
  <c r="A313" i="3"/>
  <c r="CX313" i="3"/>
  <c r="CY313" i="3"/>
  <c r="CZ313" i="3"/>
  <c r="DA313" i="3"/>
  <c r="A314" i="3"/>
  <c r="CX314" i="3"/>
  <c r="Q29" i="8" s="1"/>
  <c r="CY314" i="3"/>
  <c r="CZ314" i="3"/>
  <c r="DA314" i="3"/>
  <c r="A315" i="3"/>
  <c r="CX315" i="3"/>
  <c r="P49" i="8" s="1"/>
  <c r="O49" i="8" s="1"/>
  <c r="E49" i="8" s="1"/>
  <c r="G49" i="8" s="1"/>
  <c r="CY315" i="3"/>
  <c r="CZ315" i="3"/>
  <c r="DA315" i="3"/>
  <c r="A316" i="3"/>
  <c r="CX316" i="3"/>
  <c r="CY316" i="3"/>
  <c r="CZ316" i="3"/>
  <c r="DA316" i="3"/>
  <c r="A317" i="3"/>
  <c r="CX317" i="3"/>
  <c r="Q28" i="8" s="1"/>
  <c r="CY317" i="3"/>
  <c r="CZ317" i="3"/>
  <c r="DA317" i="3"/>
  <c r="A318" i="3"/>
  <c r="CX318" i="3"/>
  <c r="P67" i="8" s="1"/>
  <c r="O67" i="8" s="1"/>
  <c r="E67" i="8" s="1"/>
  <c r="G67" i="8" s="1"/>
  <c r="CY318" i="3"/>
  <c r="CZ318" i="3"/>
  <c r="DA318" i="3"/>
  <c r="A319" i="3"/>
  <c r="CX319" i="3"/>
  <c r="CY319" i="3"/>
  <c r="CZ319" i="3"/>
  <c r="DA319" i="3"/>
  <c r="A320" i="3"/>
  <c r="CX320" i="3"/>
  <c r="CY320" i="3"/>
  <c r="CZ320" i="3"/>
  <c r="DA320" i="3"/>
  <c r="A321" i="3"/>
  <c r="CX321" i="3"/>
  <c r="CY321" i="3"/>
  <c r="CZ321" i="3"/>
  <c r="DA321" i="3"/>
  <c r="A322" i="3"/>
  <c r="CX322" i="3"/>
  <c r="CY322" i="3"/>
  <c r="CZ322" i="3"/>
  <c r="DA322" i="3"/>
  <c r="A323" i="3"/>
  <c r="CX323" i="3"/>
  <c r="CY323" i="3"/>
  <c r="CZ323" i="3"/>
  <c r="DA323" i="3"/>
  <c r="A324" i="3"/>
  <c r="CX324" i="3"/>
  <c r="CY324" i="3"/>
  <c r="CZ324" i="3"/>
  <c r="DA324" i="3"/>
  <c r="A325" i="3"/>
  <c r="CX325" i="3"/>
  <c r="CY325" i="3"/>
  <c r="CZ325" i="3"/>
  <c r="DA325" i="3"/>
  <c r="A326" i="3"/>
  <c r="CX326" i="3"/>
  <c r="CY326" i="3"/>
  <c r="CZ326" i="3"/>
  <c r="DA326" i="3"/>
  <c r="A327" i="3"/>
  <c r="CX327" i="3"/>
  <c r="CY327" i="3"/>
  <c r="CZ327" i="3"/>
  <c r="DA327" i="3"/>
  <c r="A328" i="3"/>
  <c r="CX328" i="3"/>
  <c r="CY328" i="3"/>
  <c r="CZ328" i="3"/>
  <c r="DA328" i="3"/>
  <c r="A329" i="3"/>
  <c r="CX329" i="3"/>
  <c r="CY329" i="3"/>
  <c r="CZ329" i="3"/>
  <c r="DA329" i="3"/>
  <c r="A330" i="3"/>
  <c r="CX330" i="3"/>
  <c r="CY330" i="3"/>
  <c r="CZ330" i="3"/>
  <c r="DA330" i="3"/>
  <c r="A331" i="3"/>
  <c r="CX331" i="3"/>
  <c r="CY331" i="3"/>
  <c r="CZ331" i="3"/>
  <c r="DA331" i="3"/>
  <c r="A332" i="3"/>
  <c r="CX332" i="3"/>
  <c r="CY332" i="3"/>
  <c r="CZ332" i="3"/>
  <c r="DA332" i="3"/>
  <c r="A333" i="3"/>
  <c r="CX333" i="3"/>
  <c r="CY333" i="3"/>
  <c r="CZ333" i="3"/>
  <c r="DA333" i="3"/>
  <c r="A334" i="3"/>
  <c r="CX334" i="3"/>
  <c r="CY334" i="3"/>
  <c r="CZ334" i="3"/>
  <c r="DA334" i="3"/>
  <c r="A335" i="3"/>
  <c r="CX335" i="3"/>
  <c r="CY335" i="3"/>
  <c r="CZ335" i="3"/>
  <c r="DA335" i="3"/>
  <c r="A336" i="3"/>
  <c r="CX336" i="3"/>
  <c r="R29" i="8" s="1"/>
  <c r="CY336" i="3"/>
  <c r="CZ336" i="3"/>
  <c r="DA336" i="3"/>
  <c r="A337" i="3"/>
  <c r="CX337" i="3"/>
  <c r="P32" i="8" s="1"/>
  <c r="O32" i="8" s="1"/>
  <c r="E32" i="8" s="1"/>
  <c r="G32" i="8" s="1"/>
  <c r="CY337" i="3"/>
  <c r="CZ337" i="3"/>
  <c r="DA337" i="3"/>
  <c r="A338" i="3"/>
  <c r="CX338" i="3"/>
  <c r="P65" i="8" s="1"/>
  <c r="O65" i="8" s="1"/>
  <c r="E65" i="8" s="1"/>
  <c r="G65" i="8" s="1"/>
  <c r="CY338" i="3"/>
  <c r="CZ338" i="3"/>
  <c r="DA338" i="3"/>
  <c r="A339" i="3"/>
  <c r="CX339" i="3"/>
  <c r="CY339" i="3"/>
  <c r="CZ339" i="3"/>
  <c r="DA339" i="3"/>
  <c r="A340" i="3"/>
  <c r="CX340" i="3"/>
  <c r="CY340" i="3"/>
  <c r="CZ340" i="3"/>
  <c r="DA340" i="3"/>
  <c r="A341" i="3"/>
  <c r="CX341" i="3"/>
  <c r="CY341" i="3"/>
  <c r="CZ341" i="3"/>
  <c r="DA341" i="3"/>
  <c r="A342" i="3"/>
  <c r="CX342" i="3"/>
  <c r="CY342" i="3"/>
  <c r="CZ342" i="3"/>
  <c r="DA342" i="3"/>
  <c r="A343" i="3"/>
  <c r="CX343" i="3"/>
  <c r="CY343" i="3"/>
  <c r="CZ343" i="3"/>
  <c r="DA343" i="3"/>
  <c r="A344" i="3"/>
  <c r="CX344" i="3"/>
  <c r="CY344" i="3"/>
  <c r="CZ344" i="3"/>
  <c r="DA344" i="3"/>
  <c r="A345" i="3"/>
  <c r="CX345" i="3"/>
  <c r="CY345" i="3"/>
  <c r="CZ345" i="3"/>
  <c r="DA345" i="3"/>
  <c r="A346" i="3"/>
  <c r="CX346" i="3"/>
  <c r="S29" i="8" s="1"/>
  <c r="CY346" i="3"/>
  <c r="CZ346" i="3"/>
  <c r="DA346" i="3"/>
  <c r="A347" i="3"/>
  <c r="CX347" i="3"/>
  <c r="CY347" i="3"/>
  <c r="CZ347" i="3"/>
  <c r="DA347" i="3"/>
  <c r="A348" i="3"/>
  <c r="CX348" i="3"/>
  <c r="P62" i="8" s="1"/>
  <c r="O62" i="8" s="1"/>
  <c r="E62" i="8" s="1"/>
  <c r="G62" i="8" s="1"/>
  <c r="CY348" i="3"/>
  <c r="CZ348" i="3"/>
  <c r="DA348" i="3"/>
  <c r="A349" i="3"/>
  <c r="CX349" i="3"/>
  <c r="CY349" i="3"/>
  <c r="CZ349" i="3"/>
  <c r="DA349" i="3"/>
  <c r="A350" i="3"/>
  <c r="CX350" i="3"/>
  <c r="CY350" i="3"/>
  <c r="CZ350" i="3"/>
  <c r="DA350" i="3"/>
  <c r="A351" i="3"/>
  <c r="CX351" i="3"/>
  <c r="CY351" i="3"/>
  <c r="CZ351" i="3"/>
  <c r="DA351" i="3"/>
  <c r="A352" i="3"/>
  <c r="CX352" i="3"/>
  <c r="CY352" i="3"/>
  <c r="CZ352" i="3"/>
  <c r="DA352" i="3"/>
  <c r="A353" i="3"/>
  <c r="CX353" i="3"/>
  <c r="T29" i="8" s="1"/>
  <c r="CY353" i="3"/>
  <c r="CZ353" i="3"/>
  <c r="DA353" i="3"/>
  <c r="A354" i="3"/>
  <c r="CX354" i="3"/>
  <c r="CY354" i="3"/>
  <c r="CZ354" i="3"/>
  <c r="DA354" i="3"/>
  <c r="A355" i="3"/>
  <c r="CX355" i="3"/>
  <c r="CY355" i="3"/>
  <c r="CZ355" i="3"/>
  <c r="DA355" i="3"/>
  <c r="A356" i="3"/>
  <c r="CX356" i="3"/>
  <c r="CY356" i="3"/>
  <c r="CZ356" i="3"/>
  <c r="DA356" i="3"/>
  <c r="A357" i="3"/>
  <c r="CX357" i="3"/>
  <c r="CY357" i="3"/>
  <c r="CZ357" i="3"/>
  <c r="DA357" i="3"/>
  <c r="A358" i="3"/>
  <c r="CX358" i="3"/>
  <c r="CY358" i="3"/>
  <c r="CZ358" i="3"/>
  <c r="DA358" i="3"/>
  <c r="A359" i="3"/>
  <c r="CX359" i="3"/>
  <c r="CY359" i="3"/>
  <c r="CZ359" i="3"/>
  <c r="DA359" i="3"/>
  <c r="A360" i="3"/>
  <c r="CX360" i="3"/>
  <c r="CY360" i="3"/>
  <c r="CZ360" i="3"/>
  <c r="DA360" i="3"/>
  <c r="A361" i="3"/>
  <c r="CX361" i="3"/>
  <c r="CY361" i="3"/>
  <c r="CZ361" i="3"/>
  <c r="DA361" i="3"/>
  <c r="A362" i="3"/>
  <c r="CX362" i="3"/>
  <c r="CY362" i="3"/>
  <c r="CZ362" i="3"/>
  <c r="DA362" i="3"/>
  <c r="A363" i="3"/>
  <c r="CX363" i="3"/>
  <c r="CY363" i="3"/>
  <c r="CZ363" i="3"/>
  <c r="DA363" i="3"/>
  <c r="A364" i="3"/>
  <c r="CX364" i="3"/>
  <c r="CY364" i="3"/>
  <c r="CZ364" i="3"/>
  <c r="DA364" i="3"/>
  <c r="A365" i="3"/>
  <c r="CX365" i="3"/>
  <c r="CY365" i="3"/>
  <c r="CZ365" i="3"/>
  <c r="DA365" i="3"/>
  <c r="A366" i="3"/>
  <c r="CX366" i="3"/>
  <c r="Q71" i="8" s="1"/>
  <c r="CY366" i="3"/>
  <c r="CZ366" i="3"/>
  <c r="DA366" i="3"/>
  <c r="A367" i="3"/>
  <c r="CX367" i="3"/>
  <c r="R28" i="8" s="1"/>
  <c r="CY367" i="3"/>
  <c r="CZ367" i="3"/>
  <c r="DA367" i="3"/>
  <c r="A368" i="3"/>
  <c r="CX368" i="3"/>
  <c r="Q73" i="8" s="1"/>
  <c r="CY368" i="3"/>
  <c r="CZ368" i="3"/>
  <c r="DA368" i="3"/>
  <c r="A369" i="3"/>
  <c r="CX369" i="3"/>
  <c r="CY369" i="3"/>
  <c r="CZ369" i="3"/>
  <c r="DA369" i="3"/>
  <c r="A370" i="3"/>
  <c r="CX370" i="3"/>
  <c r="CY370" i="3"/>
  <c r="CZ370" i="3"/>
  <c r="DA370" i="3"/>
  <c r="A371" i="3"/>
  <c r="CX371" i="3"/>
  <c r="CY371" i="3"/>
  <c r="CZ371" i="3"/>
  <c r="DA371" i="3"/>
  <c r="A372" i="3"/>
  <c r="CX372" i="3"/>
  <c r="CY372" i="3"/>
  <c r="CZ372" i="3"/>
  <c r="DA372" i="3"/>
  <c r="A373" i="3"/>
  <c r="CX373" i="3"/>
  <c r="CY373" i="3"/>
  <c r="CZ373" i="3"/>
  <c r="DA373" i="3"/>
  <c r="A374" i="3"/>
  <c r="CX374" i="3"/>
  <c r="CY374" i="3"/>
  <c r="CZ374" i="3"/>
  <c r="DA374" i="3"/>
  <c r="A375" i="3"/>
  <c r="CX375" i="3"/>
  <c r="CY375" i="3"/>
  <c r="CZ375" i="3"/>
  <c r="DA375" i="3"/>
  <c r="A376" i="3"/>
  <c r="CX376" i="3"/>
  <c r="CY376" i="3"/>
  <c r="CZ376" i="3"/>
  <c r="DA376" i="3"/>
  <c r="A377" i="3"/>
  <c r="CX377" i="3"/>
  <c r="CY377" i="3"/>
  <c r="CZ377" i="3"/>
  <c r="DA377" i="3"/>
  <c r="A378" i="3"/>
  <c r="CX378" i="3"/>
  <c r="CY378" i="3"/>
  <c r="CZ378" i="3"/>
  <c r="DA378" i="3"/>
  <c r="A379" i="3"/>
  <c r="CX379" i="3"/>
  <c r="S28" i="8" s="1"/>
  <c r="CY379" i="3"/>
  <c r="CZ379" i="3"/>
  <c r="DA379" i="3"/>
  <c r="A380" i="3"/>
  <c r="CX380" i="3"/>
  <c r="CY380" i="3"/>
  <c r="CZ380" i="3"/>
  <c r="DA380" i="3"/>
  <c r="A381" i="3"/>
  <c r="CX381" i="3"/>
  <c r="CY381" i="3"/>
  <c r="CZ381" i="3"/>
  <c r="DA381" i="3"/>
  <c r="A382" i="3"/>
  <c r="CX382" i="3"/>
  <c r="CY382" i="3"/>
  <c r="CZ382" i="3"/>
  <c r="DA382" i="3"/>
  <c r="A383" i="3"/>
  <c r="CX383" i="3"/>
  <c r="CY383" i="3"/>
  <c r="CZ383" i="3"/>
  <c r="DA383" i="3"/>
  <c r="A384" i="3"/>
  <c r="CX384" i="3"/>
  <c r="CY384" i="3"/>
  <c r="CZ384" i="3"/>
  <c r="DA384" i="3"/>
  <c r="A385" i="3"/>
  <c r="CX385" i="3"/>
  <c r="CY385" i="3"/>
  <c r="CZ385" i="3"/>
  <c r="DA385" i="3"/>
  <c r="A386" i="3"/>
  <c r="CX386" i="3"/>
  <c r="CY386" i="3"/>
  <c r="CZ386" i="3"/>
  <c r="DA386" i="3"/>
  <c r="A387" i="3"/>
  <c r="CX387" i="3"/>
  <c r="CY387" i="3"/>
  <c r="CZ387" i="3"/>
  <c r="DA387" i="3"/>
  <c r="A388" i="3"/>
  <c r="CX388" i="3"/>
  <c r="CY388" i="3"/>
  <c r="CZ388" i="3"/>
  <c r="DA388" i="3"/>
  <c r="A389" i="3"/>
  <c r="CX389" i="3"/>
  <c r="CY389" i="3"/>
  <c r="CZ389" i="3"/>
  <c r="DA389" i="3"/>
  <c r="A390" i="3"/>
  <c r="CX390" i="3"/>
  <c r="CY390" i="3"/>
  <c r="CZ390" i="3"/>
  <c r="DA390" i="3"/>
  <c r="A391" i="3"/>
  <c r="CX391" i="3"/>
  <c r="Q50" i="8" s="1"/>
  <c r="CY391" i="3"/>
  <c r="CZ391" i="3"/>
  <c r="DA391" i="3"/>
  <c r="A392" i="3"/>
  <c r="CX392" i="3"/>
  <c r="U29" i="8" s="1"/>
  <c r="CY392" i="3"/>
  <c r="CZ392" i="3"/>
  <c r="DA392" i="3"/>
  <c r="A393" i="3"/>
  <c r="CX393" i="3"/>
  <c r="CY393" i="3"/>
  <c r="CZ393" i="3"/>
  <c r="DA393" i="3"/>
  <c r="A394" i="3"/>
  <c r="CX394" i="3"/>
  <c r="CY394" i="3"/>
  <c r="CZ394" i="3"/>
  <c r="DA394" i="3"/>
  <c r="A395" i="3"/>
  <c r="CX395" i="3"/>
  <c r="CY395" i="3"/>
  <c r="CZ395" i="3"/>
  <c r="DA395" i="3"/>
  <c r="A396" i="3"/>
  <c r="CX396" i="3"/>
  <c r="CY396" i="3"/>
  <c r="CZ396" i="3"/>
  <c r="DA396" i="3"/>
  <c r="A397" i="3"/>
  <c r="CX397" i="3"/>
  <c r="CY397" i="3"/>
  <c r="CZ397" i="3"/>
  <c r="DA397" i="3"/>
  <c r="A398" i="3"/>
  <c r="CX398" i="3"/>
  <c r="CY398" i="3"/>
  <c r="CZ398" i="3"/>
  <c r="DA398" i="3"/>
  <c r="A399" i="3"/>
  <c r="CX399" i="3"/>
  <c r="CY399" i="3"/>
  <c r="CZ399" i="3"/>
  <c r="DA399" i="3"/>
  <c r="A400" i="3"/>
  <c r="CX400" i="3"/>
  <c r="CY400" i="3"/>
  <c r="CZ400" i="3"/>
  <c r="DA400" i="3"/>
  <c r="A401" i="3"/>
  <c r="CX401" i="3"/>
  <c r="CY401" i="3"/>
  <c r="CZ401" i="3"/>
  <c r="DA401" i="3"/>
  <c r="A402" i="3"/>
  <c r="CX402" i="3"/>
  <c r="CY402" i="3"/>
  <c r="CZ402" i="3"/>
  <c r="DA402" i="3"/>
  <c r="A403" i="3"/>
  <c r="CX403" i="3"/>
  <c r="CY403" i="3"/>
  <c r="CZ403" i="3"/>
  <c r="DA403" i="3"/>
  <c r="A404" i="3"/>
  <c r="CX404" i="3"/>
  <c r="CY404" i="3"/>
  <c r="CZ404" i="3"/>
  <c r="DA404" i="3"/>
  <c r="A405" i="3"/>
  <c r="CX405" i="3"/>
  <c r="CY405" i="3"/>
  <c r="CZ405" i="3"/>
  <c r="DA405" i="3"/>
  <c r="A406" i="3"/>
  <c r="CX406" i="3"/>
  <c r="R71" i="8" s="1"/>
  <c r="CY406" i="3"/>
  <c r="CZ406" i="3"/>
  <c r="DA406" i="3"/>
  <c r="A407" i="3"/>
  <c r="CX407" i="3"/>
  <c r="T28" i="8" s="1"/>
  <c r="CY407" i="3"/>
  <c r="CZ407" i="3"/>
  <c r="DA407" i="3"/>
  <c r="A408" i="3"/>
  <c r="CX408" i="3"/>
  <c r="CY408" i="3"/>
  <c r="CZ408" i="3"/>
  <c r="DA408" i="3"/>
  <c r="A409" i="3"/>
  <c r="CX409" i="3"/>
  <c r="CY409" i="3"/>
  <c r="CZ409" i="3"/>
  <c r="DA409" i="3"/>
  <c r="A410" i="3"/>
  <c r="CX410" i="3"/>
  <c r="P72" i="8" s="1"/>
  <c r="O72" i="8" s="1"/>
  <c r="E72" i="8" s="1"/>
  <c r="G72" i="8" s="1"/>
  <c r="CY410" i="3"/>
  <c r="CZ410" i="3"/>
  <c r="DA410" i="3"/>
  <c r="A411" i="3"/>
  <c r="CX411" i="3"/>
  <c r="CY411" i="3"/>
  <c r="CZ411" i="3"/>
  <c r="DA411" i="3"/>
  <c r="A412" i="3"/>
  <c r="CX412" i="3"/>
  <c r="CY412" i="3"/>
  <c r="CZ412" i="3"/>
  <c r="DA412" i="3"/>
  <c r="A413" i="3"/>
  <c r="CX413" i="3"/>
  <c r="CY413" i="3"/>
  <c r="CZ413" i="3"/>
  <c r="DA413" i="3"/>
  <c r="A414" i="3"/>
  <c r="CX414" i="3"/>
  <c r="CY414" i="3"/>
  <c r="CZ414" i="3"/>
  <c r="DA414" i="3"/>
  <c r="A415" i="3"/>
  <c r="CX415" i="3"/>
  <c r="CY415" i="3"/>
  <c r="CZ415" i="3"/>
  <c r="DA415" i="3"/>
  <c r="A416" i="3"/>
  <c r="CX416" i="3"/>
  <c r="CY416" i="3"/>
  <c r="CZ416" i="3"/>
  <c r="DA416" i="3"/>
  <c r="A417" i="3"/>
  <c r="CX417" i="3"/>
  <c r="CY417" i="3"/>
  <c r="CZ417" i="3"/>
  <c r="DA417" i="3"/>
  <c r="A418" i="3"/>
  <c r="CX418" i="3"/>
  <c r="CY418" i="3"/>
  <c r="CZ418" i="3"/>
  <c r="DA418" i="3"/>
  <c r="A419" i="3"/>
  <c r="CX419" i="3"/>
  <c r="CY419" i="3"/>
  <c r="CZ419" i="3"/>
  <c r="DA419" i="3"/>
  <c r="A420" i="3"/>
  <c r="CX420" i="3"/>
  <c r="CY420" i="3"/>
  <c r="CZ420" i="3"/>
  <c r="DA420" i="3"/>
  <c r="A421" i="3"/>
  <c r="CX421" i="3"/>
  <c r="CY421" i="3"/>
  <c r="CZ421" i="3"/>
  <c r="DA421" i="3"/>
  <c r="A422" i="3"/>
  <c r="CX422" i="3"/>
  <c r="P75" i="8" s="1"/>
  <c r="O75" i="8" s="1"/>
  <c r="E75" i="8" s="1"/>
  <c r="G75" i="8" s="1"/>
  <c r="CY422" i="3"/>
  <c r="CZ422" i="3"/>
  <c r="DA422" i="3"/>
  <c r="A423" i="3"/>
  <c r="CX423" i="3"/>
  <c r="CY423" i="3"/>
  <c r="CZ423" i="3"/>
  <c r="DA423" i="3"/>
  <c r="A424" i="3"/>
  <c r="CX424" i="3"/>
  <c r="CY424" i="3"/>
  <c r="CZ424" i="3"/>
  <c r="DA424" i="3"/>
  <c r="A425" i="3"/>
  <c r="CX425" i="3"/>
  <c r="CY425" i="3"/>
  <c r="CZ425" i="3"/>
  <c r="DA425" i="3"/>
  <c r="A426" i="3"/>
  <c r="CX426" i="3"/>
  <c r="CY426" i="3"/>
  <c r="CZ426" i="3"/>
  <c r="DA426" i="3"/>
  <c r="A427" i="3"/>
  <c r="CX427" i="3"/>
  <c r="CY427" i="3"/>
  <c r="CZ427" i="3"/>
  <c r="DA427" i="3"/>
  <c r="A428" i="3"/>
  <c r="CX428" i="3"/>
  <c r="CY428" i="3"/>
  <c r="CZ428" i="3"/>
  <c r="DA428" i="3"/>
  <c r="A429" i="3"/>
  <c r="CX429" i="3"/>
  <c r="CY429" i="3"/>
  <c r="CZ429" i="3"/>
  <c r="DA429" i="3"/>
  <c r="A430" i="3"/>
  <c r="CX430" i="3"/>
  <c r="CY430" i="3"/>
  <c r="CZ430" i="3"/>
  <c r="DA430" i="3"/>
  <c r="A431" i="3"/>
  <c r="CX431" i="3"/>
  <c r="CY431" i="3"/>
  <c r="CZ431" i="3"/>
  <c r="DA431" i="3"/>
  <c r="A432" i="3"/>
  <c r="CX432" i="3"/>
  <c r="CY432" i="3"/>
  <c r="CZ432" i="3"/>
  <c r="DA432" i="3"/>
  <c r="A433" i="3"/>
  <c r="CX433" i="3"/>
  <c r="CY433" i="3"/>
  <c r="CZ433" i="3"/>
  <c r="DA433" i="3"/>
  <c r="A434" i="3"/>
  <c r="CX434" i="3"/>
  <c r="CY434" i="3"/>
  <c r="CZ434" i="3"/>
  <c r="DA434" i="3"/>
  <c r="A435" i="3"/>
  <c r="CX435" i="3"/>
  <c r="CY435" i="3"/>
  <c r="CZ435" i="3"/>
  <c r="DA435" i="3"/>
  <c r="A436" i="3"/>
  <c r="CX436" i="3"/>
  <c r="CY436" i="3"/>
  <c r="CZ436" i="3"/>
  <c r="DA436" i="3"/>
  <c r="A437" i="3"/>
  <c r="CX437" i="3"/>
  <c r="CY437" i="3"/>
  <c r="CZ437" i="3"/>
  <c r="DA437" i="3"/>
  <c r="A438" i="3"/>
  <c r="CX438" i="3"/>
  <c r="CY438" i="3"/>
  <c r="CZ438" i="3"/>
  <c r="DA438" i="3"/>
  <c r="A439" i="3"/>
  <c r="CX439" i="3"/>
  <c r="CY439" i="3"/>
  <c r="CZ439" i="3"/>
  <c r="DA439" i="3"/>
  <c r="A440" i="3"/>
  <c r="CX440" i="3"/>
  <c r="CY440" i="3"/>
  <c r="CZ440" i="3"/>
  <c r="DA440" i="3"/>
  <c r="A441" i="3"/>
  <c r="CX441" i="3"/>
  <c r="CY441" i="3"/>
  <c r="CZ441" i="3"/>
  <c r="DA441" i="3"/>
  <c r="A442" i="3"/>
  <c r="CX442" i="3"/>
  <c r="P22" i="8" s="1"/>
  <c r="O22" i="8" s="1"/>
  <c r="E22" i="8" s="1"/>
  <c r="G22" i="8" s="1"/>
  <c r="CY442" i="3"/>
  <c r="CZ442" i="3"/>
  <c r="DA442" i="3"/>
  <c r="A443" i="3"/>
  <c r="CX443" i="3"/>
  <c r="V29" i="8" s="1"/>
  <c r="CY443" i="3"/>
  <c r="CZ443" i="3"/>
  <c r="DA443" i="3"/>
  <c r="A444" i="3"/>
  <c r="CX444" i="3"/>
  <c r="CY444" i="3"/>
  <c r="CZ444" i="3"/>
  <c r="DA444" i="3"/>
  <c r="A445" i="3"/>
  <c r="CX445" i="3"/>
  <c r="CY445" i="3"/>
  <c r="CZ445" i="3"/>
  <c r="DA445" i="3"/>
  <c r="A446" i="3"/>
  <c r="CX446" i="3"/>
  <c r="CY446" i="3"/>
  <c r="CZ446" i="3"/>
  <c r="DA446" i="3"/>
  <c r="D12" i="1"/>
  <c r="B239" i="1"/>
  <c r="B18" i="1"/>
  <c r="C239" i="1"/>
  <c r="C18" i="1"/>
  <c r="D239" i="1"/>
  <c r="D18" i="1" s="1"/>
  <c r="E18" i="1"/>
  <c r="F239" i="1"/>
  <c r="F18" i="1" s="1"/>
  <c r="G239" i="1"/>
  <c r="G18" i="1" s="1"/>
  <c r="AC28" i="1"/>
  <c r="F49" i="6" s="1"/>
  <c r="AC30" i="1"/>
  <c r="F53" i="6" s="1"/>
  <c r="AE32" i="1"/>
  <c r="AD32" i="1" s="1"/>
  <c r="CR32" i="1" s="1"/>
  <c r="AF32" i="1"/>
  <c r="CT32" i="1"/>
  <c r="AC34" i="1"/>
  <c r="F58" i="6" s="1"/>
  <c r="CQ34" i="1"/>
  <c r="P34" i="1" s="1"/>
  <c r="AC36" i="1"/>
  <c r="F62" i="6" s="1"/>
  <c r="CQ36" i="1"/>
  <c r="P36" i="1" s="1"/>
  <c r="AE38" i="1"/>
  <c r="AD38" i="1"/>
  <c r="AF38" i="1"/>
  <c r="CT38" i="1" s="1"/>
  <c r="S38" i="1" s="1"/>
  <c r="AC40" i="1"/>
  <c r="F67" i="6" s="1"/>
  <c r="AE42" i="1"/>
  <c r="AD42" i="1" s="1"/>
  <c r="AF42" i="1"/>
  <c r="CT42" i="1"/>
  <c r="AC44" i="1"/>
  <c r="F72" i="6" s="1"/>
  <c r="CQ44" i="1"/>
  <c r="P44" i="1" s="1"/>
  <c r="AE46" i="1"/>
  <c r="AD46" i="1"/>
  <c r="CR46" i="1" s="1"/>
  <c r="Q46" i="1" s="1"/>
  <c r="AF46" i="1"/>
  <c r="CT46" i="1" s="1"/>
  <c r="S46" i="1" s="1"/>
  <c r="AE48" i="1"/>
  <c r="AD48" i="1" s="1"/>
  <c r="AF48" i="1"/>
  <c r="CT48" i="1"/>
  <c r="S48" i="1" s="1"/>
  <c r="AC50" i="1"/>
  <c r="F79" i="6" s="1"/>
  <c r="CQ50" i="1"/>
  <c r="P50" i="1" s="1"/>
  <c r="AC86" i="1"/>
  <c r="F105" i="6" s="1"/>
  <c r="CQ86" i="1"/>
  <c r="P86" i="1" s="1"/>
  <c r="CR86" i="1"/>
  <c r="Q86" i="1" s="1"/>
  <c r="L105" i="6" s="1"/>
  <c r="CT86" i="1"/>
  <c r="S86" i="1" s="1"/>
  <c r="K105" i="6" s="1"/>
  <c r="CQ88" i="1"/>
  <c r="I88" i="1"/>
  <c r="E109" i="6" s="1"/>
  <c r="P88" i="1"/>
  <c r="AE88" i="1"/>
  <c r="AD88" i="1"/>
  <c r="AF88" i="1"/>
  <c r="CT88" i="1"/>
  <c r="S88" i="1" s="1"/>
  <c r="AC90" i="1"/>
  <c r="F111" i="6" s="1"/>
  <c r="CR90" i="1"/>
  <c r="Q90" i="1"/>
  <c r="L111" i="6" s="1"/>
  <c r="CT90" i="1"/>
  <c r="S90" i="1"/>
  <c r="K111" i="6" s="1"/>
  <c r="AC92" i="1"/>
  <c r="F115" i="6" s="1"/>
  <c r="CQ92" i="1"/>
  <c r="P92" i="1" s="1"/>
  <c r="CR92" i="1"/>
  <c r="Q92" i="1" s="1"/>
  <c r="L115" i="6" s="1"/>
  <c r="CT92" i="1"/>
  <c r="S92" i="1" s="1"/>
  <c r="K115" i="6" s="1"/>
  <c r="AC94" i="1"/>
  <c r="F119" i="6" s="1"/>
  <c r="CR94" i="1"/>
  <c r="Q94" i="1"/>
  <c r="L119" i="6" s="1"/>
  <c r="CT94" i="1"/>
  <c r="S94" i="1"/>
  <c r="K119" i="6" s="1"/>
  <c r="AC96" i="1"/>
  <c r="F123" i="6" s="1"/>
  <c r="CQ96" i="1"/>
  <c r="P96" i="1" s="1"/>
  <c r="CR96" i="1"/>
  <c r="Q96" i="1" s="1"/>
  <c r="L123" i="6" s="1"/>
  <c r="CT96" i="1"/>
  <c r="S96" i="1" s="1"/>
  <c r="K123" i="6" s="1"/>
  <c r="I98" i="1"/>
  <c r="E127" i="6" s="1"/>
  <c r="AE98" i="1"/>
  <c r="AD98" i="1"/>
  <c r="CR98" i="1" s="1"/>
  <c r="Q98" i="1" s="1"/>
  <c r="AF98" i="1"/>
  <c r="CT98" i="1"/>
  <c r="S98" i="1" s="1"/>
  <c r="AC100" i="1"/>
  <c r="F128" i="6" s="1"/>
  <c r="CR100" i="1"/>
  <c r="Q100" i="1"/>
  <c r="L128" i="6" s="1"/>
  <c r="CT100" i="1"/>
  <c r="S100" i="1"/>
  <c r="K128" i="6" s="1"/>
  <c r="AC102" i="1"/>
  <c r="F132" i="6" s="1"/>
  <c r="CQ102" i="1"/>
  <c r="P102" i="1" s="1"/>
  <c r="CR102" i="1"/>
  <c r="Q102" i="1" s="1"/>
  <c r="L132" i="6" s="1"/>
  <c r="CT102" i="1"/>
  <c r="S102" i="1" s="1"/>
  <c r="K132" i="6" s="1"/>
  <c r="CQ104" i="1"/>
  <c r="I104" i="1"/>
  <c r="E136" i="6" s="1"/>
  <c r="P104" i="1"/>
  <c r="AE104" i="1"/>
  <c r="AD104" i="1"/>
  <c r="CR104" i="1" s="1"/>
  <c r="Q104" i="1" s="1"/>
  <c r="AF104" i="1"/>
  <c r="CT104" i="1"/>
  <c r="S104" i="1" s="1"/>
  <c r="AC106" i="1"/>
  <c r="F138" i="6" s="1"/>
  <c r="CR106" i="1"/>
  <c r="Q106" i="1"/>
  <c r="L138" i="6" s="1"/>
  <c r="CT106" i="1"/>
  <c r="S106" i="1"/>
  <c r="K138" i="6" s="1"/>
  <c r="CQ108" i="1"/>
  <c r="P108" i="1" s="1"/>
  <c r="I108" i="1"/>
  <c r="E142" i="6" s="1"/>
  <c r="AE108" i="1"/>
  <c r="AD108" i="1" s="1"/>
  <c r="AF108" i="1"/>
  <c r="CT108" i="1" s="1"/>
  <c r="S108" i="1" s="1"/>
  <c r="CQ110" i="1"/>
  <c r="I110" i="1"/>
  <c r="E144" i="6" s="1"/>
  <c r="AE110" i="1"/>
  <c r="AD110" i="1" s="1"/>
  <c r="AF110" i="1"/>
  <c r="CT110" i="1" s="1"/>
  <c r="S110" i="1" s="1"/>
  <c r="AC112" i="1"/>
  <c r="F145" i="6" s="1"/>
  <c r="CQ112" i="1"/>
  <c r="P112" i="1" s="1"/>
  <c r="CR112" i="1"/>
  <c r="Q112" i="1" s="1"/>
  <c r="L145" i="6" s="1"/>
  <c r="CT112" i="1"/>
  <c r="S112" i="1" s="1"/>
  <c r="K145" i="6" s="1"/>
  <c r="CQ114" i="1"/>
  <c r="I114" i="1"/>
  <c r="E149" i="6" s="1"/>
  <c r="P114" i="1"/>
  <c r="AE114" i="1"/>
  <c r="AD114" i="1"/>
  <c r="CR114" i="1" s="1"/>
  <c r="Q114" i="1" s="1"/>
  <c r="AF114" i="1"/>
  <c r="CT114" i="1"/>
  <c r="S114" i="1" s="1"/>
  <c r="CQ116" i="1"/>
  <c r="P116" i="1" s="1"/>
  <c r="I116" i="1"/>
  <c r="E150" i="6" s="1"/>
  <c r="AE116" i="1"/>
  <c r="AD116" i="1"/>
  <c r="CR116" i="1" s="1"/>
  <c r="Q116" i="1" s="1"/>
  <c r="AF116" i="1"/>
  <c r="CT116" i="1"/>
  <c r="S116" i="1" s="1"/>
  <c r="AC118" i="1"/>
  <c r="F152" i="6" s="1"/>
  <c r="CR118" i="1"/>
  <c r="Q118" i="1"/>
  <c r="L152" i="6" s="1"/>
  <c r="CT118" i="1"/>
  <c r="S118" i="1"/>
  <c r="K152" i="6" s="1"/>
  <c r="CQ120" i="1"/>
  <c r="I120" i="1"/>
  <c r="E156" i="6" s="1"/>
  <c r="AE120" i="1"/>
  <c r="AD120" i="1" s="1"/>
  <c r="CR120" i="1" s="1"/>
  <c r="Q120" i="1" s="1"/>
  <c r="AF120" i="1"/>
  <c r="CT120" i="1" s="1"/>
  <c r="S120" i="1" s="1"/>
  <c r="AC122" i="1"/>
  <c r="CQ122" i="1"/>
  <c r="P122" i="1" s="1"/>
  <c r="CP122" i="1" s="1"/>
  <c r="O122" i="1" s="1"/>
  <c r="I122" i="1"/>
  <c r="AE122" i="1"/>
  <c r="AD122" i="1"/>
  <c r="CR122" i="1" s="1"/>
  <c r="Q122" i="1"/>
  <c r="AF122" i="1"/>
  <c r="CT122" i="1"/>
  <c r="S122" i="1" s="1"/>
  <c r="CQ124" i="1"/>
  <c r="I124" i="1"/>
  <c r="E158" i="6" s="1"/>
  <c r="P124" i="1"/>
  <c r="AE124" i="1"/>
  <c r="AD124" i="1"/>
  <c r="AF124" i="1"/>
  <c r="CT124" i="1"/>
  <c r="S124" i="1" s="1"/>
  <c r="AC126" i="1"/>
  <c r="CR126" i="1"/>
  <c r="Q126" i="1"/>
  <c r="L159" i="6" s="1"/>
  <c r="CT126" i="1"/>
  <c r="S126" i="1"/>
  <c r="K159" i="6" s="1"/>
  <c r="AC128" i="1"/>
  <c r="F163" i="6" s="1"/>
  <c r="CQ128" i="1"/>
  <c r="P128" i="1" s="1"/>
  <c r="CR128" i="1"/>
  <c r="Q128" i="1" s="1"/>
  <c r="L163" i="6" s="1"/>
  <c r="CT128" i="1"/>
  <c r="S128" i="1" s="1"/>
  <c r="K163" i="6" s="1"/>
  <c r="CQ130" i="1"/>
  <c r="P130" i="1" s="1"/>
  <c r="I130" i="1"/>
  <c r="E167" i="6" s="1"/>
  <c r="AE130" i="1"/>
  <c r="AD130" i="1"/>
  <c r="AF130" i="1"/>
  <c r="CT130" i="1"/>
  <c r="S130" i="1" s="1"/>
  <c r="AC132" i="1"/>
  <c r="CR132" i="1"/>
  <c r="Q132" i="1"/>
  <c r="L169" i="6" s="1"/>
  <c r="CT132" i="1"/>
  <c r="S132" i="1"/>
  <c r="K169" i="6" s="1"/>
  <c r="AC134" i="1"/>
  <c r="CQ134" i="1"/>
  <c r="I134" i="1"/>
  <c r="P134" i="1"/>
  <c r="CP134" i="1" s="1"/>
  <c r="O134" i="1" s="1"/>
  <c r="AE134" i="1"/>
  <c r="AD134" i="1"/>
  <c r="CR134" i="1" s="1"/>
  <c r="Q134" i="1"/>
  <c r="AF134" i="1"/>
  <c r="CT134" i="1"/>
  <c r="S134" i="1" s="1"/>
  <c r="AC136" i="1"/>
  <c r="CR136" i="1"/>
  <c r="Q136" i="1"/>
  <c r="L174" i="6" s="1"/>
  <c r="CT136" i="1"/>
  <c r="S136" i="1"/>
  <c r="K174" i="6" s="1"/>
  <c r="I138" i="1"/>
  <c r="E178" i="6" s="1"/>
  <c r="AE138" i="1"/>
  <c r="AD138" i="1" s="1"/>
  <c r="CR138" i="1"/>
  <c r="Q138" i="1" s="1"/>
  <c r="AF138" i="1"/>
  <c r="CT138" i="1" s="1"/>
  <c r="S138" i="1"/>
  <c r="AC140" i="1"/>
  <c r="F179" i="6" s="1"/>
  <c r="CQ140" i="1"/>
  <c r="P140" i="1" s="1"/>
  <c r="CR140" i="1"/>
  <c r="Q140" i="1" s="1"/>
  <c r="L179" i="6" s="1"/>
  <c r="CT140" i="1"/>
  <c r="S140" i="1" s="1"/>
  <c r="K179" i="6" s="1"/>
  <c r="AC142" i="1"/>
  <c r="CR142" i="1"/>
  <c r="Q142" i="1"/>
  <c r="L183" i="6" s="1"/>
  <c r="CT142" i="1"/>
  <c r="S142" i="1"/>
  <c r="K183" i="6" s="1"/>
  <c r="AC144" i="1"/>
  <c r="F187" i="6" s="1"/>
  <c r="CQ144" i="1"/>
  <c r="P144" i="1" s="1"/>
  <c r="CR144" i="1"/>
  <c r="Q144" i="1" s="1"/>
  <c r="L187" i="6" s="1"/>
  <c r="CT144" i="1"/>
  <c r="S144" i="1"/>
  <c r="K187" i="6" s="1"/>
  <c r="CQ146" i="1"/>
  <c r="I146" i="1"/>
  <c r="E191" i="6" s="1"/>
  <c r="P146" i="1"/>
  <c r="AE146" i="1"/>
  <c r="AD146" i="1" s="1"/>
  <c r="AF146" i="1"/>
  <c r="CT146" i="1"/>
  <c r="S146" i="1" s="1"/>
  <c r="AC148" i="1"/>
  <c r="F192" i="6" s="1"/>
  <c r="CR148" i="1"/>
  <c r="Q148" i="1"/>
  <c r="L192" i="6" s="1"/>
  <c r="CT148" i="1"/>
  <c r="S148" i="1"/>
  <c r="K192" i="6" s="1"/>
  <c r="CQ150" i="1"/>
  <c r="I150" i="1"/>
  <c r="E196" i="6" s="1"/>
  <c r="AE150" i="1"/>
  <c r="AD150" i="1" s="1"/>
  <c r="CR150" i="1" s="1"/>
  <c r="Q150" i="1" s="1"/>
  <c r="AF150" i="1"/>
  <c r="CT150" i="1" s="1"/>
  <c r="S150" i="1" s="1"/>
  <c r="AC152" i="1"/>
  <c r="F197" i="6" s="1"/>
  <c r="CQ152" i="1"/>
  <c r="P152" i="1" s="1"/>
  <c r="CR152" i="1"/>
  <c r="Q152" i="1" s="1"/>
  <c r="L197" i="6" s="1"/>
  <c r="CT152" i="1"/>
  <c r="S152" i="1" s="1"/>
  <c r="AC154" i="1"/>
  <c r="F201" i="6" s="1"/>
  <c r="CR154" i="1"/>
  <c r="Q154" i="1"/>
  <c r="L201" i="6" s="1"/>
  <c r="CT154" i="1"/>
  <c r="S154" i="1"/>
  <c r="K201" i="6" s="1"/>
  <c r="CQ156" i="1"/>
  <c r="I156" i="1"/>
  <c r="E205" i="6" s="1"/>
  <c r="AE156" i="1"/>
  <c r="AD156" i="1" s="1"/>
  <c r="CR156" i="1" s="1"/>
  <c r="Q156" i="1" s="1"/>
  <c r="AF156" i="1"/>
  <c r="CT156" i="1" s="1"/>
  <c r="S156" i="1" s="1"/>
  <c r="AC158" i="1"/>
  <c r="F207" i="6" s="1"/>
  <c r="CQ158" i="1"/>
  <c r="P158" i="1" s="1"/>
  <c r="CR158" i="1"/>
  <c r="Q158" i="1" s="1"/>
  <c r="L207" i="6" s="1"/>
  <c r="CT158" i="1"/>
  <c r="S158" i="1" s="1"/>
  <c r="AC160" i="1"/>
  <c r="F211" i="6" s="1"/>
  <c r="CR160" i="1"/>
  <c r="Q160" i="1"/>
  <c r="L211" i="6" s="1"/>
  <c r="CT160" i="1"/>
  <c r="S160" i="1"/>
  <c r="K211" i="6" s="1"/>
  <c r="CQ162" i="1"/>
  <c r="I162" i="1"/>
  <c r="E215" i="6" s="1"/>
  <c r="AE162" i="1"/>
  <c r="AD162" i="1" s="1"/>
  <c r="CR162" i="1" s="1"/>
  <c r="Q162" i="1" s="1"/>
  <c r="AF162" i="1"/>
  <c r="CT162" i="1" s="1"/>
  <c r="S162" i="1" s="1"/>
  <c r="CQ164" i="1"/>
  <c r="P164" i="1" s="1"/>
  <c r="I164" i="1"/>
  <c r="E217" i="6" s="1"/>
  <c r="AE164" i="1"/>
  <c r="CS164" i="1" s="1"/>
  <c r="AF164" i="1"/>
  <c r="CT164" i="1" s="1"/>
  <c r="S164" i="1" s="1"/>
  <c r="AC166" i="1"/>
  <c r="F219" i="6" s="1"/>
  <c r="CQ166" i="1"/>
  <c r="P166" i="1" s="1"/>
  <c r="CR166" i="1"/>
  <c r="Q166" i="1" s="1"/>
  <c r="L219" i="6" s="1"/>
  <c r="CT166" i="1"/>
  <c r="S166" i="1" s="1"/>
  <c r="CQ168" i="1"/>
  <c r="I168" i="1"/>
  <c r="E223" i="6" s="1"/>
  <c r="P168" i="1"/>
  <c r="AE168" i="1"/>
  <c r="AD168" i="1"/>
  <c r="CR168" i="1" s="1"/>
  <c r="Q168" i="1"/>
  <c r="AF168" i="1"/>
  <c r="CT168" i="1"/>
  <c r="S168" i="1" s="1"/>
  <c r="CQ170" i="1"/>
  <c r="P170" i="1" s="1"/>
  <c r="I170" i="1"/>
  <c r="E224" i="6" s="1"/>
  <c r="AE170" i="1"/>
  <c r="AD170" i="1"/>
  <c r="AF170" i="1"/>
  <c r="CT170" i="1"/>
  <c r="S170" i="1" s="1"/>
  <c r="AC172" i="1"/>
  <c r="F225" i="6" s="1"/>
  <c r="CR172" i="1"/>
  <c r="Q172" i="1"/>
  <c r="L225" i="6" s="1"/>
  <c r="CT172" i="1"/>
  <c r="S172" i="1"/>
  <c r="CQ174" i="1"/>
  <c r="P174" i="1" s="1"/>
  <c r="I174" i="1"/>
  <c r="E229" i="6" s="1"/>
  <c r="AE174" i="1"/>
  <c r="AF174" i="1"/>
  <c r="CT174" i="1" s="1"/>
  <c r="S174" i="1" s="1"/>
  <c r="CQ176" i="1"/>
  <c r="I176" i="1"/>
  <c r="AE176" i="1"/>
  <c r="AF176" i="1"/>
  <c r="CT176" i="1" s="1"/>
  <c r="S176" i="1" s="1"/>
  <c r="CQ178" i="1"/>
  <c r="P178" i="1" s="1"/>
  <c r="I178" i="1"/>
  <c r="E232" i="6" s="1"/>
  <c r="AE178" i="1"/>
  <c r="AF178" i="1"/>
  <c r="CT178" i="1" s="1"/>
  <c r="S178" i="1" s="1"/>
  <c r="CS32" i="1"/>
  <c r="CS38" i="1"/>
  <c r="R38" i="1" s="1"/>
  <c r="GK38" i="1" s="1"/>
  <c r="CS42" i="1"/>
  <c r="CS46" i="1"/>
  <c r="R46" i="1" s="1"/>
  <c r="GK46" i="1" s="1"/>
  <c r="CS48" i="1"/>
  <c r="R48" i="1" s="1"/>
  <c r="GK48" i="1" s="1"/>
  <c r="CS86" i="1"/>
  <c r="R86" i="1"/>
  <c r="CS88" i="1"/>
  <c r="R88" i="1"/>
  <c r="CY88" i="1" s="1"/>
  <c r="CS90" i="1"/>
  <c r="R90" i="1"/>
  <c r="CS92" i="1"/>
  <c r="R92" i="1"/>
  <c r="CZ92" i="1" s="1"/>
  <c r="Y92" i="1" s="1"/>
  <c r="J117" i="6" s="1"/>
  <c r="CS94" i="1"/>
  <c r="R94" i="1"/>
  <c r="CS96" i="1"/>
  <c r="R96" i="1"/>
  <c r="CS98" i="1"/>
  <c r="R98" i="1"/>
  <c r="CY98" i="1" s="1"/>
  <c r="X98" i="1" s="1"/>
  <c r="CS100" i="1"/>
  <c r="R100" i="1"/>
  <c r="CZ100" i="1" s="1"/>
  <c r="Y100" i="1" s="1"/>
  <c r="J130" i="6" s="1"/>
  <c r="CS102" i="1"/>
  <c r="R102" i="1"/>
  <c r="CZ102" i="1" s="1"/>
  <c r="Y102" i="1" s="1"/>
  <c r="J134" i="6" s="1"/>
  <c r="CS104" i="1"/>
  <c r="R104" i="1"/>
  <c r="CY104" i="1" s="1"/>
  <c r="CS106" i="1"/>
  <c r="R106" i="1"/>
  <c r="CZ106" i="1" s="1"/>
  <c r="Y106" i="1" s="1"/>
  <c r="J140" i="6" s="1"/>
  <c r="CS108" i="1"/>
  <c r="R108" i="1"/>
  <c r="CY108" i="1" s="1"/>
  <c r="CS110" i="1"/>
  <c r="R110" i="1"/>
  <c r="CY110" i="1" s="1"/>
  <c r="X110" i="1" s="1"/>
  <c r="CS112" i="1"/>
  <c r="R112" i="1"/>
  <c r="CZ112" i="1" s="1"/>
  <c r="Y112" i="1" s="1"/>
  <c r="J147" i="6" s="1"/>
  <c r="CS114" i="1"/>
  <c r="R114" i="1"/>
  <c r="CY114" i="1" s="1"/>
  <c r="X114" i="1" s="1"/>
  <c r="CS116" i="1"/>
  <c r="R116" i="1"/>
  <c r="CY116" i="1" s="1"/>
  <c r="CS118" i="1"/>
  <c r="R118" i="1"/>
  <c r="CZ118" i="1" s="1"/>
  <c r="Y118" i="1" s="1"/>
  <c r="J154" i="6" s="1"/>
  <c r="CS122" i="1"/>
  <c r="R122" i="1"/>
  <c r="CY122" i="1" s="1"/>
  <c r="CS124" i="1"/>
  <c r="R124" i="1"/>
  <c r="CY124" i="1" s="1"/>
  <c r="CS126" i="1"/>
  <c r="R126" i="1"/>
  <c r="CS128" i="1"/>
  <c r="R128" i="1"/>
  <c r="CS130" i="1"/>
  <c r="R130" i="1"/>
  <c r="CY130" i="1" s="1"/>
  <c r="CS132" i="1"/>
  <c r="R132" i="1"/>
  <c r="CS134" i="1"/>
  <c r="R134" i="1"/>
  <c r="CY134" i="1" s="1"/>
  <c r="CS136" i="1"/>
  <c r="R136" i="1"/>
  <c r="CS138" i="1"/>
  <c r="R138" i="1"/>
  <c r="CY138" i="1" s="1"/>
  <c r="CS140" i="1"/>
  <c r="R140" i="1"/>
  <c r="CS142" i="1"/>
  <c r="R142" i="1"/>
  <c r="CS144" i="1"/>
  <c r="R144" i="1"/>
  <c r="CS148" i="1"/>
  <c r="R148" i="1"/>
  <c r="CS152" i="1"/>
  <c r="R152" i="1"/>
  <c r="M197" i="6" s="1"/>
  <c r="CS154" i="1"/>
  <c r="R154" i="1"/>
  <c r="CS158" i="1"/>
  <c r="R158" i="1"/>
  <c r="M207" i="6" s="1"/>
  <c r="CS160" i="1"/>
  <c r="R160" i="1"/>
  <c r="CZ160" i="1" s="1"/>
  <c r="Y160" i="1" s="1"/>
  <c r="J213" i="6" s="1"/>
  <c r="R164" i="1"/>
  <c r="CZ164" i="1" s="1"/>
  <c r="Y164" i="1" s="1"/>
  <c r="CS166" i="1"/>
  <c r="R166" i="1"/>
  <c r="M219" i="6" s="1"/>
  <c r="CS168" i="1"/>
  <c r="R168" i="1"/>
  <c r="CZ168" i="1" s="1"/>
  <c r="Y168" i="1" s="1"/>
  <c r="CS170" i="1"/>
  <c r="R170" i="1"/>
  <c r="CZ170" i="1" s="1"/>
  <c r="Y170" i="1" s="1"/>
  <c r="CS172" i="1"/>
  <c r="R172" i="1"/>
  <c r="M225" i="6" s="1"/>
  <c r="AG28" i="1"/>
  <c r="CU28" i="1"/>
  <c r="T28" i="1" s="1"/>
  <c r="AG30" i="1"/>
  <c r="CU30" i="1"/>
  <c r="T30" i="1" s="1"/>
  <c r="AG32" i="1"/>
  <c r="CU32" i="1"/>
  <c r="AG34" i="1"/>
  <c r="CU34" i="1"/>
  <c r="T34" i="1" s="1"/>
  <c r="AG36" i="1"/>
  <c r="CU36" i="1"/>
  <c r="T36" i="1" s="1"/>
  <c r="AG38" i="1"/>
  <c r="CU38" i="1"/>
  <c r="T38" i="1" s="1"/>
  <c r="AG40" i="1"/>
  <c r="CU40" i="1"/>
  <c r="T40" i="1" s="1"/>
  <c r="AG42" i="1"/>
  <c r="CU42" i="1"/>
  <c r="AG44" i="1"/>
  <c r="CU44" i="1"/>
  <c r="T44" i="1" s="1"/>
  <c r="AG46" i="1"/>
  <c r="CU46" i="1"/>
  <c r="T46" i="1" s="1"/>
  <c r="AG48" i="1"/>
  <c r="CU48" i="1"/>
  <c r="T48" i="1" s="1"/>
  <c r="AG50" i="1"/>
  <c r="CU50" i="1"/>
  <c r="T50" i="1" s="1"/>
  <c r="AG86" i="1"/>
  <c r="CU86" i="1"/>
  <c r="T86" i="1" s="1"/>
  <c r="AG181" i="1" s="1"/>
  <c r="T181" i="1" s="1"/>
  <c r="DL234" i="6" s="1"/>
  <c r="AG88" i="1"/>
  <c r="CU88" i="1" s="1"/>
  <c r="T88" i="1"/>
  <c r="AG90" i="1"/>
  <c r="CU90" i="1"/>
  <c r="T90" i="1" s="1"/>
  <c r="AG92" i="1"/>
  <c r="CU92" i="1" s="1"/>
  <c r="T92" i="1"/>
  <c r="AG94" i="1"/>
  <c r="CU94" i="1"/>
  <c r="T94" i="1" s="1"/>
  <c r="AG96" i="1"/>
  <c r="CU96" i="1" s="1"/>
  <c r="T96" i="1"/>
  <c r="AG98" i="1"/>
  <c r="CU98" i="1"/>
  <c r="T98" i="1" s="1"/>
  <c r="AG100" i="1"/>
  <c r="CU100" i="1" s="1"/>
  <c r="T100" i="1"/>
  <c r="AG102" i="1"/>
  <c r="CU102" i="1"/>
  <c r="T102" i="1" s="1"/>
  <c r="AG104" i="1"/>
  <c r="CU104" i="1" s="1"/>
  <c r="T104" i="1"/>
  <c r="AG106" i="1"/>
  <c r="CU106" i="1"/>
  <c r="T106" i="1" s="1"/>
  <c r="AG108" i="1"/>
  <c r="CU108" i="1" s="1"/>
  <c r="T108" i="1"/>
  <c r="AG110" i="1"/>
  <c r="CU110" i="1"/>
  <c r="T110" i="1" s="1"/>
  <c r="AG112" i="1"/>
  <c r="CU112" i="1" s="1"/>
  <c r="T112" i="1"/>
  <c r="AG114" i="1"/>
  <c r="CU114" i="1"/>
  <c r="T114" i="1" s="1"/>
  <c r="AG116" i="1"/>
  <c r="CU116" i="1" s="1"/>
  <c r="T116" i="1"/>
  <c r="AG118" i="1"/>
  <c r="CU118" i="1"/>
  <c r="T118" i="1" s="1"/>
  <c r="AG120" i="1"/>
  <c r="CU120" i="1" s="1"/>
  <c r="T120" i="1"/>
  <c r="AG122" i="1"/>
  <c r="CU122" i="1"/>
  <c r="T122" i="1" s="1"/>
  <c r="AG124" i="1"/>
  <c r="CU124" i="1" s="1"/>
  <c r="T124" i="1"/>
  <c r="AG126" i="1"/>
  <c r="CU126" i="1"/>
  <c r="T126" i="1" s="1"/>
  <c r="AG128" i="1"/>
  <c r="CU128" i="1" s="1"/>
  <c r="T128" i="1"/>
  <c r="AG130" i="1"/>
  <c r="CU130" i="1"/>
  <c r="T130" i="1" s="1"/>
  <c r="AG132" i="1"/>
  <c r="CU132" i="1" s="1"/>
  <c r="T132" i="1"/>
  <c r="AG134" i="1"/>
  <c r="CU134" i="1"/>
  <c r="T134" i="1" s="1"/>
  <c r="AG136" i="1"/>
  <c r="CU136" i="1" s="1"/>
  <c r="T136" i="1"/>
  <c r="AG138" i="1"/>
  <c r="CU138" i="1"/>
  <c r="T138" i="1" s="1"/>
  <c r="AG140" i="1"/>
  <c r="CU140" i="1" s="1"/>
  <c r="T140" i="1"/>
  <c r="AG142" i="1"/>
  <c r="CU142" i="1"/>
  <c r="T142" i="1" s="1"/>
  <c r="AG144" i="1"/>
  <c r="CU144" i="1" s="1"/>
  <c r="T144" i="1"/>
  <c r="AG146" i="1"/>
  <c r="CU146" i="1"/>
  <c r="T146" i="1" s="1"/>
  <c r="AG148" i="1"/>
  <c r="CU148" i="1" s="1"/>
  <c r="T148" i="1"/>
  <c r="AG150" i="1"/>
  <c r="CU150" i="1"/>
  <c r="T150" i="1" s="1"/>
  <c r="AG152" i="1"/>
  <c r="CU152" i="1" s="1"/>
  <c r="T152" i="1"/>
  <c r="AG154" i="1"/>
  <c r="CU154" i="1"/>
  <c r="T154" i="1" s="1"/>
  <c r="AG156" i="1"/>
  <c r="CU156" i="1" s="1"/>
  <c r="T156" i="1"/>
  <c r="AG158" i="1"/>
  <c r="CU158" i="1"/>
  <c r="T158" i="1" s="1"/>
  <c r="AG160" i="1"/>
  <c r="CU160" i="1" s="1"/>
  <c r="T160" i="1"/>
  <c r="AG162" i="1"/>
  <c r="CU162" i="1"/>
  <c r="T162" i="1" s="1"/>
  <c r="AG164" i="1"/>
  <c r="CU164" i="1" s="1"/>
  <c r="T164" i="1"/>
  <c r="AG166" i="1"/>
  <c r="CU166" i="1"/>
  <c r="T166" i="1" s="1"/>
  <c r="AG168" i="1"/>
  <c r="CU168" i="1" s="1"/>
  <c r="T168" i="1"/>
  <c r="AG170" i="1"/>
  <c r="CU170" i="1"/>
  <c r="T170" i="1" s="1"/>
  <c r="AG172" i="1"/>
  <c r="CU172" i="1" s="1"/>
  <c r="T172" i="1"/>
  <c r="AG174" i="1"/>
  <c r="CU174" i="1"/>
  <c r="T174" i="1" s="1"/>
  <c r="AG176" i="1"/>
  <c r="CU176" i="1" s="1"/>
  <c r="T176" i="1"/>
  <c r="AG178" i="1"/>
  <c r="CU178" i="1"/>
  <c r="T178" i="1" s="1"/>
  <c r="AH28" i="1"/>
  <c r="CV28" i="1"/>
  <c r="U28" i="1" s="1"/>
  <c r="AH30" i="1"/>
  <c r="CV30" i="1"/>
  <c r="U30" i="1" s="1"/>
  <c r="AH32" i="1"/>
  <c r="CV32" i="1"/>
  <c r="AH34" i="1"/>
  <c r="CV34" i="1"/>
  <c r="U34" i="1" s="1"/>
  <c r="AH36" i="1"/>
  <c r="CV36" i="1"/>
  <c r="U36" i="1" s="1"/>
  <c r="AH38" i="1"/>
  <c r="CV38" i="1"/>
  <c r="U38" i="1" s="1"/>
  <c r="AH40" i="1"/>
  <c r="CV40" i="1"/>
  <c r="U40" i="1" s="1"/>
  <c r="AH42" i="1"/>
  <c r="CV42" i="1"/>
  <c r="AH44" i="1"/>
  <c r="CV44" i="1"/>
  <c r="U44" i="1" s="1"/>
  <c r="AH46" i="1"/>
  <c r="CV46" i="1"/>
  <c r="U46" i="1" s="1"/>
  <c r="AH48" i="1"/>
  <c r="CV48" i="1"/>
  <c r="U48" i="1" s="1"/>
  <c r="AH50" i="1"/>
  <c r="CV50" i="1"/>
  <c r="U50" i="1" s="1"/>
  <c r="AH86" i="1"/>
  <c r="CV86" i="1"/>
  <c r="U86" i="1" s="1"/>
  <c r="AH88" i="1"/>
  <c r="CV88" i="1" s="1"/>
  <c r="U88" i="1" s="1"/>
  <c r="AH90" i="1"/>
  <c r="CV90" i="1"/>
  <c r="U90" i="1" s="1"/>
  <c r="AH92" i="1"/>
  <c r="CV92" i="1" s="1"/>
  <c r="U92" i="1" s="1"/>
  <c r="AH94" i="1"/>
  <c r="CV94" i="1"/>
  <c r="U94" i="1" s="1"/>
  <c r="AH96" i="1"/>
  <c r="CV96" i="1" s="1"/>
  <c r="U96" i="1" s="1"/>
  <c r="AH98" i="1"/>
  <c r="CV98" i="1"/>
  <c r="U98" i="1" s="1"/>
  <c r="AH100" i="1"/>
  <c r="CV100" i="1" s="1"/>
  <c r="U100" i="1" s="1"/>
  <c r="AH102" i="1"/>
  <c r="CV102" i="1"/>
  <c r="U102" i="1" s="1"/>
  <c r="AH104" i="1"/>
  <c r="CV104" i="1" s="1"/>
  <c r="U104" i="1" s="1"/>
  <c r="AH106" i="1"/>
  <c r="CV106" i="1"/>
  <c r="U106" i="1" s="1"/>
  <c r="AH108" i="1"/>
  <c r="CV108" i="1" s="1"/>
  <c r="U108" i="1" s="1"/>
  <c r="AH110" i="1"/>
  <c r="CV110" i="1"/>
  <c r="U110" i="1" s="1"/>
  <c r="AH112" i="1"/>
  <c r="CV112" i="1" s="1"/>
  <c r="U112" i="1" s="1"/>
  <c r="AH114" i="1"/>
  <c r="CV114" i="1"/>
  <c r="U114" i="1" s="1"/>
  <c r="AH116" i="1"/>
  <c r="CV116" i="1" s="1"/>
  <c r="U116" i="1" s="1"/>
  <c r="AH118" i="1"/>
  <c r="CV118" i="1"/>
  <c r="U118" i="1" s="1"/>
  <c r="AH120" i="1"/>
  <c r="CV120" i="1" s="1"/>
  <c r="U120" i="1" s="1"/>
  <c r="AH122" i="1"/>
  <c r="CV122" i="1"/>
  <c r="U122" i="1" s="1"/>
  <c r="AH124" i="1"/>
  <c r="CV124" i="1" s="1"/>
  <c r="U124" i="1" s="1"/>
  <c r="AH126" i="1"/>
  <c r="CV126" i="1"/>
  <c r="U126" i="1" s="1"/>
  <c r="AH128" i="1"/>
  <c r="CV128" i="1" s="1"/>
  <c r="U128" i="1" s="1"/>
  <c r="AH130" i="1"/>
  <c r="CV130" i="1"/>
  <c r="U130" i="1" s="1"/>
  <c r="AH132" i="1"/>
  <c r="CV132" i="1" s="1"/>
  <c r="U132" i="1" s="1"/>
  <c r="AH134" i="1"/>
  <c r="CV134" i="1"/>
  <c r="U134" i="1" s="1"/>
  <c r="AH136" i="1"/>
  <c r="CV136" i="1" s="1"/>
  <c r="U136" i="1" s="1"/>
  <c r="AH138" i="1"/>
  <c r="CV138" i="1"/>
  <c r="U138" i="1" s="1"/>
  <c r="AH140" i="1"/>
  <c r="CV140" i="1" s="1"/>
  <c r="U140" i="1" s="1"/>
  <c r="AH142" i="1"/>
  <c r="CV142" i="1"/>
  <c r="U142" i="1" s="1"/>
  <c r="AH144" i="1"/>
  <c r="CV144" i="1" s="1"/>
  <c r="U144" i="1" s="1"/>
  <c r="AH146" i="1"/>
  <c r="CV146" i="1"/>
  <c r="U146" i="1" s="1"/>
  <c r="AH148" i="1"/>
  <c r="CV148" i="1" s="1"/>
  <c r="U148" i="1" s="1"/>
  <c r="AH150" i="1"/>
  <c r="CV150" i="1"/>
  <c r="U150" i="1" s="1"/>
  <c r="AH152" i="1"/>
  <c r="CV152" i="1" s="1"/>
  <c r="U152" i="1" s="1"/>
  <c r="AH154" i="1"/>
  <c r="CV154" i="1"/>
  <c r="U154" i="1" s="1"/>
  <c r="AH156" i="1"/>
  <c r="CV156" i="1" s="1"/>
  <c r="U156" i="1" s="1"/>
  <c r="AH158" i="1"/>
  <c r="CV158" i="1"/>
  <c r="U158" i="1" s="1"/>
  <c r="AH160" i="1"/>
  <c r="CV160" i="1" s="1"/>
  <c r="U160" i="1" s="1"/>
  <c r="AH162" i="1"/>
  <c r="CV162" i="1"/>
  <c r="U162" i="1" s="1"/>
  <c r="AH164" i="1"/>
  <c r="CV164" i="1" s="1"/>
  <c r="U164" i="1" s="1"/>
  <c r="AH166" i="1"/>
  <c r="CV166" i="1"/>
  <c r="U166" i="1" s="1"/>
  <c r="AH168" i="1"/>
  <c r="CV168" i="1" s="1"/>
  <c r="U168" i="1" s="1"/>
  <c r="AH170" i="1"/>
  <c r="CV170" i="1"/>
  <c r="U170" i="1" s="1"/>
  <c r="AH172" i="1"/>
  <c r="CV172" i="1" s="1"/>
  <c r="U172" i="1" s="1"/>
  <c r="AH174" i="1"/>
  <c r="CV174" i="1"/>
  <c r="U174" i="1" s="1"/>
  <c r="AH176" i="1"/>
  <c r="CV176" i="1" s="1"/>
  <c r="U176" i="1" s="1"/>
  <c r="AH178" i="1"/>
  <c r="CV178" i="1"/>
  <c r="U178" i="1" s="1"/>
  <c r="AI28" i="1"/>
  <c r="CW28" i="1"/>
  <c r="V28" i="1" s="1"/>
  <c r="AI30" i="1"/>
  <c r="CW30" i="1"/>
  <c r="V30" i="1" s="1"/>
  <c r="AI32" i="1"/>
  <c r="CW32" i="1"/>
  <c r="AI34" i="1"/>
  <c r="CW34" i="1"/>
  <c r="V34" i="1" s="1"/>
  <c r="AI36" i="1"/>
  <c r="CW36" i="1"/>
  <c r="V36" i="1" s="1"/>
  <c r="AI38" i="1"/>
  <c r="CW38" i="1"/>
  <c r="V38" i="1" s="1"/>
  <c r="AI40" i="1"/>
  <c r="CW40" i="1"/>
  <c r="V40" i="1" s="1"/>
  <c r="AI42" i="1"/>
  <c r="CW42" i="1"/>
  <c r="AI44" i="1"/>
  <c r="CW44" i="1"/>
  <c r="V44" i="1" s="1"/>
  <c r="AI46" i="1"/>
  <c r="CW46" i="1"/>
  <c r="V46" i="1" s="1"/>
  <c r="AI48" i="1"/>
  <c r="CW48" i="1"/>
  <c r="V48" i="1" s="1"/>
  <c r="AI50" i="1"/>
  <c r="CW50" i="1"/>
  <c r="V50" i="1" s="1"/>
  <c r="AI86" i="1"/>
  <c r="CW86" i="1"/>
  <c r="V86" i="1" s="1"/>
  <c r="AI181" i="1" s="1"/>
  <c r="V181" i="1" s="1"/>
  <c r="CX234" i="6" s="1"/>
  <c r="AI88" i="1"/>
  <c r="CW88" i="1" s="1"/>
  <c r="V88" i="1"/>
  <c r="AI90" i="1"/>
  <c r="CW90" i="1"/>
  <c r="V90" i="1" s="1"/>
  <c r="AI92" i="1"/>
  <c r="CW92" i="1" s="1"/>
  <c r="V92" i="1"/>
  <c r="AI94" i="1"/>
  <c r="CW94" i="1"/>
  <c r="V94" i="1" s="1"/>
  <c r="AI96" i="1"/>
  <c r="CW96" i="1" s="1"/>
  <c r="V96" i="1"/>
  <c r="AI98" i="1"/>
  <c r="CW98" i="1"/>
  <c r="V98" i="1" s="1"/>
  <c r="AI100" i="1"/>
  <c r="CW100" i="1" s="1"/>
  <c r="V100" i="1"/>
  <c r="AI102" i="1"/>
  <c r="CW102" i="1"/>
  <c r="V102" i="1" s="1"/>
  <c r="AI104" i="1"/>
  <c r="CW104" i="1" s="1"/>
  <c r="V104" i="1"/>
  <c r="AI106" i="1"/>
  <c r="CW106" i="1"/>
  <c r="V106" i="1" s="1"/>
  <c r="AI108" i="1"/>
  <c r="CW108" i="1" s="1"/>
  <c r="V108" i="1"/>
  <c r="AI110" i="1"/>
  <c r="CW110" i="1"/>
  <c r="V110" i="1" s="1"/>
  <c r="AI112" i="1"/>
  <c r="CW112" i="1" s="1"/>
  <c r="V112" i="1"/>
  <c r="AI114" i="1"/>
  <c r="CW114" i="1"/>
  <c r="V114" i="1" s="1"/>
  <c r="AI116" i="1"/>
  <c r="CW116" i="1" s="1"/>
  <c r="V116" i="1"/>
  <c r="AI118" i="1"/>
  <c r="CW118" i="1"/>
  <c r="V118" i="1" s="1"/>
  <c r="AI120" i="1"/>
  <c r="CW120" i="1" s="1"/>
  <c r="V120" i="1"/>
  <c r="AI122" i="1"/>
  <c r="CW122" i="1"/>
  <c r="V122" i="1" s="1"/>
  <c r="AI124" i="1"/>
  <c r="CW124" i="1" s="1"/>
  <c r="V124" i="1"/>
  <c r="AI126" i="1"/>
  <c r="CW126" i="1"/>
  <c r="V126" i="1" s="1"/>
  <c r="AI128" i="1"/>
  <c r="CW128" i="1" s="1"/>
  <c r="V128" i="1"/>
  <c r="AI130" i="1"/>
  <c r="CW130" i="1"/>
  <c r="V130" i="1" s="1"/>
  <c r="AI132" i="1"/>
  <c r="CW132" i="1" s="1"/>
  <c r="V132" i="1"/>
  <c r="AI134" i="1"/>
  <c r="CW134" i="1"/>
  <c r="V134" i="1" s="1"/>
  <c r="AI136" i="1"/>
  <c r="CW136" i="1" s="1"/>
  <c r="V136" i="1"/>
  <c r="AI138" i="1"/>
  <c r="CW138" i="1"/>
  <c r="V138" i="1" s="1"/>
  <c r="AI140" i="1"/>
  <c r="CW140" i="1" s="1"/>
  <c r="V140" i="1"/>
  <c r="AI142" i="1"/>
  <c r="CW142" i="1"/>
  <c r="V142" i="1" s="1"/>
  <c r="AI144" i="1"/>
  <c r="CW144" i="1" s="1"/>
  <c r="V144" i="1"/>
  <c r="AI146" i="1"/>
  <c r="CW146" i="1"/>
  <c r="V146" i="1" s="1"/>
  <c r="AI148" i="1"/>
  <c r="CW148" i="1" s="1"/>
  <c r="V148" i="1"/>
  <c r="AI150" i="1"/>
  <c r="CW150" i="1"/>
  <c r="V150" i="1" s="1"/>
  <c r="AI152" i="1"/>
  <c r="CW152" i="1" s="1"/>
  <c r="V152" i="1"/>
  <c r="AI154" i="1"/>
  <c r="CW154" i="1"/>
  <c r="V154" i="1" s="1"/>
  <c r="AI156" i="1"/>
  <c r="CW156" i="1" s="1"/>
  <c r="V156" i="1"/>
  <c r="AI158" i="1"/>
  <c r="CW158" i="1"/>
  <c r="V158" i="1" s="1"/>
  <c r="AI160" i="1"/>
  <c r="CW160" i="1" s="1"/>
  <c r="V160" i="1"/>
  <c r="AI162" i="1"/>
  <c r="CW162" i="1"/>
  <c r="V162" i="1" s="1"/>
  <c r="AI164" i="1"/>
  <c r="CW164" i="1" s="1"/>
  <c r="V164" i="1"/>
  <c r="AI166" i="1"/>
  <c r="CW166" i="1"/>
  <c r="V166" i="1" s="1"/>
  <c r="AI168" i="1"/>
  <c r="CW168" i="1" s="1"/>
  <c r="V168" i="1"/>
  <c r="AI170" i="1"/>
  <c r="CW170" i="1"/>
  <c r="V170" i="1" s="1"/>
  <c r="AI172" i="1"/>
  <c r="CW172" i="1" s="1"/>
  <c r="V172" i="1"/>
  <c r="AI174" i="1"/>
  <c r="CW174" i="1"/>
  <c r="V174" i="1" s="1"/>
  <c r="AI176" i="1"/>
  <c r="CW176" i="1" s="1"/>
  <c r="V176" i="1"/>
  <c r="AI178" i="1"/>
  <c r="CW178" i="1"/>
  <c r="V178" i="1" s="1"/>
  <c r="AJ28" i="1"/>
  <c r="CX28" i="1"/>
  <c r="W28" i="1" s="1"/>
  <c r="AJ30" i="1"/>
  <c r="CX30" i="1"/>
  <c r="W30" i="1" s="1"/>
  <c r="AJ32" i="1"/>
  <c r="CX32" i="1"/>
  <c r="AJ34" i="1"/>
  <c r="CX34" i="1"/>
  <c r="W34" i="1" s="1"/>
  <c r="AJ36" i="1"/>
  <c r="CX36" i="1"/>
  <c r="W36" i="1" s="1"/>
  <c r="AJ38" i="1"/>
  <c r="CX38" i="1"/>
  <c r="W38" i="1" s="1"/>
  <c r="AJ40" i="1"/>
  <c r="CX40" i="1"/>
  <c r="W40" i="1" s="1"/>
  <c r="AJ42" i="1"/>
  <c r="CX42" i="1"/>
  <c r="AJ44" i="1"/>
  <c r="CX44" i="1"/>
  <c r="W44" i="1" s="1"/>
  <c r="AJ46" i="1"/>
  <c r="CX46" i="1"/>
  <c r="W46" i="1" s="1"/>
  <c r="AJ48" i="1"/>
  <c r="CX48" i="1"/>
  <c r="W48" i="1" s="1"/>
  <c r="AJ50" i="1"/>
  <c r="CX50" i="1"/>
  <c r="W50" i="1" s="1"/>
  <c r="AJ86" i="1"/>
  <c r="CX86" i="1"/>
  <c r="W86" i="1" s="1"/>
  <c r="AJ88" i="1"/>
  <c r="CX88" i="1" s="1"/>
  <c r="W88" i="1" s="1"/>
  <c r="AJ90" i="1"/>
  <c r="CX90" i="1"/>
  <c r="W90" i="1" s="1"/>
  <c r="AJ92" i="1"/>
  <c r="CX92" i="1" s="1"/>
  <c r="W92" i="1" s="1"/>
  <c r="AJ94" i="1"/>
  <c r="CX94" i="1"/>
  <c r="W94" i="1" s="1"/>
  <c r="AJ96" i="1"/>
  <c r="CX96" i="1" s="1"/>
  <c r="W96" i="1" s="1"/>
  <c r="AJ98" i="1"/>
  <c r="CX98" i="1"/>
  <c r="W98" i="1" s="1"/>
  <c r="AJ100" i="1"/>
  <c r="CX100" i="1" s="1"/>
  <c r="W100" i="1" s="1"/>
  <c r="AJ102" i="1"/>
  <c r="CX102" i="1"/>
  <c r="W102" i="1" s="1"/>
  <c r="AJ104" i="1"/>
  <c r="CX104" i="1" s="1"/>
  <c r="W104" i="1" s="1"/>
  <c r="AJ106" i="1"/>
  <c r="CX106" i="1"/>
  <c r="W106" i="1" s="1"/>
  <c r="AJ108" i="1"/>
  <c r="CX108" i="1" s="1"/>
  <c r="W108" i="1" s="1"/>
  <c r="AJ110" i="1"/>
  <c r="CX110" i="1"/>
  <c r="W110" i="1" s="1"/>
  <c r="AJ112" i="1"/>
  <c r="CX112" i="1" s="1"/>
  <c r="W112" i="1" s="1"/>
  <c r="AJ114" i="1"/>
  <c r="CX114" i="1"/>
  <c r="W114" i="1" s="1"/>
  <c r="AJ116" i="1"/>
  <c r="CX116" i="1" s="1"/>
  <c r="W116" i="1" s="1"/>
  <c r="AJ118" i="1"/>
  <c r="CX118" i="1"/>
  <c r="W118" i="1" s="1"/>
  <c r="AJ120" i="1"/>
  <c r="CX120" i="1" s="1"/>
  <c r="W120" i="1" s="1"/>
  <c r="AJ122" i="1"/>
  <c r="CX122" i="1"/>
  <c r="W122" i="1" s="1"/>
  <c r="AJ124" i="1"/>
  <c r="CX124" i="1" s="1"/>
  <c r="W124" i="1" s="1"/>
  <c r="AJ126" i="1"/>
  <c r="CX126" i="1"/>
  <c r="W126" i="1" s="1"/>
  <c r="AJ128" i="1"/>
  <c r="CX128" i="1" s="1"/>
  <c r="W128" i="1" s="1"/>
  <c r="AJ130" i="1"/>
  <c r="CX130" i="1"/>
  <c r="W130" i="1" s="1"/>
  <c r="AJ132" i="1"/>
  <c r="CX132" i="1" s="1"/>
  <c r="W132" i="1" s="1"/>
  <c r="AJ134" i="1"/>
  <c r="CX134" i="1"/>
  <c r="W134" i="1" s="1"/>
  <c r="AJ136" i="1"/>
  <c r="CX136" i="1" s="1"/>
  <c r="W136" i="1" s="1"/>
  <c r="AJ138" i="1"/>
  <c r="CX138" i="1"/>
  <c r="W138" i="1" s="1"/>
  <c r="AJ140" i="1"/>
  <c r="CX140" i="1" s="1"/>
  <c r="W140" i="1" s="1"/>
  <c r="AJ142" i="1"/>
  <c r="CX142" i="1"/>
  <c r="W142" i="1" s="1"/>
  <c r="AJ144" i="1"/>
  <c r="CX144" i="1" s="1"/>
  <c r="W144" i="1" s="1"/>
  <c r="AJ146" i="1"/>
  <c r="CX146" i="1"/>
  <c r="W146" i="1" s="1"/>
  <c r="AJ148" i="1"/>
  <c r="CX148" i="1" s="1"/>
  <c r="W148" i="1" s="1"/>
  <c r="AJ150" i="1"/>
  <c r="CX150" i="1"/>
  <c r="W150" i="1" s="1"/>
  <c r="AJ152" i="1"/>
  <c r="CX152" i="1" s="1"/>
  <c r="W152" i="1" s="1"/>
  <c r="AJ154" i="1"/>
  <c r="CX154" i="1"/>
  <c r="W154" i="1" s="1"/>
  <c r="AJ156" i="1"/>
  <c r="CX156" i="1" s="1"/>
  <c r="W156" i="1" s="1"/>
  <c r="AJ158" i="1"/>
  <c r="CX158" i="1"/>
  <c r="W158" i="1" s="1"/>
  <c r="AJ160" i="1"/>
  <c r="CX160" i="1" s="1"/>
  <c r="W160" i="1" s="1"/>
  <c r="AJ162" i="1"/>
  <c r="CX162" i="1"/>
  <c r="W162" i="1" s="1"/>
  <c r="AJ164" i="1"/>
  <c r="CX164" i="1" s="1"/>
  <c r="W164" i="1" s="1"/>
  <c r="AJ166" i="1"/>
  <c r="CX166" i="1"/>
  <c r="W166" i="1" s="1"/>
  <c r="AJ168" i="1"/>
  <c r="CX168" i="1" s="1"/>
  <c r="W168" i="1" s="1"/>
  <c r="AJ170" i="1"/>
  <c r="CX170" i="1"/>
  <c r="W170" i="1" s="1"/>
  <c r="AJ172" i="1"/>
  <c r="CX172" i="1" s="1"/>
  <c r="W172" i="1" s="1"/>
  <c r="AJ174" i="1"/>
  <c r="CX174" i="1"/>
  <c r="W174" i="1" s="1"/>
  <c r="AJ176" i="1"/>
  <c r="CX176" i="1" s="1"/>
  <c r="W176" i="1" s="1"/>
  <c r="AJ178" i="1"/>
  <c r="CX178" i="1"/>
  <c r="W178" i="1" s="1"/>
  <c r="X88" i="1"/>
  <c r="X104" i="1"/>
  <c r="X108" i="1"/>
  <c r="X116" i="1"/>
  <c r="X122" i="1"/>
  <c r="X124" i="1"/>
  <c r="X130" i="1"/>
  <c r="X134" i="1"/>
  <c r="X138" i="1"/>
  <c r="CZ86" i="1"/>
  <c r="Y86" i="1" s="1"/>
  <c r="J107" i="6" s="1"/>
  <c r="CZ90" i="1"/>
  <c r="Y90" i="1" s="1"/>
  <c r="J113" i="6" s="1"/>
  <c r="CZ96" i="1"/>
  <c r="Y96" i="1" s="1"/>
  <c r="J125" i="6" s="1"/>
  <c r="CZ98" i="1"/>
  <c r="Y98" i="1" s="1"/>
  <c r="CZ122" i="1"/>
  <c r="Y122" i="1"/>
  <c r="GN122" i="1" s="1"/>
  <c r="CZ124" i="1"/>
  <c r="Y124" i="1"/>
  <c r="CZ126" i="1"/>
  <c r="Y126" i="1"/>
  <c r="J161" i="6" s="1"/>
  <c r="CZ128" i="1"/>
  <c r="Y128" i="1"/>
  <c r="J165" i="6" s="1"/>
  <c r="CZ130" i="1"/>
  <c r="Y130" i="1"/>
  <c r="CZ132" i="1"/>
  <c r="Y132" i="1"/>
  <c r="J171" i="6" s="1"/>
  <c r="CZ134" i="1"/>
  <c r="Y134" i="1"/>
  <c r="GN134" i="1" s="1"/>
  <c r="CZ136" i="1"/>
  <c r="Y136" i="1"/>
  <c r="J176" i="6" s="1"/>
  <c r="CZ138" i="1"/>
  <c r="Y138" i="1"/>
  <c r="CZ140" i="1"/>
  <c r="Y140" i="1"/>
  <c r="J181" i="6" s="1"/>
  <c r="CZ142" i="1"/>
  <c r="Y142" i="1"/>
  <c r="J185" i="6" s="1"/>
  <c r="CZ144" i="1"/>
  <c r="Y144" i="1"/>
  <c r="J189" i="6" s="1"/>
  <c r="CZ152" i="1"/>
  <c r="Y152" i="1"/>
  <c r="J199" i="6" s="1"/>
  <c r="CZ154" i="1"/>
  <c r="Y154" i="1"/>
  <c r="J203" i="6" s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X53" i="1"/>
  <c r="CG53" i="1" s="1"/>
  <c r="AX53" i="1" s="1"/>
  <c r="AO53" i="1"/>
  <c r="DD83" i="6" s="1"/>
  <c r="BX181" i="1"/>
  <c r="AO181" i="1"/>
  <c r="DD234" i="6" s="1"/>
  <c r="FR86" i="1"/>
  <c r="FR88" i="1"/>
  <c r="FR90" i="1"/>
  <c r="FR92" i="1"/>
  <c r="FR94" i="1"/>
  <c r="FR96" i="1"/>
  <c r="FR100" i="1"/>
  <c r="FR102" i="1"/>
  <c r="FR104" i="1"/>
  <c r="FR106" i="1"/>
  <c r="FR108" i="1"/>
  <c r="FR110" i="1"/>
  <c r="FR112" i="1"/>
  <c r="FR114" i="1"/>
  <c r="FR116" i="1"/>
  <c r="FR118" i="1"/>
  <c r="FR120" i="1"/>
  <c r="FR122" i="1"/>
  <c r="FR124" i="1"/>
  <c r="FR126" i="1"/>
  <c r="FR128" i="1"/>
  <c r="FR130" i="1"/>
  <c r="FR132" i="1"/>
  <c r="FR134" i="1"/>
  <c r="FR136" i="1"/>
  <c r="FR140" i="1"/>
  <c r="FR142" i="1"/>
  <c r="FR144" i="1"/>
  <c r="FR146" i="1"/>
  <c r="FR148" i="1"/>
  <c r="FR150" i="1"/>
  <c r="FR152" i="1"/>
  <c r="FR154" i="1"/>
  <c r="FR156" i="1"/>
  <c r="FR158" i="1"/>
  <c r="FR160" i="1"/>
  <c r="FR162" i="1"/>
  <c r="FR164" i="1"/>
  <c r="FR166" i="1"/>
  <c r="FR168" i="1"/>
  <c r="FR170" i="1"/>
  <c r="FR172" i="1"/>
  <c r="FR174" i="1"/>
  <c r="FR176" i="1"/>
  <c r="FR178" i="1"/>
  <c r="GL86" i="1"/>
  <c r="GL88" i="1"/>
  <c r="GL90" i="1"/>
  <c r="GL92" i="1"/>
  <c r="GL94" i="1"/>
  <c r="GL96" i="1"/>
  <c r="GL100" i="1"/>
  <c r="GL102" i="1"/>
  <c r="GL104" i="1"/>
  <c r="GL106" i="1"/>
  <c r="GL108" i="1"/>
  <c r="GL110" i="1"/>
  <c r="GL112" i="1"/>
  <c r="GL114" i="1"/>
  <c r="GL116" i="1"/>
  <c r="GL118" i="1"/>
  <c r="GL120" i="1"/>
  <c r="GL122" i="1"/>
  <c r="GL124" i="1"/>
  <c r="GL126" i="1"/>
  <c r="GL128" i="1"/>
  <c r="GL130" i="1"/>
  <c r="GL132" i="1"/>
  <c r="GL134" i="1"/>
  <c r="GL136" i="1"/>
  <c r="GL140" i="1"/>
  <c r="GL142" i="1"/>
  <c r="GL144" i="1"/>
  <c r="GL146" i="1"/>
  <c r="GL148" i="1"/>
  <c r="GL150" i="1"/>
  <c r="GL152" i="1"/>
  <c r="GL154" i="1"/>
  <c r="GL156" i="1"/>
  <c r="GL158" i="1"/>
  <c r="GL160" i="1"/>
  <c r="GL162" i="1"/>
  <c r="GL164" i="1"/>
  <c r="GL166" i="1"/>
  <c r="GL168" i="1"/>
  <c r="GL170" i="1"/>
  <c r="GL172" i="1"/>
  <c r="GL174" i="1"/>
  <c r="GL176" i="1"/>
  <c r="GL178" i="1"/>
  <c r="GV28" i="1"/>
  <c r="GX28" i="1" s="1"/>
  <c r="GV30" i="1"/>
  <c r="GX30" i="1" s="1"/>
  <c r="GV32" i="1"/>
  <c r="GV34" i="1"/>
  <c r="GX34" i="1" s="1"/>
  <c r="GV36" i="1"/>
  <c r="GX36" i="1" s="1"/>
  <c r="GV38" i="1"/>
  <c r="GX38" i="1" s="1"/>
  <c r="GV40" i="1"/>
  <c r="GX40" i="1" s="1"/>
  <c r="GV42" i="1"/>
  <c r="GV44" i="1"/>
  <c r="GX44" i="1" s="1"/>
  <c r="GV46" i="1"/>
  <c r="GX46" i="1" s="1"/>
  <c r="GV48" i="1"/>
  <c r="GX48" i="1" s="1"/>
  <c r="GV50" i="1"/>
  <c r="GX50" i="1" s="1"/>
  <c r="GK86" i="1"/>
  <c r="GV86" i="1"/>
  <c r="GX86" i="1"/>
  <c r="GK88" i="1"/>
  <c r="GV88" i="1"/>
  <c r="GX88" i="1"/>
  <c r="GK90" i="1"/>
  <c r="GV90" i="1"/>
  <c r="GX90" i="1"/>
  <c r="GK92" i="1"/>
  <c r="GV92" i="1"/>
  <c r="GX92" i="1"/>
  <c r="GK94" i="1"/>
  <c r="GV94" i="1"/>
  <c r="GX94" i="1"/>
  <c r="GK96" i="1"/>
  <c r="GV96" i="1"/>
  <c r="GX96" i="1"/>
  <c r="GK98" i="1"/>
  <c r="GV98" i="1"/>
  <c r="GX98" i="1"/>
  <c r="GK100" i="1"/>
  <c r="GV100" i="1"/>
  <c r="GX100" i="1" s="1"/>
  <c r="GK102" i="1"/>
  <c r="GV102" i="1"/>
  <c r="GX102" i="1" s="1"/>
  <c r="GK104" i="1"/>
  <c r="GV104" i="1"/>
  <c r="GX104" i="1" s="1"/>
  <c r="GK106" i="1"/>
  <c r="GV106" i="1"/>
  <c r="GX106" i="1" s="1"/>
  <c r="GK108" i="1"/>
  <c r="GV108" i="1"/>
  <c r="GX108" i="1" s="1"/>
  <c r="GK110" i="1"/>
  <c r="GV110" i="1"/>
  <c r="GX110" i="1" s="1"/>
  <c r="GK112" i="1"/>
  <c r="GV112" i="1"/>
  <c r="GX112" i="1" s="1"/>
  <c r="GK114" i="1"/>
  <c r="GV114" i="1"/>
  <c r="GX114" i="1" s="1"/>
  <c r="GK116" i="1"/>
  <c r="GV116" i="1"/>
  <c r="GX116" i="1" s="1"/>
  <c r="GK118" i="1"/>
  <c r="GV118" i="1"/>
  <c r="GX118" i="1" s="1"/>
  <c r="GV120" i="1"/>
  <c r="GX120" i="1" s="1"/>
  <c r="GK122" i="1"/>
  <c r="GV122" i="1"/>
  <c r="GX122" i="1" s="1"/>
  <c r="GM122" i="1" s="1"/>
  <c r="GK124" i="1"/>
  <c r="GV124" i="1"/>
  <c r="GX124" i="1" s="1"/>
  <c r="GK126" i="1"/>
  <c r="GV126" i="1"/>
  <c r="GX126" i="1" s="1"/>
  <c r="GK128" i="1"/>
  <c r="GV128" i="1"/>
  <c r="GX128" i="1" s="1"/>
  <c r="GK130" i="1"/>
  <c r="GV130" i="1"/>
  <c r="GX130" i="1" s="1"/>
  <c r="GK132" i="1"/>
  <c r="GV132" i="1"/>
  <c r="GX132" i="1" s="1"/>
  <c r="GK134" i="1"/>
  <c r="GV134" i="1"/>
  <c r="GX134" i="1" s="1"/>
  <c r="GM134" i="1" s="1"/>
  <c r="GK136" i="1"/>
  <c r="GV136" i="1"/>
  <c r="GX136" i="1" s="1"/>
  <c r="GK138" i="1"/>
  <c r="GV138" i="1"/>
  <c r="GX138" i="1" s="1"/>
  <c r="GK140" i="1"/>
  <c r="GV140" i="1"/>
  <c r="GX140" i="1"/>
  <c r="GK142" i="1"/>
  <c r="GV142" i="1"/>
  <c r="GX142" i="1"/>
  <c r="GK144" i="1"/>
  <c r="GV144" i="1"/>
  <c r="GX144" i="1"/>
  <c r="GV146" i="1"/>
  <c r="GX146" i="1"/>
  <c r="GK148" i="1"/>
  <c r="GV148" i="1"/>
  <c r="GX148" i="1"/>
  <c r="GV150" i="1"/>
  <c r="GX150" i="1"/>
  <c r="GK152" i="1"/>
  <c r="GV152" i="1"/>
  <c r="GX152" i="1"/>
  <c r="GK154" i="1"/>
  <c r="GV154" i="1"/>
  <c r="GX154" i="1"/>
  <c r="GV156" i="1"/>
  <c r="GX156" i="1"/>
  <c r="GK158" i="1"/>
  <c r="GV158" i="1"/>
  <c r="GX158" i="1"/>
  <c r="GK160" i="1"/>
  <c r="GV160" i="1"/>
  <c r="GX160" i="1"/>
  <c r="GV162" i="1"/>
  <c r="GX162" i="1"/>
  <c r="GK164" i="1"/>
  <c r="GV164" i="1"/>
  <c r="GX164" i="1"/>
  <c r="GK166" i="1"/>
  <c r="GV166" i="1"/>
  <c r="GX166" i="1"/>
  <c r="GK168" i="1"/>
  <c r="GV168" i="1"/>
  <c r="GX168" i="1"/>
  <c r="GK170" i="1"/>
  <c r="GV170" i="1"/>
  <c r="GX170" i="1"/>
  <c r="GK172" i="1"/>
  <c r="GV172" i="1"/>
  <c r="GX172" i="1"/>
  <c r="GV174" i="1"/>
  <c r="GX174" i="1"/>
  <c r="GV176" i="1"/>
  <c r="GX176" i="1"/>
  <c r="GV178" i="1"/>
  <c r="GX178" i="1"/>
  <c r="GO86" i="1"/>
  <c r="GO88" i="1"/>
  <c r="GO90" i="1"/>
  <c r="GO92" i="1"/>
  <c r="GO94" i="1"/>
  <c r="GO96" i="1"/>
  <c r="GO100" i="1"/>
  <c r="GO102" i="1"/>
  <c r="GO104" i="1"/>
  <c r="GO106" i="1"/>
  <c r="GO108" i="1"/>
  <c r="GO110" i="1"/>
  <c r="GO112" i="1"/>
  <c r="GO114" i="1"/>
  <c r="GO116" i="1"/>
  <c r="GO118" i="1"/>
  <c r="GO120" i="1"/>
  <c r="GO122" i="1"/>
  <c r="GO124" i="1"/>
  <c r="GO126" i="1"/>
  <c r="GO128" i="1"/>
  <c r="GO130" i="1"/>
  <c r="GO132" i="1"/>
  <c r="GO134" i="1"/>
  <c r="GO136" i="1"/>
  <c r="GO140" i="1"/>
  <c r="GO142" i="1"/>
  <c r="GO144" i="1"/>
  <c r="GO146" i="1"/>
  <c r="GO148" i="1"/>
  <c r="GO150" i="1"/>
  <c r="GO152" i="1"/>
  <c r="GO154" i="1"/>
  <c r="GO156" i="1"/>
  <c r="GO158" i="1"/>
  <c r="GO160" i="1"/>
  <c r="GO162" i="1"/>
  <c r="GO164" i="1"/>
  <c r="GO166" i="1"/>
  <c r="GO168" i="1"/>
  <c r="GO170" i="1"/>
  <c r="GO172" i="1"/>
  <c r="GO174" i="1"/>
  <c r="GO176" i="1"/>
  <c r="GO178" i="1"/>
  <c r="GP86" i="1"/>
  <c r="GP88" i="1"/>
  <c r="GP90" i="1"/>
  <c r="GP92" i="1"/>
  <c r="GP94" i="1"/>
  <c r="GP96" i="1"/>
  <c r="GP100" i="1"/>
  <c r="GP102" i="1"/>
  <c r="GP104" i="1"/>
  <c r="GP106" i="1"/>
  <c r="GP108" i="1"/>
  <c r="GP110" i="1"/>
  <c r="GP112" i="1"/>
  <c r="GP114" i="1"/>
  <c r="GP116" i="1"/>
  <c r="GP118" i="1"/>
  <c r="GP120" i="1"/>
  <c r="GP122" i="1"/>
  <c r="GP124" i="1"/>
  <c r="GP126" i="1"/>
  <c r="GP128" i="1"/>
  <c r="GP130" i="1"/>
  <c r="GP132" i="1"/>
  <c r="GP134" i="1"/>
  <c r="GP136" i="1"/>
  <c r="GP140" i="1"/>
  <c r="GP142" i="1"/>
  <c r="GP144" i="1"/>
  <c r="GP146" i="1"/>
  <c r="GP148" i="1"/>
  <c r="GP150" i="1"/>
  <c r="GP152" i="1"/>
  <c r="GP154" i="1"/>
  <c r="GP156" i="1"/>
  <c r="GP158" i="1"/>
  <c r="GP160" i="1"/>
  <c r="GP162" i="1"/>
  <c r="GP164" i="1"/>
  <c r="GP166" i="1"/>
  <c r="GP168" i="1"/>
  <c r="GP170" i="1"/>
  <c r="GP172" i="1"/>
  <c r="GP174" i="1"/>
  <c r="GP176" i="1"/>
  <c r="GP178" i="1"/>
  <c r="CK53" i="1"/>
  <c r="BB53" i="1" s="1"/>
  <c r="CK181" i="1"/>
  <c r="BB181" i="1" s="1"/>
  <c r="DX234" i="6" s="1"/>
  <c r="CL53" i="1"/>
  <c r="BC53" i="1"/>
  <c r="DY83" i="6" s="1"/>
  <c r="CL181" i="1"/>
  <c r="BC181" i="1"/>
  <c r="DY234" i="6" s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AC29" i="1"/>
  <c r="CQ29" i="1"/>
  <c r="P29" i="1" s="1"/>
  <c r="AE29" i="1"/>
  <c r="AD29" i="1" s="1"/>
  <c r="CR29" i="1" s="1"/>
  <c r="Q29" i="1" s="1"/>
  <c r="AF29" i="1"/>
  <c r="CT29" i="1" s="1"/>
  <c r="S29" i="1" s="1"/>
  <c r="AC31" i="1"/>
  <c r="CQ31" i="1"/>
  <c r="P31" i="1" s="1"/>
  <c r="AE31" i="1"/>
  <c r="AD31" i="1" s="1"/>
  <c r="CR31" i="1" s="1"/>
  <c r="Q31" i="1" s="1"/>
  <c r="AF31" i="1"/>
  <c r="CT31" i="1" s="1"/>
  <c r="S31" i="1" s="1"/>
  <c r="AC33" i="1"/>
  <c r="CQ33" i="1"/>
  <c r="P33" i="1" s="1"/>
  <c r="I33" i="1"/>
  <c r="P99" i="8" s="1"/>
  <c r="AE33" i="1"/>
  <c r="AD33" i="1"/>
  <c r="CR33" i="1" s="1"/>
  <c r="Q33" i="1" s="1"/>
  <c r="AF33" i="1"/>
  <c r="CT33" i="1"/>
  <c r="S33" i="1" s="1"/>
  <c r="AC35" i="1"/>
  <c r="CQ35" i="1" s="1"/>
  <c r="P35" i="1" s="1"/>
  <c r="AE35" i="1"/>
  <c r="AD35" i="1"/>
  <c r="CR35" i="1" s="1"/>
  <c r="Q35" i="1" s="1"/>
  <c r="AF35" i="1"/>
  <c r="CT35" i="1"/>
  <c r="S35" i="1" s="1"/>
  <c r="AC37" i="1"/>
  <c r="CQ37" i="1" s="1"/>
  <c r="P37" i="1" s="1"/>
  <c r="AE37" i="1"/>
  <c r="AD37" i="1"/>
  <c r="CR37" i="1" s="1"/>
  <c r="Q37" i="1" s="1"/>
  <c r="AF37" i="1"/>
  <c r="CT37" i="1"/>
  <c r="S37" i="1" s="1"/>
  <c r="AC39" i="1"/>
  <c r="CQ39" i="1" s="1"/>
  <c r="P39" i="1" s="1"/>
  <c r="I39" i="1"/>
  <c r="Q99" i="8" s="1"/>
  <c r="AE39" i="1"/>
  <c r="AD39" i="1" s="1"/>
  <c r="CR39" i="1" s="1"/>
  <c r="Q39" i="1" s="1"/>
  <c r="AF39" i="1"/>
  <c r="CT39" i="1" s="1"/>
  <c r="S39" i="1" s="1"/>
  <c r="AC41" i="1"/>
  <c r="CQ41" i="1"/>
  <c r="P41" i="1" s="1"/>
  <c r="CP41" i="1" s="1"/>
  <c r="O41" i="1" s="1"/>
  <c r="AE41" i="1"/>
  <c r="AD41" i="1" s="1"/>
  <c r="CR41" i="1" s="1"/>
  <c r="Q41" i="1" s="1"/>
  <c r="AF41" i="1"/>
  <c r="CT41" i="1" s="1"/>
  <c r="S41" i="1" s="1"/>
  <c r="AC43" i="1"/>
  <c r="CQ43" i="1"/>
  <c r="I43" i="1"/>
  <c r="R99" i="8" s="1"/>
  <c r="P43" i="1"/>
  <c r="AE43" i="1"/>
  <c r="AD43" i="1"/>
  <c r="CR43" i="1" s="1"/>
  <c r="Q43" i="1" s="1"/>
  <c r="CP43" i="1" s="1"/>
  <c r="O43" i="1" s="1"/>
  <c r="AF43" i="1"/>
  <c r="CT43" i="1"/>
  <c r="S43" i="1" s="1"/>
  <c r="AC45" i="1"/>
  <c r="CQ45" i="1" s="1"/>
  <c r="P45" i="1" s="1"/>
  <c r="AE45" i="1"/>
  <c r="AD45" i="1"/>
  <c r="CR45" i="1" s="1"/>
  <c r="Q45" i="1" s="1"/>
  <c r="AF45" i="1"/>
  <c r="CT45" i="1"/>
  <c r="S45" i="1" s="1"/>
  <c r="AC47" i="1"/>
  <c r="CQ47" i="1" s="1"/>
  <c r="P47" i="1" s="1"/>
  <c r="CP47" i="1" s="1"/>
  <c r="O47" i="1" s="1"/>
  <c r="I47" i="1"/>
  <c r="S99" i="8" s="1"/>
  <c r="AE47" i="1"/>
  <c r="AD47" i="1" s="1"/>
  <c r="CR47" i="1" s="1"/>
  <c r="Q47" i="1" s="1"/>
  <c r="AF47" i="1"/>
  <c r="CT47" i="1" s="1"/>
  <c r="S47" i="1" s="1"/>
  <c r="AC49" i="1"/>
  <c r="CQ49" i="1"/>
  <c r="P49" i="1" s="1"/>
  <c r="I49" i="1"/>
  <c r="P85" i="8" s="1"/>
  <c r="O85" i="8" s="1"/>
  <c r="E85" i="8" s="1"/>
  <c r="G85" i="8" s="1"/>
  <c r="AE49" i="1"/>
  <c r="AD49" i="1"/>
  <c r="CR49" i="1" s="1"/>
  <c r="Q49" i="1" s="1"/>
  <c r="AF49" i="1"/>
  <c r="CT49" i="1"/>
  <c r="S49" i="1" s="1"/>
  <c r="AC51" i="1"/>
  <c r="CQ51" i="1" s="1"/>
  <c r="P51" i="1" s="1"/>
  <c r="AE51" i="1"/>
  <c r="AD51" i="1"/>
  <c r="CR51" i="1" s="1"/>
  <c r="Q51" i="1" s="1"/>
  <c r="AF51" i="1"/>
  <c r="CT51" i="1"/>
  <c r="S51" i="1" s="1"/>
  <c r="AC87" i="1"/>
  <c r="CQ87" i="1" s="1"/>
  <c r="P87" i="1" s="1"/>
  <c r="AE87" i="1"/>
  <c r="AD87" i="1"/>
  <c r="CR87" i="1" s="1"/>
  <c r="Q87" i="1" s="1"/>
  <c r="AF87" i="1"/>
  <c r="CT87" i="1"/>
  <c r="S87" i="1" s="1"/>
  <c r="AC89" i="1"/>
  <c r="CQ89" i="1" s="1"/>
  <c r="P89" i="1" s="1"/>
  <c r="I89" i="1"/>
  <c r="P95" i="8" s="1"/>
  <c r="O95" i="8" s="1"/>
  <c r="E95" i="8" s="1"/>
  <c r="G95" i="8" s="1"/>
  <c r="AE89" i="1"/>
  <c r="AD89" i="1" s="1"/>
  <c r="CR89" i="1" s="1"/>
  <c r="Q89" i="1" s="1"/>
  <c r="AF89" i="1"/>
  <c r="CT89" i="1" s="1"/>
  <c r="S89" i="1" s="1"/>
  <c r="AC91" i="1"/>
  <c r="CQ91" i="1"/>
  <c r="P91" i="1" s="1"/>
  <c r="AE91" i="1"/>
  <c r="AD91" i="1" s="1"/>
  <c r="CR91" i="1" s="1"/>
  <c r="Q91" i="1" s="1"/>
  <c r="AF91" i="1"/>
  <c r="CT91" i="1" s="1"/>
  <c r="S91" i="1" s="1"/>
  <c r="AC93" i="1"/>
  <c r="CQ93" i="1"/>
  <c r="P93" i="1" s="1"/>
  <c r="AE93" i="1"/>
  <c r="AD93" i="1" s="1"/>
  <c r="CR93" i="1" s="1"/>
  <c r="Q93" i="1" s="1"/>
  <c r="AF93" i="1"/>
  <c r="CT93" i="1" s="1"/>
  <c r="S93" i="1" s="1"/>
  <c r="AC95" i="1"/>
  <c r="CQ95" i="1"/>
  <c r="P95" i="1" s="1"/>
  <c r="AE95" i="1"/>
  <c r="AD95" i="1" s="1"/>
  <c r="CR95" i="1" s="1"/>
  <c r="Q95" i="1" s="1"/>
  <c r="AF95" i="1"/>
  <c r="CT95" i="1" s="1"/>
  <c r="S95" i="1" s="1"/>
  <c r="AC97" i="1"/>
  <c r="CQ97" i="1"/>
  <c r="P97" i="1" s="1"/>
  <c r="AE97" i="1"/>
  <c r="AD97" i="1" s="1"/>
  <c r="CR97" i="1" s="1"/>
  <c r="Q97" i="1" s="1"/>
  <c r="AF97" i="1"/>
  <c r="CT97" i="1" s="1"/>
  <c r="S97" i="1" s="1"/>
  <c r="AC99" i="1"/>
  <c r="CQ99" i="1"/>
  <c r="P99" i="1" s="1"/>
  <c r="CP99" i="1" s="1"/>
  <c r="O99" i="1" s="1"/>
  <c r="I99" i="1"/>
  <c r="P87" i="8" s="1"/>
  <c r="O87" i="8" s="1"/>
  <c r="E87" i="8" s="1"/>
  <c r="G87" i="8" s="1"/>
  <c r="AE99" i="1"/>
  <c r="AD99" i="1"/>
  <c r="CR99" i="1" s="1"/>
  <c r="Q99" i="1" s="1"/>
  <c r="AF99" i="1"/>
  <c r="CT99" i="1"/>
  <c r="S99" i="1" s="1"/>
  <c r="AC101" i="1"/>
  <c r="CQ101" i="1" s="1"/>
  <c r="P101" i="1" s="1"/>
  <c r="AE101" i="1"/>
  <c r="AD101" i="1"/>
  <c r="CR101" i="1" s="1"/>
  <c r="Q101" i="1" s="1"/>
  <c r="AF101" i="1"/>
  <c r="CT101" i="1"/>
  <c r="S101" i="1" s="1"/>
  <c r="AC103" i="1"/>
  <c r="CQ103" i="1" s="1"/>
  <c r="P103" i="1" s="1"/>
  <c r="AE103" i="1"/>
  <c r="AD103" i="1"/>
  <c r="CR103" i="1" s="1"/>
  <c r="Q103" i="1" s="1"/>
  <c r="AF103" i="1"/>
  <c r="CT103" i="1"/>
  <c r="S103" i="1" s="1"/>
  <c r="AC105" i="1"/>
  <c r="CQ105" i="1" s="1"/>
  <c r="P105" i="1" s="1"/>
  <c r="I105" i="1"/>
  <c r="P92" i="8" s="1"/>
  <c r="O92" i="8" s="1"/>
  <c r="E92" i="8" s="1"/>
  <c r="G92" i="8" s="1"/>
  <c r="AE105" i="1"/>
  <c r="AD105" i="1" s="1"/>
  <c r="CR105" i="1" s="1"/>
  <c r="Q105" i="1" s="1"/>
  <c r="AF105" i="1"/>
  <c r="CT105" i="1" s="1"/>
  <c r="S105" i="1" s="1"/>
  <c r="AC107" i="1"/>
  <c r="CQ107" i="1"/>
  <c r="P107" i="1" s="1"/>
  <c r="CP107" i="1" s="1"/>
  <c r="O107" i="1" s="1"/>
  <c r="AE107" i="1"/>
  <c r="AD107" i="1" s="1"/>
  <c r="CR107" i="1" s="1"/>
  <c r="Q107" i="1" s="1"/>
  <c r="AF107" i="1"/>
  <c r="CT107" i="1" s="1"/>
  <c r="S107" i="1" s="1"/>
  <c r="AC109" i="1"/>
  <c r="CQ109" i="1"/>
  <c r="I109" i="1"/>
  <c r="P96" i="8" s="1"/>
  <c r="O96" i="8" s="1"/>
  <c r="E96" i="8" s="1"/>
  <c r="G96" i="8" s="1"/>
  <c r="P109" i="1"/>
  <c r="CP109" i="1" s="1"/>
  <c r="O109" i="1" s="1"/>
  <c r="AE109" i="1"/>
  <c r="AD109" i="1"/>
  <c r="CR109" i="1" s="1"/>
  <c r="Q109" i="1"/>
  <c r="AF109" i="1"/>
  <c r="CT109" i="1"/>
  <c r="S109" i="1" s="1"/>
  <c r="AC111" i="1"/>
  <c r="CQ111" i="1" s="1"/>
  <c r="P111" i="1" s="1"/>
  <c r="I111" i="1"/>
  <c r="P93" i="8" s="1"/>
  <c r="O93" i="8" s="1"/>
  <c r="E93" i="8" s="1"/>
  <c r="G93" i="8" s="1"/>
  <c r="AE111" i="1"/>
  <c r="AD111" i="1" s="1"/>
  <c r="CR111" i="1" s="1"/>
  <c r="Q111" i="1" s="1"/>
  <c r="AF111" i="1"/>
  <c r="CT111" i="1" s="1"/>
  <c r="S111" i="1" s="1"/>
  <c r="AC113" i="1"/>
  <c r="CQ113" i="1"/>
  <c r="P113" i="1" s="1"/>
  <c r="AE113" i="1"/>
  <c r="AD113" i="1" s="1"/>
  <c r="CR113" i="1"/>
  <c r="Q113" i="1" s="1"/>
  <c r="AF113" i="1"/>
  <c r="CT113" i="1" s="1"/>
  <c r="S113" i="1"/>
  <c r="AC115" i="1"/>
  <c r="CQ115" i="1"/>
  <c r="I115" i="1"/>
  <c r="P91" i="8" s="1"/>
  <c r="O91" i="8" s="1"/>
  <c r="E91" i="8" s="1"/>
  <c r="G91" i="8" s="1"/>
  <c r="P115" i="1"/>
  <c r="CP115" i="1" s="1"/>
  <c r="O115" i="1" s="1"/>
  <c r="AE115" i="1"/>
  <c r="AD115" i="1"/>
  <c r="CR115" i="1" s="1"/>
  <c r="Q115" i="1"/>
  <c r="AF115" i="1"/>
  <c r="CT115" i="1"/>
  <c r="S115" i="1" s="1"/>
  <c r="AC117" i="1"/>
  <c r="CQ117" i="1" s="1"/>
  <c r="P117" i="1" s="1"/>
  <c r="I117" i="1"/>
  <c r="P97" i="8" s="1"/>
  <c r="O97" i="8" s="1"/>
  <c r="E97" i="8" s="1"/>
  <c r="G97" i="8" s="1"/>
  <c r="AE117" i="1"/>
  <c r="AD117" i="1" s="1"/>
  <c r="CR117" i="1" s="1"/>
  <c r="Q117" i="1" s="1"/>
  <c r="AF117" i="1"/>
  <c r="CT117" i="1" s="1"/>
  <c r="S117" i="1" s="1"/>
  <c r="AC119" i="1"/>
  <c r="CQ119" i="1"/>
  <c r="P119" i="1" s="1"/>
  <c r="AE119" i="1"/>
  <c r="AD119" i="1" s="1"/>
  <c r="CR119" i="1"/>
  <c r="Q119" i="1" s="1"/>
  <c r="AF119" i="1"/>
  <c r="CT119" i="1" s="1"/>
  <c r="S119" i="1"/>
  <c r="AC121" i="1"/>
  <c r="CQ121" i="1"/>
  <c r="I121" i="1"/>
  <c r="P88" i="8" s="1"/>
  <c r="O88" i="8" s="1"/>
  <c r="E88" i="8" s="1"/>
  <c r="G88" i="8" s="1"/>
  <c r="P121" i="1"/>
  <c r="CP121" i="1" s="1"/>
  <c r="O121" i="1" s="1"/>
  <c r="AE121" i="1"/>
  <c r="AD121" i="1"/>
  <c r="CR121" i="1" s="1"/>
  <c r="Q121" i="1"/>
  <c r="AF121" i="1"/>
  <c r="CT121" i="1"/>
  <c r="S121" i="1" s="1"/>
  <c r="AC123" i="1"/>
  <c r="CQ123" i="1" s="1"/>
  <c r="P123" i="1" s="1"/>
  <c r="I123" i="1"/>
  <c r="AE123" i="1"/>
  <c r="AD123" i="1" s="1"/>
  <c r="CR123" i="1" s="1"/>
  <c r="Q123" i="1" s="1"/>
  <c r="AF123" i="1"/>
  <c r="CT123" i="1" s="1"/>
  <c r="S123" i="1" s="1"/>
  <c r="AC125" i="1"/>
  <c r="CQ125" i="1"/>
  <c r="I125" i="1"/>
  <c r="P94" i="8" s="1"/>
  <c r="O94" i="8" s="1"/>
  <c r="E94" i="8" s="1"/>
  <c r="G94" i="8" s="1"/>
  <c r="P125" i="1"/>
  <c r="CP125" i="1" s="1"/>
  <c r="O125" i="1" s="1"/>
  <c r="AE125" i="1"/>
  <c r="AD125" i="1"/>
  <c r="CR125" i="1" s="1"/>
  <c r="Q125" i="1" s="1"/>
  <c r="AF125" i="1"/>
  <c r="CT125" i="1"/>
  <c r="S125" i="1" s="1"/>
  <c r="AC127" i="1"/>
  <c r="CQ127" i="1" s="1"/>
  <c r="P127" i="1"/>
  <c r="AE127" i="1"/>
  <c r="AD127" i="1"/>
  <c r="CR127" i="1" s="1"/>
  <c r="Q127" i="1" s="1"/>
  <c r="AF127" i="1"/>
  <c r="CT127" i="1"/>
  <c r="S127" i="1" s="1"/>
  <c r="AC129" i="1"/>
  <c r="CQ129" i="1" s="1"/>
  <c r="P129" i="1"/>
  <c r="AE129" i="1"/>
  <c r="AD129" i="1"/>
  <c r="CR129" i="1" s="1"/>
  <c r="Q129" i="1" s="1"/>
  <c r="CP129" i="1" s="1"/>
  <c r="O129" i="1" s="1"/>
  <c r="AF129" i="1"/>
  <c r="CT129" i="1"/>
  <c r="S129" i="1" s="1"/>
  <c r="AC131" i="1"/>
  <c r="CQ131" i="1" s="1"/>
  <c r="I131" i="1"/>
  <c r="P90" i="8" s="1"/>
  <c r="O90" i="8" s="1"/>
  <c r="E90" i="8" s="1"/>
  <c r="G90" i="8" s="1"/>
  <c r="AE131" i="1"/>
  <c r="AD131" i="1" s="1"/>
  <c r="CR131" i="1"/>
  <c r="Q131" i="1" s="1"/>
  <c r="AF131" i="1"/>
  <c r="CT131" i="1" s="1"/>
  <c r="S131" i="1"/>
  <c r="AC133" i="1"/>
  <c r="CQ133" i="1"/>
  <c r="P133" i="1" s="1"/>
  <c r="AE133" i="1"/>
  <c r="AD133" i="1" s="1"/>
  <c r="CR133" i="1" s="1"/>
  <c r="Q133" i="1" s="1"/>
  <c r="AF133" i="1"/>
  <c r="CT133" i="1" s="1"/>
  <c r="S133" i="1" s="1"/>
  <c r="AC135" i="1"/>
  <c r="CQ135" i="1"/>
  <c r="I135" i="1"/>
  <c r="P81" i="8" s="1"/>
  <c r="O81" i="8" s="1"/>
  <c r="E81" i="8" s="1"/>
  <c r="G81" i="8" s="1"/>
  <c r="P135" i="1"/>
  <c r="AE135" i="1"/>
  <c r="AD135" i="1"/>
  <c r="CR135" i="1" s="1"/>
  <c r="Q135" i="1" s="1"/>
  <c r="AF135" i="1"/>
  <c r="CT135" i="1"/>
  <c r="S135" i="1" s="1"/>
  <c r="AC137" i="1"/>
  <c r="CQ137" i="1" s="1"/>
  <c r="P137" i="1"/>
  <c r="CP137" i="1" s="1"/>
  <c r="O137" i="1" s="1"/>
  <c r="AE137" i="1"/>
  <c r="AD137" i="1"/>
  <c r="CR137" i="1" s="1"/>
  <c r="Q137" i="1" s="1"/>
  <c r="AF137" i="1"/>
  <c r="CT137" i="1"/>
  <c r="S137" i="1" s="1"/>
  <c r="AC139" i="1"/>
  <c r="CQ139" i="1" s="1"/>
  <c r="I139" i="1"/>
  <c r="P80" i="8" s="1"/>
  <c r="O80" i="8" s="1"/>
  <c r="E80" i="8" s="1"/>
  <c r="G80" i="8" s="1"/>
  <c r="AE139" i="1"/>
  <c r="AD139" i="1" s="1"/>
  <c r="CR139" i="1"/>
  <c r="AF139" i="1"/>
  <c r="CT139" i="1" s="1"/>
  <c r="S139" i="1"/>
  <c r="AC141" i="1"/>
  <c r="CQ141" i="1"/>
  <c r="P141" i="1" s="1"/>
  <c r="AE141" i="1"/>
  <c r="AD141" i="1" s="1"/>
  <c r="CR141" i="1" s="1"/>
  <c r="Q141" i="1" s="1"/>
  <c r="AF141" i="1"/>
  <c r="CT141" i="1" s="1"/>
  <c r="S141" i="1" s="1"/>
  <c r="AC143" i="1"/>
  <c r="CQ143" i="1"/>
  <c r="P143" i="1" s="1"/>
  <c r="AE143" i="1"/>
  <c r="AD143" i="1" s="1"/>
  <c r="CR143" i="1"/>
  <c r="Q143" i="1" s="1"/>
  <c r="AF143" i="1"/>
  <c r="CT143" i="1" s="1"/>
  <c r="S143" i="1"/>
  <c r="AC145" i="1"/>
  <c r="CQ145" i="1"/>
  <c r="P145" i="1" s="1"/>
  <c r="AE145" i="1"/>
  <c r="AD145" i="1" s="1"/>
  <c r="CR145" i="1" s="1"/>
  <c r="Q145" i="1" s="1"/>
  <c r="AF145" i="1"/>
  <c r="CT145" i="1" s="1"/>
  <c r="S145" i="1" s="1"/>
  <c r="AC147" i="1"/>
  <c r="CQ147" i="1"/>
  <c r="P147" i="1" s="1"/>
  <c r="CP147" i="1" s="1"/>
  <c r="O147" i="1" s="1"/>
  <c r="I147" i="1"/>
  <c r="T99" i="8" s="1"/>
  <c r="AE147" i="1"/>
  <c r="AD147" i="1"/>
  <c r="CR147" i="1" s="1"/>
  <c r="Q147" i="1" s="1"/>
  <c r="AF147" i="1"/>
  <c r="CT147" i="1"/>
  <c r="S147" i="1" s="1"/>
  <c r="AC149" i="1"/>
  <c r="CQ149" i="1" s="1"/>
  <c r="P149" i="1"/>
  <c r="AE149" i="1"/>
  <c r="AD149" i="1"/>
  <c r="CR149" i="1" s="1"/>
  <c r="Q149" i="1" s="1"/>
  <c r="CP149" i="1" s="1"/>
  <c r="O149" i="1" s="1"/>
  <c r="AF149" i="1"/>
  <c r="CT149" i="1"/>
  <c r="S149" i="1" s="1"/>
  <c r="AC151" i="1"/>
  <c r="CQ151" i="1" s="1"/>
  <c r="I151" i="1"/>
  <c r="P98" i="8" s="1"/>
  <c r="O98" i="8" s="1"/>
  <c r="E98" i="8" s="1"/>
  <c r="G98" i="8" s="1"/>
  <c r="AE151" i="1"/>
  <c r="AD151" i="1" s="1"/>
  <c r="CR151" i="1"/>
  <c r="Q151" i="1" s="1"/>
  <c r="AF151" i="1"/>
  <c r="CT151" i="1" s="1"/>
  <c r="S151" i="1"/>
  <c r="AC153" i="1"/>
  <c r="CQ153" i="1"/>
  <c r="P153" i="1" s="1"/>
  <c r="AE153" i="1"/>
  <c r="AD153" i="1" s="1"/>
  <c r="CR153" i="1" s="1"/>
  <c r="Q153" i="1" s="1"/>
  <c r="AF153" i="1"/>
  <c r="CT153" i="1" s="1"/>
  <c r="S153" i="1" s="1"/>
  <c r="AC155" i="1"/>
  <c r="CQ155" i="1"/>
  <c r="P155" i="1" s="1"/>
  <c r="AE155" i="1"/>
  <c r="AD155" i="1" s="1"/>
  <c r="CR155" i="1"/>
  <c r="Q155" i="1" s="1"/>
  <c r="AF155" i="1"/>
  <c r="CT155" i="1" s="1"/>
  <c r="S155" i="1"/>
  <c r="AC157" i="1"/>
  <c r="CQ157" i="1"/>
  <c r="P157" i="1" s="1"/>
  <c r="CP157" i="1" s="1"/>
  <c r="O157" i="1" s="1"/>
  <c r="I157" i="1"/>
  <c r="P82" i="8" s="1"/>
  <c r="AE157" i="1"/>
  <c r="AD157" i="1"/>
  <c r="CR157" i="1" s="1"/>
  <c r="Q157" i="1"/>
  <c r="AF157" i="1"/>
  <c r="CT157" i="1"/>
  <c r="S157" i="1" s="1"/>
  <c r="AC159" i="1"/>
  <c r="CQ159" i="1" s="1"/>
  <c r="P159" i="1" s="1"/>
  <c r="CP159" i="1" s="1"/>
  <c r="O159" i="1" s="1"/>
  <c r="AE159" i="1"/>
  <c r="AD159" i="1"/>
  <c r="CR159" i="1" s="1"/>
  <c r="Q159" i="1"/>
  <c r="AF159" i="1"/>
  <c r="CT159" i="1"/>
  <c r="S159" i="1" s="1"/>
  <c r="AC161" i="1"/>
  <c r="CQ161" i="1" s="1"/>
  <c r="P161" i="1" s="1"/>
  <c r="CP161" i="1" s="1"/>
  <c r="O161" i="1" s="1"/>
  <c r="GN161" i="1" s="1"/>
  <c r="AE161" i="1"/>
  <c r="AD161" i="1"/>
  <c r="CR161" i="1" s="1"/>
  <c r="Q161" i="1"/>
  <c r="AF161" i="1"/>
  <c r="CT161" i="1"/>
  <c r="S161" i="1" s="1"/>
  <c r="AC163" i="1"/>
  <c r="CQ163" i="1" s="1"/>
  <c r="P163" i="1" s="1"/>
  <c r="I163" i="1"/>
  <c r="P89" i="8" s="1"/>
  <c r="O89" i="8" s="1"/>
  <c r="E89" i="8" s="1"/>
  <c r="G89" i="8" s="1"/>
  <c r="AE163" i="1"/>
  <c r="AD163" i="1" s="1"/>
  <c r="CR163" i="1" s="1"/>
  <c r="Q163" i="1" s="1"/>
  <c r="AF163" i="1"/>
  <c r="CT163" i="1" s="1"/>
  <c r="S163" i="1" s="1"/>
  <c r="AC165" i="1"/>
  <c r="CQ165" i="1"/>
  <c r="P165" i="1" s="1"/>
  <c r="I165" i="1"/>
  <c r="Q82" i="8" s="1"/>
  <c r="AE165" i="1"/>
  <c r="AD165" i="1"/>
  <c r="CR165" i="1" s="1"/>
  <c r="Q165" i="1" s="1"/>
  <c r="AF165" i="1"/>
  <c r="CT165" i="1"/>
  <c r="S165" i="1" s="1"/>
  <c r="AC167" i="1"/>
  <c r="CQ167" i="1" s="1"/>
  <c r="P167" i="1"/>
  <c r="AE167" i="1"/>
  <c r="AD167" i="1"/>
  <c r="CR167" i="1" s="1"/>
  <c r="Q167" i="1" s="1"/>
  <c r="CP167" i="1" s="1"/>
  <c r="O167" i="1" s="1"/>
  <c r="AF167" i="1"/>
  <c r="CT167" i="1"/>
  <c r="S167" i="1" s="1"/>
  <c r="AC169" i="1"/>
  <c r="CQ169" i="1" s="1"/>
  <c r="I169" i="1"/>
  <c r="P83" i="8" s="1"/>
  <c r="O83" i="8" s="1"/>
  <c r="E83" i="8" s="1"/>
  <c r="G83" i="8" s="1"/>
  <c r="AE169" i="1"/>
  <c r="AD169" i="1" s="1"/>
  <c r="CR169" i="1"/>
  <c r="Q169" i="1" s="1"/>
  <c r="AF169" i="1"/>
  <c r="CT169" i="1" s="1"/>
  <c r="S169" i="1"/>
  <c r="AC171" i="1"/>
  <c r="CQ171" i="1"/>
  <c r="I171" i="1"/>
  <c r="P84" i="8" s="1"/>
  <c r="O84" i="8" s="1"/>
  <c r="E84" i="8" s="1"/>
  <c r="G84" i="8" s="1"/>
  <c r="P171" i="1"/>
  <c r="CP171" i="1" s="1"/>
  <c r="O171" i="1" s="1"/>
  <c r="AE171" i="1"/>
  <c r="AD171" i="1"/>
  <c r="CR171" i="1" s="1"/>
  <c r="Q171" i="1"/>
  <c r="AF171" i="1"/>
  <c r="CT171" i="1"/>
  <c r="S171" i="1" s="1"/>
  <c r="AC173" i="1"/>
  <c r="CQ173" i="1" s="1"/>
  <c r="P173" i="1" s="1"/>
  <c r="CP173" i="1" s="1"/>
  <c r="O173" i="1" s="1"/>
  <c r="AE173" i="1"/>
  <c r="AD173" i="1"/>
  <c r="CR173" i="1" s="1"/>
  <c r="Q173" i="1"/>
  <c r="AF173" i="1"/>
  <c r="CT173" i="1"/>
  <c r="S173" i="1" s="1"/>
  <c r="AC175" i="1"/>
  <c r="CQ175" i="1" s="1"/>
  <c r="P175" i="1" s="1"/>
  <c r="I175" i="1"/>
  <c r="P86" i="8" s="1"/>
  <c r="O86" i="8" s="1"/>
  <c r="E86" i="8" s="1"/>
  <c r="G86" i="8" s="1"/>
  <c r="AE175" i="1"/>
  <c r="AD175" i="1" s="1"/>
  <c r="CR175" i="1" s="1"/>
  <c r="Q175" i="1" s="1"/>
  <c r="AF175" i="1"/>
  <c r="CT175" i="1" s="1"/>
  <c r="S175" i="1" s="1"/>
  <c r="AC177" i="1"/>
  <c r="CQ177" i="1"/>
  <c r="I177" i="1"/>
  <c r="P100" i="8" s="1"/>
  <c r="O100" i="8" s="1"/>
  <c r="E100" i="8" s="1"/>
  <c r="G100" i="8" s="1"/>
  <c r="P177" i="1"/>
  <c r="CP177" i="1" s="1"/>
  <c r="O177" i="1" s="1"/>
  <c r="AE177" i="1"/>
  <c r="AD177" i="1"/>
  <c r="CR177" i="1" s="1"/>
  <c r="Q177" i="1" s="1"/>
  <c r="AF177" i="1"/>
  <c r="CT177" i="1"/>
  <c r="S177" i="1" s="1"/>
  <c r="AC179" i="1"/>
  <c r="CQ179" i="1" s="1"/>
  <c r="I179" i="1"/>
  <c r="P79" i="8" s="1"/>
  <c r="O79" i="8" s="1"/>
  <c r="E79" i="8" s="1"/>
  <c r="G79" i="8" s="1"/>
  <c r="AE179" i="1"/>
  <c r="AD179" i="1" s="1"/>
  <c r="CR179" i="1"/>
  <c r="AF179" i="1"/>
  <c r="CT179" i="1" s="1"/>
  <c r="S179" i="1"/>
  <c r="CZ179" i="1" s="1"/>
  <c r="Y179" i="1" s="1"/>
  <c r="DU53" i="1"/>
  <c r="DH53" i="1" s="1"/>
  <c r="CS29" i="1"/>
  <c r="R29" i="1" s="1"/>
  <c r="CS31" i="1"/>
  <c r="R31" i="1" s="1"/>
  <c r="DW53" i="1" s="1"/>
  <c r="DJ53" i="1" s="1"/>
  <c r="CS33" i="1"/>
  <c r="R33" i="1" s="1"/>
  <c r="CS35" i="1"/>
  <c r="R35" i="1" s="1"/>
  <c r="CZ35" i="1" s="1"/>
  <c r="Y35" i="1" s="1"/>
  <c r="CS37" i="1"/>
  <c r="R37" i="1" s="1"/>
  <c r="CS39" i="1"/>
  <c r="R39" i="1" s="1"/>
  <c r="CZ39" i="1" s="1"/>
  <c r="Y39" i="1" s="1"/>
  <c r="CS41" i="1"/>
  <c r="R41" i="1" s="1"/>
  <c r="CS43" i="1"/>
  <c r="R43" i="1" s="1"/>
  <c r="CZ43" i="1" s="1"/>
  <c r="Y43" i="1" s="1"/>
  <c r="CS45" i="1"/>
  <c r="R45" i="1" s="1"/>
  <c r="CS47" i="1"/>
  <c r="R47" i="1" s="1"/>
  <c r="CZ47" i="1" s="1"/>
  <c r="Y47" i="1" s="1"/>
  <c r="CS49" i="1"/>
  <c r="R49" i="1" s="1"/>
  <c r="CS51" i="1"/>
  <c r="R51" i="1" s="1"/>
  <c r="CZ51" i="1" s="1"/>
  <c r="Y51" i="1" s="1"/>
  <c r="CS87" i="1"/>
  <c r="R87" i="1" s="1"/>
  <c r="CS89" i="1"/>
  <c r="R89" i="1" s="1"/>
  <c r="CS91" i="1"/>
  <c r="R91" i="1" s="1"/>
  <c r="CZ91" i="1" s="1"/>
  <c r="Y91" i="1" s="1"/>
  <c r="CS93" i="1"/>
  <c r="R93" i="1" s="1"/>
  <c r="CS95" i="1"/>
  <c r="R95" i="1" s="1"/>
  <c r="CZ95" i="1" s="1"/>
  <c r="Y95" i="1" s="1"/>
  <c r="CS97" i="1"/>
  <c r="R97" i="1" s="1"/>
  <c r="CS99" i="1"/>
  <c r="R99" i="1" s="1"/>
  <c r="CZ99" i="1" s="1"/>
  <c r="Y99" i="1" s="1"/>
  <c r="CS101" i="1"/>
  <c r="R101" i="1" s="1"/>
  <c r="CS103" i="1"/>
  <c r="R103" i="1" s="1"/>
  <c r="CZ103" i="1" s="1"/>
  <c r="Y103" i="1" s="1"/>
  <c r="CS107" i="1"/>
  <c r="R107" i="1" s="1"/>
  <c r="CZ107" i="1" s="1"/>
  <c r="Y107" i="1" s="1"/>
  <c r="CS109" i="1"/>
  <c r="R109" i="1" s="1"/>
  <c r="CS111" i="1"/>
  <c r="R111" i="1" s="1"/>
  <c r="CS113" i="1"/>
  <c r="R113" i="1" s="1"/>
  <c r="CS115" i="1"/>
  <c r="R115" i="1" s="1"/>
  <c r="CZ115" i="1" s="1"/>
  <c r="Y115" i="1" s="1"/>
  <c r="CS119" i="1"/>
  <c r="R119" i="1" s="1"/>
  <c r="CZ119" i="1" s="1"/>
  <c r="Y119" i="1" s="1"/>
  <c r="CS121" i="1"/>
  <c r="R121" i="1" s="1"/>
  <c r="CS123" i="1"/>
  <c r="R123" i="1" s="1"/>
  <c r="CS125" i="1"/>
  <c r="R125" i="1" s="1"/>
  <c r="CS127" i="1"/>
  <c r="R127" i="1" s="1"/>
  <c r="CZ127" i="1" s="1"/>
  <c r="Y127" i="1" s="1"/>
  <c r="CS129" i="1"/>
  <c r="R129" i="1" s="1"/>
  <c r="CS131" i="1"/>
  <c r="R131" i="1" s="1"/>
  <c r="CZ131" i="1" s="1"/>
  <c r="Y131" i="1" s="1"/>
  <c r="CS135" i="1"/>
  <c r="R135" i="1" s="1"/>
  <c r="CZ135" i="1" s="1"/>
  <c r="Y135" i="1" s="1"/>
  <c r="CS137" i="1"/>
  <c r="R137" i="1" s="1"/>
  <c r="CS139" i="1"/>
  <c r="R139" i="1" s="1"/>
  <c r="CZ139" i="1" s="1"/>
  <c r="Y139" i="1" s="1"/>
  <c r="CS143" i="1"/>
  <c r="R143" i="1" s="1"/>
  <c r="CZ143" i="1" s="1"/>
  <c r="Y143" i="1" s="1"/>
  <c r="CS147" i="1"/>
  <c r="R147" i="1" s="1"/>
  <c r="CZ147" i="1" s="1"/>
  <c r="Y147" i="1" s="1"/>
  <c r="CS149" i="1"/>
  <c r="R149" i="1" s="1"/>
  <c r="CS151" i="1"/>
  <c r="R151" i="1" s="1"/>
  <c r="CZ151" i="1" s="1"/>
  <c r="Y151" i="1" s="1"/>
  <c r="CS155" i="1"/>
  <c r="R155" i="1" s="1"/>
  <c r="CZ155" i="1" s="1"/>
  <c r="Y155" i="1" s="1"/>
  <c r="CS157" i="1"/>
  <c r="R157" i="1" s="1"/>
  <c r="CS159" i="1"/>
  <c r="R159" i="1" s="1"/>
  <c r="CZ159" i="1" s="1"/>
  <c r="Y159" i="1" s="1"/>
  <c r="CS161" i="1"/>
  <c r="R161" i="1" s="1"/>
  <c r="CS163" i="1"/>
  <c r="R163" i="1" s="1"/>
  <c r="CS165" i="1"/>
  <c r="R165" i="1" s="1"/>
  <c r="CS167" i="1"/>
  <c r="R167" i="1" s="1"/>
  <c r="CZ167" i="1" s="1"/>
  <c r="Y167" i="1" s="1"/>
  <c r="CS171" i="1"/>
  <c r="R171" i="1" s="1"/>
  <c r="CZ171" i="1" s="1"/>
  <c r="Y171" i="1" s="1"/>
  <c r="CS173" i="1"/>
  <c r="R173" i="1" s="1"/>
  <c r="CS175" i="1"/>
  <c r="R175" i="1" s="1"/>
  <c r="CS177" i="1"/>
  <c r="R177" i="1" s="1"/>
  <c r="CS179" i="1"/>
  <c r="R179" i="1" s="1"/>
  <c r="AG29" i="1"/>
  <c r="CU29" i="1" s="1"/>
  <c r="T29" i="1"/>
  <c r="DY53" i="1" s="1"/>
  <c r="DL53" i="1" s="1"/>
  <c r="AG31" i="1"/>
  <c r="CU31" i="1"/>
  <c r="T31" i="1" s="1"/>
  <c r="AG33" i="1"/>
  <c r="CU33" i="1" s="1"/>
  <c r="T33" i="1"/>
  <c r="AG35" i="1"/>
  <c r="CU35" i="1"/>
  <c r="T35" i="1" s="1"/>
  <c r="AG37" i="1"/>
  <c r="CU37" i="1" s="1"/>
  <c r="T37" i="1"/>
  <c r="AG39" i="1"/>
  <c r="CU39" i="1"/>
  <c r="T39" i="1" s="1"/>
  <c r="AG41" i="1"/>
  <c r="CU41" i="1" s="1"/>
  <c r="T41" i="1"/>
  <c r="AG43" i="1"/>
  <c r="CU43" i="1"/>
  <c r="T43" i="1" s="1"/>
  <c r="AG45" i="1"/>
  <c r="CU45" i="1" s="1"/>
  <c r="T45" i="1"/>
  <c r="AG47" i="1"/>
  <c r="CU47" i="1"/>
  <c r="T47" i="1" s="1"/>
  <c r="AG49" i="1"/>
  <c r="CU49" i="1" s="1"/>
  <c r="T49" i="1"/>
  <c r="AG51" i="1"/>
  <c r="CU51" i="1"/>
  <c r="T51" i="1" s="1"/>
  <c r="AG87" i="1"/>
  <c r="CU87" i="1" s="1"/>
  <c r="T87" i="1" s="1"/>
  <c r="AG89" i="1"/>
  <c r="CU89" i="1"/>
  <c r="T89" i="1" s="1"/>
  <c r="AG91" i="1"/>
  <c r="CU91" i="1" s="1"/>
  <c r="T91" i="1" s="1"/>
  <c r="AG93" i="1"/>
  <c r="CU93" i="1"/>
  <c r="T93" i="1" s="1"/>
  <c r="AG95" i="1"/>
  <c r="CU95" i="1" s="1"/>
  <c r="T95" i="1" s="1"/>
  <c r="AG97" i="1"/>
  <c r="CU97" i="1"/>
  <c r="T97" i="1" s="1"/>
  <c r="AG99" i="1"/>
  <c r="CU99" i="1" s="1"/>
  <c r="T99" i="1" s="1"/>
  <c r="AG101" i="1"/>
  <c r="CU101" i="1"/>
  <c r="T101" i="1" s="1"/>
  <c r="AG103" i="1"/>
  <c r="CU103" i="1" s="1"/>
  <c r="T103" i="1" s="1"/>
  <c r="AG105" i="1"/>
  <c r="CU105" i="1"/>
  <c r="T105" i="1" s="1"/>
  <c r="AG107" i="1"/>
  <c r="CU107" i="1" s="1"/>
  <c r="T107" i="1" s="1"/>
  <c r="AG109" i="1"/>
  <c r="CU109" i="1"/>
  <c r="T109" i="1" s="1"/>
  <c r="AG111" i="1"/>
  <c r="CU111" i="1" s="1"/>
  <c r="T111" i="1" s="1"/>
  <c r="AG113" i="1"/>
  <c r="CU113" i="1"/>
  <c r="T113" i="1" s="1"/>
  <c r="AG115" i="1"/>
  <c r="CU115" i="1" s="1"/>
  <c r="T115" i="1" s="1"/>
  <c r="AG117" i="1"/>
  <c r="CU117" i="1"/>
  <c r="T117" i="1" s="1"/>
  <c r="AG119" i="1"/>
  <c r="CU119" i="1" s="1"/>
  <c r="T119" i="1" s="1"/>
  <c r="AG121" i="1"/>
  <c r="CU121" i="1"/>
  <c r="T121" i="1" s="1"/>
  <c r="AG123" i="1"/>
  <c r="CU123" i="1" s="1"/>
  <c r="T123" i="1" s="1"/>
  <c r="AG125" i="1"/>
  <c r="CU125" i="1"/>
  <c r="T125" i="1" s="1"/>
  <c r="AG127" i="1"/>
  <c r="CU127" i="1" s="1"/>
  <c r="T127" i="1" s="1"/>
  <c r="AG129" i="1"/>
  <c r="CU129" i="1"/>
  <c r="T129" i="1" s="1"/>
  <c r="AG131" i="1"/>
  <c r="CU131" i="1" s="1"/>
  <c r="T131" i="1" s="1"/>
  <c r="AG133" i="1"/>
  <c r="CU133" i="1"/>
  <c r="T133" i="1" s="1"/>
  <c r="AG135" i="1"/>
  <c r="CU135" i="1" s="1"/>
  <c r="T135" i="1" s="1"/>
  <c r="AG137" i="1"/>
  <c r="CU137" i="1"/>
  <c r="T137" i="1" s="1"/>
  <c r="AG139" i="1"/>
  <c r="CU139" i="1" s="1"/>
  <c r="T139" i="1" s="1"/>
  <c r="AG141" i="1"/>
  <c r="CU141" i="1"/>
  <c r="T141" i="1" s="1"/>
  <c r="AG143" i="1"/>
  <c r="CU143" i="1" s="1"/>
  <c r="T143" i="1" s="1"/>
  <c r="AG145" i="1"/>
  <c r="CU145" i="1"/>
  <c r="T145" i="1" s="1"/>
  <c r="AG147" i="1"/>
  <c r="CU147" i="1" s="1"/>
  <c r="T147" i="1" s="1"/>
  <c r="AG149" i="1"/>
  <c r="CU149" i="1"/>
  <c r="T149" i="1" s="1"/>
  <c r="AG151" i="1"/>
  <c r="CU151" i="1" s="1"/>
  <c r="T151" i="1" s="1"/>
  <c r="AG153" i="1"/>
  <c r="CU153" i="1"/>
  <c r="T153" i="1" s="1"/>
  <c r="AG155" i="1"/>
  <c r="CU155" i="1" s="1"/>
  <c r="T155" i="1" s="1"/>
  <c r="AG157" i="1"/>
  <c r="CU157" i="1"/>
  <c r="T157" i="1" s="1"/>
  <c r="AG159" i="1"/>
  <c r="CU159" i="1" s="1"/>
  <c r="T159" i="1" s="1"/>
  <c r="AG161" i="1"/>
  <c r="CU161" i="1"/>
  <c r="T161" i="1" s="1"/>
  <c r="AG163" i="1"/>
  <c r="CU163" i="1" s="1"/>
  <c r="T163" i="1" s="1"/>
  <c r="AG165" i="1"/>
  <c r="CU165" i="1"/>
  <c r="T165" i="1" s="1"/>
  <c r="AG167" i="1"/>
  <c r="CU167" i="1" s="1"/>
  <c r="T167" i="1" s="1"/>
  <c r="AG169" i="1"/>
  <c r="CU169" i="1"/>
  <c r="AG171" i="1"/>
  <c r="CU171" i="1" s="1"/>
  <c r="T171" i="1" s="1"/>
  <c r="AG173" i="1"/>
  <c r="CU173" i="1"/>
  <c r="T173" i="1" s="1"/>
  <c r="AG175" i="1"/>
  <c r="CU175" i="1" s="1"/>
  <c r="T175" i="1" s="1"/>
  <c r="AG177" i="1"/>
  <c r="CU177" i="1"/>
  <c r="T177" i="1" s="1"/>
  <c r="AG179" i="1"/>
  <c r="CU179" i="1" s="1"/>
  <c r="T179" i="1" s="1"/>
  <c r="AH29" i="1"/>
  <c r="CV29" i="1" s="1"/>
  <c r="U29" i="1" s="1"/>
  <c r="AH31" i="1"/>
  <c r="CV31" i="1"/>
  <c r="U31" i="1" s="1"/>
  <c r="AH33" i="1"/>
  <c r="CV33" i="1" s="1"/>
  <c r="U33" i="1" s="1"/>
  <c r="AH35" i="1"/>
  <c r="CV35" i="1"/>
  <c r="U35" i="1" s="1"/>
  <c r="AH37" i="1"/>
  <c r="CV37" i="1" s="1"/>
  <c r="U37" i="1" s="1"/>
  <c r="AH39" i="1"/>
  <c r="CV39" i="1"/>
  <c r="U39" i="1" s="1"/>
  <c r="AH41" i="1"/>
  <c r="CV41" i="1" s="1"/>
  <c r="U41" i="1" s="1"/>
  <c r="AH43" i="1"/>
  <c r="CV43" i="1"/>
  <c r="U43" i="1" s="1"/>
  <c r="AH45" i="1"/>
  <c r="CV45" i="1" s="1"/>
  <c r="U45" i="1" s="1"/>
  <c r="AH47" i="1"/>
  <c r="CV47" i="1"/>
  <c r="U47" i="1" s="1"/>
  <c r="AH49" i="1"/>
  <c r="CV49" i="1" s="1"/>
  <c r="U49" i="1" s="1"/>
  <c r="AH51" i="1"/>
  <c r="CV51" i="1"/>
  <c r="U51" i="1" s="1"/>
  <c r="AH87" i="1"/>
  <c r="CV87" i="1" s="1"/>
  <c r="U87" i="1"/>
  <c r="AH89" i="1"/>
  <c r="CV89" i="1"/>
  <c r="U89" i="1" s="1"/>
  <c r="AH91" i="1"/>
  <c r="CV91" i="1" s="1"/>
  <c r="U91" i="1"/>
  <c r="AH93" i="1"/>
  <c r="CV93" i="1"/>
  <c r="U93" i="1" s="1"/>
  <c r="AH95" i="1"/>
  <c r="CV95" i="1" s="1"/>
  <c r="U95" i="1"/>
  <c r="AH97" i="1"/>
  <c r="CV97" i="1"/>
  <c r="U97" i="1" s="1"/>
  <c r="AH99" i="1"/>
  <c r="CV99" i="1" s="1"/>
  <c r="U99" i="1"/>
  <c r="AH101" i="1"/>
  <c r="CV101" i="1"/>
  <c r="U101" i="1" s="1"/>
  <c r="AH103" i="1"/>
  <c r="CV103" i="1" s="1"/>
  <c r="U103" i="1"/>
  <c r="AH105" i="1"/>
  <c r="CV105" i="1"/>
  <c r="U105" i="1" s="1"/>
  <c r="AH107" i="1"/>
  <c r="CV107" i="1" s="1"/>
  <c r="U107" i="1"/>
  <c r="AH109" i="1"/>
  <c r="CV109" i="1"/>
  <c r="U109" i="1" s="1"/>
  <c r="AH111" i="1"/>
  <c r="CV111" i="1" s="1"/>
  <c r="U111" i="1" s="1"/>
  <c r="AH113" i="1"/>
  <c r="CV113" i="1"/>
  <c r="U113" i="1" s="1"/>
  <c r="AH115" i="1"/>
  <c r="CV115" i="1" s="1"/>
  <c r="U115" i="1" s="1"/>
  <c r="AH117" i="1"/>
  <c r="CV117" i="1"/>
  <c r="U117" i="1" s="1"/>
  <c r="AH119" i="1"/>
  <c r="CV119" i="1" s="1"/>
  <c r="U119" i="1" s="1"/>
  <c r="AH121" i="1"/>
  <c r="CV121" i="1"/>
  <c r="U121" i="1" s="1"/>
  <c r="AH123" i="1"/>
  <c r="CV123" i="1" s="1"/>
  <c r="U123" i="1" s="1"/>
  <c r="AH125" i="1"/>
  <c r="CV125" i="1"/>
  <c r="U125" i="1" s="1"/>
  <c r="AH127" i="1"/>
  <c r="CV127" i="1" s="1"/>
  <c r="U127" i="1" s="1"/>
  <c r="AH129" i="1"/>
  <c r="CV129" i="1"/>
  <c r="U129" i="1" s="1"/>
  <c r="AH131" i="1"/>
  <c r="CV131" i="1" s="1"/>
  <c r="U131" i="1" s="1"/>
  <c r="AH133" i="1"/>
  <c r="CV133" i="1"/>
  <c r="U133" i="1" s="1"/>
  <c r="AH135" i="1"/>
  <c r="CV135" i="1" s="1"/>
  <c r="U135" i="1" s="1"/>
  <c r="AH137" i="1"/>
  <c r="CV137" i="1"/>
  <c r="U137" i="1" s="1"/>
  <c r="AH139" i="1"/>
  <c r="CV139" i="1" s="1"/>
  <c r="U139" i="1" s="1"/>
  <c r="AH141" i="1"/>
  <c r="CV141" i="1"/>
  <c r="U141" i="1" s="1"/>
  <c r="AH143" i="1"/>
  <c r="CV143" i="1" s="1"/>
  <c r="U143" i="1" s="1"/>
  <c r="AH145" i="1"/>
  <c r="CV145" i="1"/>
  <c r="U145" i="1" s="1"/>
  <c r="AH147" i="1"/>
  <c r="CV147" i="1" s="1"/>
  <c r="U147" i="1" s="1"/>
  <c r="AH149" i="1"/>
  <c r="CV149" i="1"/>
  <c r="U149" i="1" s="1"/>
  <c r="AH151" i="1"/>
  <c r="CV151" i="1" s="1"/>
  <c r="U151" i="1" s="1"/>
  <c r="AH153" i="1"/>
  <c r="CV153" i="1"/>
  <c r="U153" i="1" s="1"/>
  <c r="AH155" i="1"/>
  <c r="CV155" i="1" s="1"/>
  <c r="U155" i="1" s="1"/>
  <c r="AH157" i="1"/>
  <c r="CV157" i="1"/>
  <c r="U157" i="1" s="1"/>
  <c r="AH159" i="1"/>
  <c r="CV159" i="1" s="1"/>
  <c r="U159" i="1" s="1"/>
  <c r="AH161" i="1"/>
  <c r="CV161" i="1"/>
  <c r="U161" i="1" s="1"/>
  <c r="AH163" i="1"/>
  <c r="CV163" i="1" s="1"/>
  <c r="U163" i="1" s="1"/>
  <c r="AH165" i="1"/>
  <c r="CV165" i="1"/>
  <c r="U165" i="1" s="1"/>
  <c r="AH167" i="1"/>
  <c r="CV167" i="1" s="1"/>
  <c r="U167" i="1" s="1"/>
  <c r="AH169" i="1"/>
  <c r="CV169" i="1"/>
  <c r="U169" i="1" s="1"/>
  <c r="AH171" i="1"/>
  <c r="CV171" i="1" s="1"/>
  <c r="U171" i="1" s="1"/>
  <c r="AH173" i="1"/>
  <c r="CV173" i="1"/>
  <c r="U173" i="1" s="1"/>
  <c r="AH175" i="1"/>
  <c r="CV175" i="1" s="1"/>
  <c r="U175" i="1" s="1"/>
  <c r="AH177" i="1"/>
  <c r="CV177" i="1"/>
  <c r="U177" i="1" s="1"/>
  <c r="AH179" i="1"/>
  <c r="CV179" i="1" s="1"/>
  <c r="U179" i="1" s="1"/>
  <c r="AI29" i="1"/>
  <c r="CW29" i="1" s="1"/>
  <c r="V29" i="1" s="1"/>
  <c r="AI31" i="1"/>
  <c r="CW31" i="1"/>
  <c r="V31" i="1" s="1"/>
  <c r="AI33" i="1"/>
  <c r="CW33" i="1" s="1"/>
  <c r="V33" i="1" s="1"/>
  <c r="AI35" i="1"/>
  <c r="CW35" i="1"/>
  <c r="V35" i="1" s="1"/>
  <c r="AI37" i="1"/>
  <c r="CW37" i="1" s="1"/>
  <c r="V37" i="1" s="1"/>
  <c r="AI39" i="1"/>
  <c r="CW39" i="1"/>
  <c r="V39" i="1" s="1"/>
  <c r="AI41" i="1"/>
  <c r="CW41" i="1" s="1"/>
  <c r="V41" i="1" s="1"/>
  <c r="AI43" i="1"/>
  <c r="CW43" i="1"/>
  <c r="V43" i="1" s="1"/>
  <c r="AI45" i="1"/>
  <c r="CW45" i="1" s="1"/>
  <c r="V45" i="1" s="1"/>
  <c r="AI47" i="1"/>
  <c r="CW47" i="1"/>
  <c r="V47" i="1" s="1"/>
  <c r="AI49" i="1"/>
  <c r="CW49" i="1" s="1"/>
  <c r="V49" i="1" s="1"/>
  <c r="AI51" i="1"/>
  <c r="CW51" i="1"/>
  <c r="V51" i="1" s="1"/>
  <c r="AI87" i="1"/>
  <c r="CW87" i="1" s="1"/>
  <c r="V87" i="1" s="1"/>
  <c r="AI89" i="1"/>
  <c r="CW89" i="1"/>
  <c r="V89" i="1" s="1"/>
  <c r="AI91" i="1"/>
  <c r="CW91" i="1" s="1"/>
  <c r="V91" i="1" s="1"/>
  <c r="AI93" i="1"/>
  <c r="CW93" i="1"/>
  <c r="V93" i="1" s="1"/>
  <c r="AI95" i="1"/>
  <c r="CW95" i="1" s="1"/>
  <c r="V95" i="1" s="1"/>
  <c r="AI97" i="1"/>
  <c r="CW97" i="1"/>
  <c r="V97" i="1" s="1"/>
  <c r="AI99" i="1"/>
  <c r="CW99" i="1" s="1"/>
  <c r="V99" i="1" s="1"/>
  <c r="AI101" i="1"/>
  <c r="CW101" i="1"/>
  <c r="V101" i="1" s="1"/>
  <c r="AI103" i="1"/>
  <c r="CW103" i="1" s="1"/>
  <c r="V103" i="1" s="1"/>
  <c r="AI105" i="1"/>
  <c r="CW105" i="1"/>
  <c r="V105" i="1" s="1"/>
  <c r="AI107" i="1"/>
  <c r="CW107" i="1" s="1"/>
  <c r="V107" i="1" s="1"/>
  <c r="AI109" i="1"/>
  <c r="CW109" i="1"/>
  <c r="V109" i="1" s="1"/>
  <c r="AI111" i="1"/>
  <c r="CW111" i="1" s="1"/>
  <c r="V111" i="1" s="1"/>
  <c r="AI113" i="1"/>
  <c r="CW113" i="1"/>
  <c r="V113" i="1" s="1"/>
  <c r="AI115" i="1"/>
  <c r="CW115" i="1" s="1"/>
  <c r="V115" i="1" s="1"/>
  <c r="AI117" i="1"/>
  <c r="CW117" i="1"/>
  <c r="V117" i="1" s="1"/>
  <c r="AI119" i="1"/>
  <c r="CW119" i="1" s="1"/>
  <c r="V119" i="1" s="1"/>
  <c r="AI121" i="1"/>
  <c r="CW121" i="1"/>
  <c r="V121" i="1" s="1"/>
  <c r="AI123" i="1"/>
  <c r="CW123" i="1" s="1"/>
  <c r="V123" i="1" s="1"/>
  <c r="AI125" i="1"/>
  <c r="CW125" i="1"/>
  <c r="V125" i="1" s="1"/>
  <c r="AI127" i="1"/>
  <c r="CW127" i="1" s="1"/>
  <c r="V127" i="1" s="1"/>
  <c r="AI129" i="1"/>
  <c r="CW129" i="1"/>
  <c r="V129" i="1" s="1"/>
  <c r="AI131" i="1"/>
  <c r="CW131" i="1" s="1"/>
  <c r="V131" i="1" s="1"/>
  <c r="AI133" i="1"/>
  <c r="CW133" i="1"/>
  <c r="V133" i="1" s="1"/>
  <c r="AI135" i="1"/>
  <c r="CW135" i="1" s="1"/>
  <c r="V135" i="1" s="1"/>
  <c r="AI137" i="1"/>
  <c r="CW137" i="1"/>
  <c r="V137" i="1" s="1"/>
  <c r="AI139" i="1"/>
  <c r="CW139" i="1" s="1"/>
  <c r="V139" i="1" s="1"/>
  <c r="AI141" i="1"/>
  <c r="CW141" i="1"/>
  <c r="V141" i="1" s="1"/>
  <c r="AI143" i="1"/>
  <c r="CW143" i="1" s="1"/>
  <c r="V143" i="1" s="1"/>
  <c r="AI145" i="1"/>
  <c r="CW145" i="1"/>
  <c r="V145" i="1" s="1"/>
  <c r="AI147" i="1"/>
  <c r="CW147" i="1" s="1"/>
  <c r="V147" i="1" s="1"/>
  <c r="AI149" i="1"/>
  <c r="CW149" i="1"/>
  <c r="V149" i="1" s="1"/>
  <c r="AI151" i="1"/>
  <c r="CW151" i="1" s="1"/>
  <c r="V151" i="1" s="1"/>
  <c r="AI153" i="1"/>
  <c r="CW153" i="1"/>
  <c r="V153" i="1" s="1"/>
  <c r="AI155" i="1"/>
  <c r="CW155" i="1" s="1"/>
  <c r="V155" i="1" s="1"/>
  <c r="AI157" i="1"/>
  <c r="CW157" i="1"/>
  <c r="V157" i="1" s="1"/>
  <c r="AI159" i="1"/>
  <c r="CW159" i="1" s="1"/>
  <c r="V159" i="1" s="1"/>
  <c r="AI161" i="1"/>
  <c r="CW161" i="1"/>
  <c r="V161" i="1" s="1"/>
  <c r="AI163" i="1"/>
  <c r="CW163" i="1" s="1"/>
  <c r="V163" i="1" s="1"/>
  <c r="AI165" i="1"/>
  <c r="CW165" i="1"/>
  <c r="V165" i="1" s="1"/>
  <c r="AI167" i="1"/>
  <c r="CW167" i="1" s="1"/>
  <c r="V167" i="1" s="1"/>
  <c r="AI169" i="1"/>
  <c r="CW169" i="1"/>
  <c r="V169" i="1" s="1"/>
  <c r="AI171" i="1"/>
  <c r="CW171" i="1" s="1"/>
  <c r="V171" i="1" s="1"/>
  <c r="AI173" i="1"/>
  <c r="CW173" i="1"/>
  <c r="V173" i="1" s="1"/>
  <c r="AI175" i="1"/>
  <c r="CW175" i="1" s="1"/>
  <c r="V175" i="1" s="1"/>
  <c r="AI177" i="1"/>
  <c r="CW177" i="1"/>
  <c r="V177" i="1" s="1"/>
  <c r="AI179" i="1"/>
  <c r="CW179" i="1" s="1"/>
  <c r="V179" i="1" s="1"/>
  <c r="AJ29" i="1"/>
  <c r="CX29" i="1" s="1"/>
  <c r="W29" i="1" s="1"/>
  <c r="AJ31" i="1"/>
  <c r="CX31" i="1"/>
  <c r="W31" i="1" s="1"/>
  <c r="AJ33" i="1"/>
  <c r="CX33" i="1" s="1"/>
  <c r="W33" i="1" s="1"/>
  <c r="AJ35" i="1"/>
  <c r="CX35" i="1"/>
  <c r="W35" i="1" s="1"/>
  <c r="AJ37" i="1"/>
  <c r="CX37" i="1" s="1"/>
  <c r="W37" i="1" s="1"/>
  <c r="AJ39" i="1"/>
  <c r="CX39" i="1"/>
  <c r="W39" i="1" s="1"/>
  <c r="AJ41" i="1"/>
  <c r="CX41" i="1" s="1"/>
  <c r="W41" i="1" s="1"/>
  <c r="AJ43" i="1"/>
  <c r="CX43" i="1"/>
  <c r="W43" i="1" s="1"/>
  <c r="AJ45" i="1"/>
  <c r="CX45" i="1" s="1"/>
  <c r="W45" i="1" s="1"/>
  <c r="AJ47" i="1"/>
  <c r="CX47" i="1"/>
  <c r="W47" i="1" s="1"/>
  <c r="AJ49" i="1"/>
  <c r="CX49" i="1" s="1"/>
  <c r="W49" i="1" s="1"/>
  <c r="AJ51" i="1"/>
  <c r="CX51" i="1"/>
  <c r="W51" i="1" s="1"/>
  <c r="AJ87" i="1"/>
  <c r="CX87" i="1" s="1"/>
  <c r="W87" i="1" s="1"/>
  <c r="AJ89" i="1"/>
  <c r="CX89" i="1"/>
  <c r="W89" i="1" s="1"/>
  <c r="AJ91" i="1"/>
  <c r="CX91" i="1" s="1"/>
  <c r="W91" i="1" s="1"/>
  <c r="AJ93" i="1"/>
  <c r="CX93" i="1"/>
  <c r="W93" i="1" s="1"/>
  <c r="AJ95" i="1"/>
  <c r="CX95" i="1" s="1"/>
  <c r="W95" i="1" s="1"/>
  <c r="AJ97" i="1"/>
  <c r="CX97" i="1"/>
  <c r="W97" i="1" s="1"/>
  <c r="AJ99" i="1"/>
  <c r="CX99" i="1" s="1"/>
  <c r="W99" i="1" s="1"/>
  <c r="AJ101" i="1"/>
  <c r="CX101" i="1"/>
  <c r="W101" i="1" s="1"/>
  <c r="AJ103" i="1"/>
  <c r="CX103" i="1" s="1"/>
  <c r="W103" i="1" s="1"/>
  <c r="AJ105" i="1"/>
  <c r="CX105" i="1"/>
  <c r="W105" i="1" s="1"/>
  <c r="AJ107" i="1"/>
  <c r="CX107" i="1" s="1"/>
  <c r="W107" i="1" s="1"/>
  <c r="AJ109" i="1"/>
  <c r="CX109" i="1"/>
  <c r="W109" i="1" s="1"/>
  <c r="AJ111" i="1"/>
  <c r="CX111" i="1" s="1"/>
  <c r="W111" i="1" s="1"/>
  <c r="AJ113" i="1"/>
  <c r="CX113" i="1"/>
  <c r="W113" i="1" s="1"/>
  <c r="AJ115" i="1"/>
  <c r="CX115" i="1" s="1"/>
  <c r="W115" i="1" s="1"/>
  <c r="AJ117" i="1"/>
  <c r="CX117" i="1"/>
  <c r="W117" i="1" s="1"/>
  <c r="AJ119" i="1"/>
  <c r="CX119" i="1" s="1"/>
  <c r="W119" i="1" s="1"/>
  <c r="AJ121" i="1"/>
  <c r="CX121" i="1"/>
  <c r="W121" i="1" s="1"/>
  <c r="AJ123" i="1"/>
  <c r="CX123" i="1" s="1"/>
  <c r="W123" i="1" s="1"/>
  <c r="AJ125" i="1"/>
  <c r="CX125" i="1"/>
  <c r="W125" i="1" s="1"/>
  <c r="AJ127" i="1"/>
  <c r="CX127" i="1" s="1"/>
  <c r="W127" i="1" s="1"/>
  <c r="AJ129" i="1"/>
  <c r="CX129" i="1"/>
  <c r="W129" i="1" s="1"/>
  <c r="AJ131" i="1"/>
  <c r="CX131" i="1" s="1"/>
  <c r="W131" i="1" s="1"/>
  <c r="AJ133" i="1"/>
  <c r="CX133" i="1"/>
  <c r="W133" i="1" s="1"/>
  <c r="AJ135" i="1"/>
  <c r="CX135" i="1" s="1"/>
  <c r="W135" i="1" s="1"/>
  <c r="AJ137" i="1"/>
  <c r="CX137" i="1"/>
  <c r="W137" i="1" s="1"/>
  <c r="AJ139" i="1"/>
  <c r="CX139" i="1" s="1"/>
  <c r="W139" i="1" s="1"/>
  <c r="AJ141" i="1"/>
  <c r="CX141" i="1"/>
  <c r="W141" i="1" s="1"/>
  <c r="AJ143" i="1"/>
  <c r="CX143" i="1" s="1"/>
  <c r="W143" i="1" s="1"/>
  <c r="AJ145" i="1"/>
  <c r="CX145" i="1"/>
  <c r="W145" i="1" s="1"/>
  <c r="AJ147" i="1"/>
  <c r="CX147" i="1" s="1"/>
  <c r="W147" i="1" s="1"/>
  <c r="AJ149" i="1"/>
  <c r="CX149" i="1"/>
  <c r="W149" i="1" s="1"/>
  <c r="AJ151" i="1"/>
  <c r="CX151" i="1" s="1"/>
  <c r="W151" i="1" s="1"/>
  <c r="AJ153" i="1"/>
  <c r="CX153" i="1"/>
  <c r="W153" i="1" s="1"/>
  <c r="AJ155" i="1"/>
  <c r="CX155" i="1" s="1"/>
  <c r="W155" i="1" s="1"/>
  <c r="AJ157" i="1"/>
  <c r="CX157" i="1"/>
  <c r="W157" i="1" s="1"/>
  <c r="AJ159" i="1"/>
  <c r="CX159" i="1" s="1"/>
  <c r="W159" i="1" s="1"/>
  <c r="AJ161" i="1"/>
  <c r="CX161" i="1"/>
  <c r="W161" i="1" s="1"/>
  <c r="AJ163" i="1"/>
  <c r="CX163" i="1" s="1"/>
  <c r="W163" i="1" s="1"/>
  <c r="AJ165" i="1"/>
  <c r="CX165" i="1"/>
  <c r="W165" i="1" s="1"/>
  <c r="AJ167" i="1"/>
  <c r="CX167" i="1" s="1"/>
  <c r="W167" i="1" s="1"/>
  <c r="AJ169" i="1"/>
  <c r="CX169" i="1"/>
  <c r="W169" i="1" s="1"/>
  <c r="AJ171" i="1"/>
  <c r="CX171" i="1" s="1"/>
  <c r="W171" i="1" s="1"/>
  <c r="AJ173" i="1"/>
  <c r="CX173" i="1"/>
  <c r="W173" i="1" s="1"/>
  <c r="AJ175" i="1"/>
  <c r="CX175" i="1" s="1"/>
  <c r="W175" i="1" s="1"/>
  <c r="AJ177" i="1"/>
  <c r="CX177" i="1"/>
  <c r="W177" i="1" s="1"/>
  <c r="AJ179" i="1"/>
  <c r="CX179" i="1" s="1"/>
  <c r="W179" i="1" s="1"/>
  <c r="CY29" i="1"/>
  <c r="X29" i="1" s="1"/>
  <c r="CY31" i="1"/>
  <c r="X31" i="1" s="1"/>
  <c r="CY33" i="1"/>
  <c r="X33" i="1" s="1"/>
  <c r="CY35" i="1"/>
  <c r="X35" i="1" s="1"/>
  <c r="CY37" i="1"/>
  <c r="X37" i="1" s="1"/>
  <c r="CY39" i="1"/>
  <c r="X39" i="1" s="1"/>
  <c r="CY41" i="1"/>
  <c r="X41" i="1" s="1"/>
  <c r="CY43" i="1"/>
  <c r="X43" i="1" s="1"/>
  <c r="GM43" i="1" s="1"/>
  <c r="CY45" i="1"/>
  <c r="X45" i="1" s="1"/>
  <c r="CY47" i="1"/>
  <c r="X47" i="1" s="1"/>
  <c r="GM47" i="1" s="1"/>
  <c r="CY49" i="1"/>
  <c r="X49" i="1" s="1"/>
  <c r="CY51" i="1"/>
  <c r="X51" i="1" s="1"/>
  <c r="CY87" i="1"/>
  <c r="X87" i="1" s="1"/>
  <c r="CY89" i="1"/>
  <c r="X89" i="1" s="1"/>
  <c r="CY91" i="1"/>
  <c r="X91" i="1" s="1"/>
  <c r="CY93" i="1"/>
  <c r="X93" i="1" s="1"/>
  <c r="CY95" i="1"/>
  <c r="X95" i="1" s="1"/>
  <c r="CY97" i="1"/>
  <c r="X97" i="1" s="1"/>
  <c r="CY99" i="1"/>
  <c r="X99" i="1" s="1"/>
  <c r="CY101" i="1"/>
  <c r="X101" i="1" s="1"/>
  <c r="CY103" i="1"/>
  <c r="X103" i="1" s="1"/>
  <c r="CY107" i="1"/>
  <c r="X107" i="1" s="1"/>
  <c r="CY109" i="1"/>
  <c r="X109" i="1" s="1"/>
  <c r="CY113" i="1"/>
  <c r="X113" i="1" s="1"/>
  <c r="CY115" i="1"/>
  <c r="X115" i="1" s="1"/>
  <c r="CY119" i="1"/>
  <c r="X119" i="1" s="1"/>
  <c r="CY121" i="1"/>
  <c r="X121" i="1" s="1"/>
  <c r="CY125" i="1"/>
  <c r="X125" i="1" s="1"/>
  <c r="CY127" i="1"/>
  <c r="X127" i="1" s="1"/>
  <c r="CY129" i="1"/>
  <c r="X129" i="1" s="1"/>
  <c r="GN129" i="1" s="1"/>
  <c r="CY131" i="1"/>
  <c r="X131" i="1" s="1"/>
  <c r="CY135" i="1"/>
  <c r="X135" i="1" s="1"/>
  <c r="CY137" i="1"/>
  <c r="X137" i="1" s="1"/>
  <c r="CY139" i="1"/>
  <c r="X139" i="1" s="1"/>
  <c r="CY143" i="1"/>
  <c r="X143" i="1" s="1"/>
  <c r="CY147" i="1"/>
  <c r="X147" i="1" s="1"/>
  <c r="CY149" i="1"/>
  <c r="X149" i="1" s="1"/>
  <c r="CY151" i="1"/>
  <c r="X151" i="1" s="1"/>
  <c r="CY155" i="1"/>
  <c r="X155" i="1" s="1"/>
  <c r="CY157" i="1"/>
  <c r="X157" i="1" s="1"/>
  <c r="CY159" i="1"/>
  <c r="X159" i="1" s="1"/>
  <c r="CY161" i="1"/>
  <c r="X161" i="1" s="1"/>
  <c r="CY165" i="1"/>
  <c r="X165" i="1" s="1"/>
  <c r="CY167" i="1"/>
  <c r="X167" i="1" s="1"/>
  <c r="CY171" i="1"/>
  <c r="X171" i="1" s="1"/>
  <c r="CY173" i="1"/>
  <c r="X173" i="1" s="1"/>
  <c r="CY177" i="1"/>
  <c r="X177" i="1" s="1"/>
  <c r="CY179" i="1"/>
  <c r="X179" i="1" s="1"/>
  <c r="CZ29" i="1"/>
  <c r="Y29" i="1"/>
  <c r="CZ33" i="1"/>
  <c r="Y33" i="1"/>
  <c r="CZ37" i="1"/>
  <c r="Y37" i="1"/>
  <c r="CZ41" i="1"/>
  <c r="Y41" i="1"/>
  <c r="CZ45" i="1"/>
  <c r="Y45" i="1"/>
  <c r="CZ49" i="1"/>
  <c r="Y49" i="1"/>
  <c r="CZ89" i="1"/>
  <c r="Y89" i="1"/>
  <c r="CZ93" i="1"/>
  <c r="Y93" i="1"/>
  <c r="CZ97" i="1"/>
  <c r="Y97" i="1"/>
  <c r="CZ101" i="1"/>
  <c r="Y101" i="1"/>
  <c r="CZ109" i="1"/>
  <c r="Y109" i="1"/>
  <c r="CZ113" i="1"/>
  <c r="Y113" i="1"/>
  <c r="CZ121" i="1"/>
  <c r="Y121" i="1"/>
  <c r="CZ125" i="1"/>
  <c r="Y125" i="1"/>
  <c r="CZ129" i="1"/>
  <c r="Y129" i="1"/>
  <c r="CZ137" i="1"/>
  <c r="Y137" i="1"/>
  <c r="CZ149" i="1"/>
  <c r="Y149" i="1"/>
  <c r="CZ157" i="1"/>
  <c r="Y157" i="1"/>
  <c r="CZ161" i="1"/>
  <c r="Y161" i="1"/>
  <c r="CZ165" i="1"/>
  <c r="Y165" i="1"/>
  <c r="CZ173" i="1"/>
  <c r="Y173" i="1"/>
  <c r="CZ177" i="1"/>
  <c r="Y177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FP53" i="1"/>
  <c r="EG53" i="1"/>
  <c r="EG210" i="1" s="1"/>
  <c r="EG239" i="1" s="1"/>
  <c r="EG18" i="1" s="1"/>
  <c r="FP181" i="1"/>
  <c r="EG181" i="1"/>
  <c r="FR29" i="1"/>
  <c r="FR31" i="1"/>
  <c r="FR33" i="1"/>
  <c r="FR35" i="1"/>
  <c r="FR37" i="1"/>
  <c r="FR39" i="1"/>
  <c r="FR41" i="1"/>
  <c r="FR43" i="1"/>
  <c r="FR45" i="1"/>
  <c r="FR47" i="1"/>
  <c r="FR49" i="1"/>
  <c r="FR51" i="1"/>
  <c r="FQ53" i="1"/>
  <c r="EH53" i="1" s="1"/>
  <c r="FR87" i="1"/>
  <c r="FQ181" i="1" s="1"/>
  <c r="FR89" i="1"/>
  <c r="FR91" i="1"/>
  <c r="FR93" i="1"/>
  <c r="FR95" i="1"/>
  <c r="FR97" i="1"/>
  <c r="FR99" i="1"/>
  <c r="FR101" i="1"/>
  <c r="FR103" i="1"/>
  <c r="FR105" i="1"/>
  <c r="FR107" i="1"/>
  <c r="FR109" i="1"/>
  <c r="FR111" i="1"/>
  <c r="FR113" i="1"/>
  <c r="FR115" i="1"/>
  <c r="FR117" i="1"/>
  <c r="FR119" i="1"/>
  <c r="FR121" i="1"/>
  <c r="FR123" i="1"/>
  <c r="FR125" i="1"/>
  <c r="FR127" i="1"/>
  <c r="FR129" i="1"/>
  <c r="FR131" i="1"/>
  <c r="FR133" i="1"/>
  <c r="FR135" i="1"/>
  <c r="FR137" i="1"/>
  <c r="FR139" i="1"/>
  <c r="FR141" i="1"/>
  <c r="FR143" i="1"/>
  <c r="FR145" i="1"/>
  <c r="FR147" i="1"/>
  <c r="FR149" i="1"/>
  <c r="FR151" i="1"/>
  <c r="FR153" i="1"/>
  <c r="FR155" i="1"/>
  <c r="FR157" i="1"/>
  <c r="FR159" i="1"/>
  <c r="FR161" i="1"/>
  <c r="FR163" i="1"/>
  <c r="FR165" i="1"/>
  <c r="FR167" i="1"/>
  <c r="FR169" i="1"/>
  <c r="FR171" i="1"/>
  <c r="FR173" i="1"/>
  <c r="FR175" i="1"/>
  <c r="FR177" i="1"/>
  <c r="FR179" i="1"/>
  <c r="GL29" i="1"/>
  <c r="GL31" i="1"/>
  <c r="GL33" i="1"/>
  <c r="GL35" i="1"/>
  <c r="GL37" i="1"/>
  <c r="GL39" i="1"/>
  <c r="GL41" i="1"/>
  <c r="GL43" i="1"/>
  <c r="GL45" i="1"/>
  <c r="GL47" i="1"/>
  <c r="GL49" i="1"/>
  <c r="GL51" i="1"/>
  <c r="FR53" i="1"/>
  <c r="EI53" i="1" s="1"/>
  <c r="GL87" i="1"/>
  <c r="FR181" i="1" s="1"/>
  <c r="GL89" i="1"/>
  <c r="GL91" i="1"/>
  <c r="GL93" i="1"/>
  <c r="GL95" i="1"/>
  <c r="GL97" i="1"/>
  <c r="GL99" i="1"/>
  <c r="GL101" i="1"/>
  <c r="GL103" i="1"/>
  <c r="GL105" i="1"/>
  <c r="GL107" i="1"/>
  <c r="GL109" i="1"/>
  <c r="GL111" i="1"/>
  <c r="GL113" i="1"/>
  <c r="GL115" i="1"/>
  <c r="GL117" i="1"/>
  <c r="GL119" i="1"/>
  <c r="GL121" i="1"/>
  <c r="GL123" i="1"/>
  <c r="GL125" i="1"/>
  <c r="GL127" i="1"/>
  <c r="GL129" i="1"/>
  <c r="GL131" i="1"/>
  <c r="GL133" i="1"/>
  <c r="GL135" i="1"/>
  <c r="GL137" i="1"/>
  <c r="GL139" i="1"/>
  <c r="GL141" i="1"/>
  <c r="GL143" i="1"/>
  <c r="GL145" i="1"/>
  <c r="GL147" i="1"/>
  <c r="GL149" i="1"/>
  <c r="GL151" i="1"/>
  <c r="GL153" i="1"/>
  <c r="GL155" i="1"/>
  <c r="GL157" i="1"/>
  <c r="GL159" i="1"/>
  <c r="GL161" i="1"/>
  <c r="GL163" i="1"/>
  <c r="GL165" i="1"/>
  <c r="GL167" i="1"/>
  <c r="GL169" i="1"/>
  <c r="GL171" i="1"/>
  <c r="GL173" i="1"/>
  <c r="GL175" i="1"/>
  <c r="GL177" i="1"/>
  <c r="GL179" i="1"/>
  <c r="GK29" i="1"/>
  <c r="GV29" i="1"/>
  <c r="GX29" i="1"/>
  <c r="GK31" i="1"/>
  <c r="GV31" i="1"/>
  <c r="GX31" i="1"/>
  <c r="GK33" i="1"/>
  <c r="GV33" i="1"/>
  <c r="GX33" i="1"/>
  <c r="GK35" i="1"/>
  <c r="GV35" i="1"/>
  <c r="GX35" i="1"/>
  <c r="GK37" i="1"/>
  <c r="GV37" i="1"/>
  <c r="GX37" i="1"/>
  <c r="GK39" i="1"/>
  <c r="GV39" i="1"/>
  <c r="GX39" i="1"/>
  <c r="GK41" i="1"/>
  <c r="GV41" i="1"/>
  <c r="GX41" i="1"/>
  <c r="GK43" i="1"/>
  <c r="GV43" i="1"/>
  <c r="GX43" i="1"/>
  <c r="GK45" i="1"/>
  <c r="GV45" i="1"/>
  <c r="GX45" i="1"/>
  <c r="GK47" i="1"/>
  <c r="GV47" i="1"/>
  <c r="GX47" i="1"/>
  <c r="GK49" i="1"/>
  <c r="GV49" i="1"/>
  <c r="GX49" i="1"/>
  <c r="GK51" i="1"/>
  <c r="GV51" i="1"/>
  <c r="GX51" i="1"/>
  <c r="GK87" i="1"/>
  <c r="GV87" i="1"/>
  <c r="GX87" i="1"/>
  <c r="GK89" i="1"/>
  <c r="GV89" i="1"/>
  <c r="GX89" i="1"/>
  <c r="GK91" i="1"/>
  <c r="GV91" i="1"/>
  <c r="GX91" i="1"/>
  <c r="GK93" i="1"/>
  <c r="GV93" i="1"/>
  <c r="GX93" i="1"/>
  <c r="GK95" i="1"/>
  <c r="GV95" i="1"/>
  <c r="GX95" i="1"/>
  <c r="GK97" i="1"/>
  <c r="GV97" i="1"/>
  <c r="GX97" i="1"/>
  <c r="GK99" i="1"/>
  <c r="GV99" i="1"/>
  <c r="GX99" i="1"/>
  <c r="GK101" i="1"/>
  <c r="GV101" i="1"/>
  <c r="GX101" i="1"/>
  <c r="GK103" i="1"/>
  <c r="GV103" i="1"/>
  <c r="GX103" i="1"/>
  <c r="GV105" i="1"/>
  <c r="GX105" i="1"/>
  <c r="GK107" i="1"/>
  <c r="GV107" i="1"/>
  <c r="GX107" i="1"/>
  <c r="GK109" i="1"/>
  <c r="GV109" i="1"/>
  <c r="GX109" i="1"/>
  <c r="GK111" i="1"/>
  <c r="GV111" i="1"/>
  <c r="GX111" i="1"/>
  <c r="GK113" i="1"/>
  <c r="GV113" i="1"/>
  <c r="GX113" i="1"/>
  <c r="GK115" i="1"/>
  <c r="GV115" i="1"/>
  <c r="GX115" i="1"/>
  <c r="GV117" i="1"/>
  <c r="GX117" i="1"/>
  <c r="GK119" i="1"/>
  <c r="GV119" i="1"/>
  <c r="GX119" i="1"/>
  <c r="GK121" i="1"/>
  <c r="GV121" i="1"/>
  <c r="GX121" i="1"/>
  <c r="GK123" i="1"/>
  <c r="GV123" i="1"/>
  <c r="GX123" i="1"/>
  <c r="GK125" i="1"/>
  <c r="GV125" i="1"/>
  <c r="GX125" i="1"/>
  <c r="GK127" i="1"/>
  <c r="GV127" i="1"/>
  <c r="GX127" i="1"/>
  <c r="GK129" i="1"/>
  <c r="GV129" i="1"/>
  <c r="GX129" i="1"/>
  <c r="GK131" i="1"/>
  <c r="GV131" i="1"/>
  <c r="GX131" i="1"/>
  <c r="GV133" i="1"/>
  <c r="GX133" i="1"/>
  <c r="GK135" i="1"/>
  <c r="GV135" i="1"/>
  <c r="GX135" i="1"/>
  <c r="GK137" i="1"/>
  <c r="GV137" i="1"/>
  <c r="GX137" i="1"/>
  <c r="GK139" i="1"/>
  <c r="GV139" i="1"/>
  <c r="GX139" i="1"/>
  <c r="GV141" i="1"/>
  <c r="GX141" i="1"/>
  <c r="GK143" i="1"/>
  <c r="GV143" i="1"/>
  <c r="GX143" i="1"/>
  <c r="GV145" i="1"/>
  <c r="GX145" i="1"/>
  <c r="GK147" i="1"/>
  <c r="GV147" i="1"/>
  <c r="GX147" i="1"/>
  <c r="GK149" i="1"/>
  <c r="GV149" i="1"/>
  <c r="GX149" i="1"/>
  <c r="GK151" i="1"/>
  <c r="GV151" i="1"/>
  <c r="GX151" i="1"/>
  <c r="GV153" i="1"/>
  <c r="GX153" i="1"/>
  <c r="GK155" i="1"/>
  <c r="GV155" i="1"/>
  <c r="GX155" i="1"/>
  <c r="GK157" i="1"/>
  <c r="GV157" i="1"/>
  <c r="GX157" i="1"/>
  <c r="GK159" i="1"/>
  <c r="GV159" i="1"/>
  <c r="GX159" i="1"/>
  <c r="GK161" i="1"/>
  <c r="GV161" i="1"/>
  <c r="GX161" i="1"/>
  <c r="GK163" i="1"/>
  <c r="GV163" i="1"/>
  <c r="GX163" i="1"/>
  <c r="GK165" i="1"/>
  <c r="GV165" i="1"/>
  <c r="GX165" i="1"/>
  <c r="GK167" i="1"/>
  <c r="GV167" i="1"/>
  <c r="GX167" i="1"/>
  <c r="GV169" i="1"/>
  <c r="GX169" i="1"/>
  <c r="GK171" i="1"/>
  <c r="GV171" i="1"/>
  <c r="GX171" i="1"/>
  <c r="GK173" i="1"/>
  <c r="GV173" i="1"/>
  <c r="GX173" i="1"/>
  <c r="GK175" i="1"/>
  <c r="GV175" i="1"/>
  <c r="GX175" i="1"/>
  <c r="GK177" i="1"/>
  <c r="GN177" i="1" s="1"/>
  <c r="GV177" i="1"/>
  <c r="GX177" i="1"/>
  <c r="GK179" i="1"/>
  <c r="GV179" i="1"/>
  <c r="GX179" i="1"/>
  <c r="GN47" i="1"/>
  <c r="GN109" i="1"/>
  <c r="GN121" i="1"/>
  <c r="GN125" i="1"/>
  <c r="GN137" i="1"/>
  <c r="GN149" i="1"/>
  <c r="GN157" i="1"/>
  <c r="GN173" i="1"/>
  <c r="GO29" i="1"/>
  <c r="GO31" i="1"/>
  <c r="GO33" i="1"/>
  <c r="GO35" i="1"/>
  <c r="GO37" i="1"/>
  <c r="GO39" i="1"/>
  <c r="GO41" i="1"/>
  <c r="GO43" i="1"/>
  <c r="GO45" i="1"/>
  <c r="GO47" i="1"/>
  <c r="GO49" i="1"/>
  <c r="GO51" i="1"/>
  <c r="GO87" i="1"/>
  <c r="GO89" i="1"/>
  <c r="FU181" i="1" s="1"/>
  <c r="GO91" i="1"/>
  <c r="GO93" i="1"/>
  <c r="GO95" i="1"/>
  <c r="GO97" i="1"/>
  <c r="GO99" i="1"/>
  <c r="GO101" i="1"/>
  <c r="GO103" i="1"/>
  <c r="GO105" i="1"/>
  <c r="GO107" i="1"/>
  <c r="GO109" i="1"/>
  <c r="GO111" i="1"/>
  <c r="GO113" i="1"/>
  <c r="GO115" i="1"/>
  <c r="GO117" i="1"/>
  <c r="GO119" i="1"/>
  <c r="GO121" i="1"/>
  <c r="GO123" i="1"/>
  <c r="GO125" i="1"/>
  <c r="GO127" i="1"/>
  <c r="GO129" i="1"/>
  <c r="GO131" i="1"/>
  <c r="GO133" i="1"/>
  <c r="GO135" i="1"/>
  <c r="GO137" i="1"/>
  <c r="GO139" i="1"/>
  <c r="GO141" i="1"/>
  <c r="GO143" i="1"/>
  <c r="GO145" i="1"/>
  <c r="GO147" i="1"/>
  <c r="GO149" i="1"/>
  <c r="GO151" i="1"/>
  <c r="GO153" i="1"/>
  <c r="GO155" i="1"/>
  <c r="GO157" i="1"/>
  <c r="GO159" i="1"/>
  <c r="GO161" i="1"/>
  <c r="GO163" i="1"/>
  <c r="GO165" i="1"/>
  <c r="GO167" i="1"/>
  <c r="GO169" i="1"/>
  <c r="GO171" i="1"/>
  <c r="GO173" i="1"/>
  <c r="GO175" i="1"/>
  <c r="GO177" i="1"/>
  <c r="GO179" i="1"/>
  <c r="GP29" i="1"/>
  <c r="GP31" i="1"/>
  <c r="GP33" i="1"/>
  <c r="GP35" i="1"/>
  <c r="GP37" i="1"/>
  <c r="GP39" i="1"/>
  <c r="GP41" i="1"/>
  <c r="GP43" i="1"/>
  <c r="GP45" i="1"/>
  <c r="GP47" i="1"/>
  <c r="GP49" i="1"/>
  <c r="GP51" i="1"/>
  <c r="GP87" i="1"/>
  <c r="GP89" i="1"/>
  <c r="GP91" i="1"/>
  <c r="GP93" i="1"/>
  <c r="GP95" i="1"/>
  <c r="GP97" i="1"/>
  <c r="GP99" i="1"/>
  <c r="GP101" i="1"/>
  <c r="GP103" i="1"/>
  <c r="GP105" i="1"/>
  <c r="GP107" i="1"/>
  <c r="GP109" i="1"/>
  <c r="GP111" i="1"/>
  <c r="GP113" i="1"/>
  <c r="GP115" i="1"/>
  <c r="GP117" i="1"/>
  <c r="GP119" i="1"/>
  <c r="GP121" i="1"/>
  <c r="GP123" i="1"/>
  <c r="GP125" i="1"/>
  <c r="GP127" i="1"/>
  <c r="GP129" i="1"/>
  <c r="GP131" i="1"/>
  <c r="GP133" i="1"/>
  <c r="GP135" i="1"/>
  <c r="GP137" i="1"/>
  <c r="GP139" i="1"/>
  <c r="GP141" i="1"/>
  <c r="GP143" i="1"/>
  <c r="GP145" i="1"/>
  <c r="GP147" i="1"/>
  <c r="GP149" i="1"/>
  <c r="GP151" i="1"/>
  <c r="GP153" i="1"/>
  <c r="GP155" i="1"/>
  <c r="GP157" i="1"/>
  <c r="GP159" i="1"/>
  <c r="GP161" i="1"/>
  <c r="GP163" i="1"/>
  <c r="GP165" i="1"/>
  <c r="GP167" i="1"/>
  <c r="GP169" i="1"/>
  <c r="GP171" i="1"/>
  <c r="GP173" i="1"/>
  <c r="GP175" i="1"/>
  <c r="GP177" i="1"/>
  <c r="GP179" i="1"/>
  <c r="FV181" i="1"/>
  <c r="EM181" i="1" s="1"/>
  <c r="FW53" i="1"/>
  <c r="EN53" i="1"/>
  <c r="FX53" i="1"/>
  <c r="FZ53" i="1"/>
  <c r="GB53" i="1"/>
  <c r="GB181" i="1"/>
  <c r="ES181" i="1" s="1"/>
  <c r="ES84" i="1" s="1"/>
  <c r="GC53" i="1"/>
  <c r="ET53" i="1"/>
  <c r="GC181" i="1"/>
  <c r="ET181" i="1"/>
  <c r="ET84" i="1" s="1"/>
  <c r="GD53" i="1"/>
  <c r="GD181" i="1"/>
  <c r="EU181" i="1" s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B210" i="1"/>
  <c r="B22" i="1"/>
  <c r="C210" i="1"/>
  <c r="C22" i="1"/>
  <c r="D210" i="1"/>
  <c r="D22" i="1"/>
  <c r="E22" i="1"/>
  <c r="F210" i="1"/>
  <c r="F22" i="1" s="1"/>
  <c r="G210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B53" i="1"/>
  <c r="B26" i="1"/>
  <c r="C53" i="1"/>
  <c r="C26" i="1"/>
  <c r="D53" i="1"/>
  <c r="D26" i="1"/>
  <c r="E26" i="1"/>
  <c r="F53" i="1"/>
  <c r="F26" i="1" s="1"/>
  <c r="G53" i="1"/>
  <c r="G26" i="1" s="1"/>
  <c r="Z26" i="1"/>
  <c r="AA26" i="1"/>
  <c r="AM26" i="1"/>
  <c r="AN26" i="1"/>
  <c r="AO26" i="1"/>
  <c r="AP26" i="1"/>
  <c r="AQ26" i="1"/>
  <c r="AU26" i="1"/>
  <c r="AX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D26" i="1"/>
  <c r="CG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H26" i="1"/>
  <c r="DR26" i="1"/>
  <c r="DS26" i="1"/>
  <c r="DU26" i="1"/>
  <c r="DW26" i="1"/>
  <c r="DY26" i="1"/>
  <c r="EE26" i="1"/>
  <c r="EF26" i="1"/>
  <c r="EG26" i="1"/>
  <c r="EI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W26" i="1"/>
  <c r="GC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C28" i="1"/>
  <c r="D28" i="1"/>
  <c r="C29" i="1"/>
  <c r="D29" i="1"/>
  <c r="AB29" i="1"/>
  <c r="C30" i="1"/>
  <c r="D30" i="1"/>
  <c r="C31" i="1"/>
  <c r="D31" i="1"/>
  <c r="AB31" i="1"/>
  <c r="AB32" i="1"/>
  <c r="AB33" i="1"/>
  <c r="C34" i="1"/>
  <c r="D34" i="1"/>
  <c r="C35" i="1"/>
  <c r="D35" i="1"/>
  <c r="AB35" i="1"/>
  <c r="C36" i="1"/>
  <c r="D36" i="1"/>
  <c r="C37" i="1"/>
  <c r="D37" i="1"/>
  <c r="AB37" i="1"/>
  <c r="AB38" i="1"/>
  <c r="AB39" i="1"/>
  <c r="C40" i="1"/>
  <c r="D40" i="1"/>
  <c r="C41" i="1"/>
  <c r="D41" i="1"/>
  <c r="AB41" i="1"/>
  <c r="AB42" i="1"/>
  <c r="AB43" i="1"/>
  <c r="C44" i="1"/>
  <c r="D44" i="1"/>
  <c r="C45" i="1"/>
  <c r="D45" i="1"/>
  <c r="AB45" i="1"/>
  <c r="AB46" i="1"/>
  <c r="AB47" i="1"/>
  <c r="AB48" i="1"/>
  <c r="AB49" i="1"/>
  <c r="C50" i="1"/>
  <c r="D50" i="1"/>
  <c r="C51" i="1"/>
  <c r="D51" i="1"/>
  <c r="AB51" i="1"/>
  <c r="P56" i="1"/>
  <c r="F57" i="1"/>
  <c r="P57" i="1"/>
  <c r="P58" i="1"/>
  <c r="F60" i="1"/>
  <c r="F62" i="1"/>
  <c r="P62" i="1"/>
  <c r="F63" i="1"/>
  <c r="P63" i="1"/>
  <c r="F66" i="1"/>
  <c r="P66" i="1"/>
  <c r="P67" i="1"/>
  <c r="F69" i="1"/>
  <c r="F72" i="1"/>
  <c r="P74" i="1"/>
  <c r="D82" i="1"/>
  <c r="B181" i="1"/>
  <c r="B84" i="1" s="1"/>
  <c r="C181" i="1"/>
  <c r="C84" i="1" s="1"/>
  <c r="D181" i="1"/>
  <c r="D84" i="1" s="1"/>
  <c r="E84" i="1"/>
  <c r="F181" i="1"/>
  <c r="F84" i="1"/>
  <c r="G181" i="1"/>
  <c r="G84" i="1"/>
  <c r="T84" i="1"/>
  <c r="V84" i="1"/>
  <c r="Z84" i="1"/>
  <c r="AA84" i="1"/>
  <c r="AG84" i="1"/>
  <c r="AI84" i="1"/>
  <c r="AM84" i="1"/>
  <c r="AN84" i="1"/>
  <c r="AO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DB84" i="1"/>
  <c r="DC84" i="1"/>
  <c r="DD84" i="1"/>
  <c r="DE84" i="1"/>
  <c r="DF84" i="1"/>
  <c r="DR84" i="1"/>
  <c r="DS84" i="1"/>
  <c r="EE84" i="1"/>
  <c r="EF84" i="1"/>
  <c r="EG84" i="1"/>
  <c r="EM84" i="1"/>
  <c r="EU84" i="1"/>
  <c r="EV84" i="1"/>
  <c r="EW84" i="1"/>
  <c r="EX84" i="1"/>
  <c r="EY84" i="1"/>
  <c r="EZ84" i="1"/>
  <c r="FA84" i="1"/>
  <c r="FB84" i="1"/>
  <c r="FC84" i="1"/>
  <c r="FD84" i="1"/>
  <c r="FE84" i="1"/>
  <c r="FF84" i="1"/>
  <c r="FG84" i="1"/>
  <c r="FH84" i="1"/>
  <c r="FI84" i="1"/>
  <c r="FJ84" i="1"/>
  <c r="FK84" i="1"/>
  <c r="FL84" i="1"/>
  <c r="FM84" i="1"/>
  <c r="FN84" i="1"/>
  <c r="FO84" i="1"/>
  <c r="FP84" i="1"/>
  <c r="FR84" i="1"/>
  <c r="GB84" i="1"/>
  <c r="GC84" i="1"/>
  <c r="GD84" i="1"/>
  <c r="GE84" i="1"/>
  <c r="GF84" i="1"/>
  <c r="GG84" i="1"/>
  <c r="GH84" i="1"/>
  <c r="GI84" i="1"/>
  <c r="GJ84" i="1"/>
  <c r="GK84" i="1"/>
  <c r="GL84" i="1"/>
  <c r="GM84" i="1"/>
  <c r="GN84" i="1"/>
  <c r="GO84" i="1"/>
  <c r="GP84" i="1"/>
  <c r="GQ84" i="1"/>
  <c r="GR84" i="1"/>
  <c r="GS84" i="1"/>
  <c r="GT84" i="1"/>
  <c r="GU84" i="1"/>
  <c r="GV84" i="1"/>
  <c r="GW84" i="1"/>
  <c r="GX84" i="1"/>
  <c r="C86" i="1"/>
  <c r="D86" i="1"/>
  <c r="C87" i="1"/>
  <c r="D87" i="1"/>
  <c r="AB87" i="1"/>
  <c r="AB88" i="1"/>
  <c r="AB89" i="1"/>
  <c r="C90" i="1"/>
  <c r="D90" i="1"/>
  <c r="C91" i="1"/>
  <c r="D91" i="1"/>
  <c r="AB91" i="1"/>
  <c r="C92" i="1"/>
  <c r="D92" i="1"/>
  <c r="C93" i="1"/>
  <c r="D93" i="1"/>
  <c r="AB93" i="1"/>
  <c r="C94" i="1"/>
  <c r="D94" i="1"/>
  <c r="C95" i="1"/>
  <c r="D95" i="1"/>
  <c r="AB95" i="1"/>
  <c r="C96" i="1"/>
  <c r="D96" i="1"/>
  <c r="C97" i="1"/>
  <c r="D97" i="1"/>
  <c r="AB97" i="1"/>
  <c r="AB98" i="1"/>
  <c r="AB99" i="1"/>
  <c r="C100" i="1"/>
  <c r="D100" i="1"/>
  <c r="C101" i="1"/>
  <c r="D101" i="1"/>
  <c r="AB101" i="1"/>
  <c r="C102" i="1"/>
  <c r="D102" i="1"/>
  <c r="C103" i="1"/>
  <c r="D103" i="1"/>
  <c r="AB103" i="1"/>
  <c r="AB104" i="1"/>
  <c r="AB105" i="1"/>
  <c r="C106" i="1"/>
  <c r="D106" i="1"/>
  <c r="C107" i="1"/>
  <c r="D107" i="1"/>
  <c r="AB107" i="1"/>
  <c r="AB108" i="1"/>
  <c r="AB109" i="1"/>
  <c r="AB110" i="1"/>
  <c r="AB111" i="1"/>
  <c r="C112" i="1"/>
  <c r="D112" i="1"/>
  <c r="C113" i="1"/>
  <c r="D113" i="1"/>
  <c r="AB113" i="1"/>
  <c r="AB114" i="1"/>
  <c r="AB115" i="1"/>
  <c r="AB116" i="1"/>
  <c r="AB117" i="1"/>
  <c r="C118" i="1"/>
  <c r="D118" i="1"/>
  <c r="C119" i="1"/>
  <c r="D119" i="1"/>
  <c r="AB119" i="1"/>
  <c r="AB120" i="1"/>
  <c r="AB121" i="1"/>
  <c r="AB122" i="1"/>
  <c r="AB123" i="1"/>
  <c r="AB124" i="1"/>
  <c r="AB125" i="1"/>
  <c r="C126" i="1"/>
  <c r="D126" i="1"/>
  <c r="C127" i="1"/>
  <c r="D127" i="1"/>
  <c r="AB127" i="1"/>
  <c r="C128" i="1"/>
  <c r="D128" i="1"/>
  <c r="C129" i="1"/>
  <c r="D129" i="1"/>
  <c r="AB129" i="1"/>
  <c r="AB130" i="1"/>
  <c r="AB131" i="1"/>
  <c r="C132" i="1"/>
  <c r="D132" i="1"/>
  <c r="C133" i="1"/>
  <c r="D133" i="1"/>
  <c r="AB133" i="1"/>
  <c r="AB134" i="1"/>
  <c r="AB135" i="1"/>
  <c r="C136" i="1"/>
  <c r="D136" i="1"/>
  <c r="C137" i="1"/>
  <c r="D137" i="1"/>
  <c r="AB137" i="1"/>
  <c r="AB138" i="1"/>
  <c r="AB139" i="1"/>
  <c r="C140" i="1"/>
  <c r="D140" i="1"/>
  <c r="C141" i="1"/>
  <c r="D141" i="1"/>
  <c r="AB141" i="1"/>
  <c r="C142" i="1"/>
  <c r="D142" i="1"/>
  <c r="C143" i="1"/>
  <c r="D143" i="1"/>
  <c r="AB143" i="1"/>
  <c r="C144" i="1"/>
  <c r="D144" i="1"/>
  <c r="C145" i="1"/>
  <c r="D145" i="1"/>
  <c r="AB145" i="1"/>
  <c r="AB146" i="1"/>
  <c r="AB147" i="1"/>
  <c r="C148" i="1"/>
  <c r="D148" i="1"/>
  <c r="C149" i="1"/>
  <c r="D149" i="1"/>
  <c r="AB149" i="1"/>
  <c r="AB150" i="1"/>
  <c r="AB151" i="1"/>
  <c r="C152" i="1"/>
  <c r="D152" i="1"/>
  <c r="C153" i="1"/>
  <c r="D153" i="1"/>
  <c r="AB153" i="1"/>
  <c r="C154" i="1"/>
  <c r="D154" i="1"/>
  <c r="C155" i="1"/>
  <c r="D155" i="1"/>
  <c r="AB155" i="1"/>
  <c r="AB156" i="1"/>
  <c r="AB157" i="1"/>
  <c r="C158" i="1"/>
  <c r="D158" i="1"/>
  <c r="C159" i="1"/>
  <c r="D159" i="1"/>
  <c r="AB159" i="1"/>
  <c r="C160" i="1"/>
  <c r="D160" i="1"/>
  <c r="C161" i="1"/>
  <c r="D161" i="1"/>
  <c r="AB161" i="1"/>
  <c r="AB162" i="1"/>
  <c r="AB163" i="1"/>
  <c r="AB165" i="1"/>
  <c r="C166" i="1"/>
  <c r="D166" i="1"/>
  <c r="C167" i="1"/>
  <c r="D167" i="1"/>
  <c r="AB167" i="1"/>
  <c r="AB168" i="1"/>
  <c r="AB169" i="1"/>
  <c r="AB170" i="1"/>
  <c r="AB171" i="1"/>
  <c r="C172" i="1"/>
  <c r="D172" i="1"/>
  <c r="C173" i="1"/>
  <c r="D173" i="1"/>
  <c r="AB173" i="1"/>
  <c r="AB175" i="1"/>
  <c r="AB177" i="1"/>
  <c r="AB179" i="1"/>
  <c r="F185" i="1"/>
  <c r="P185" i="1"/>
  <c r="F194" i="1"/>
  <c r="P194" i="1"/>
  <c r="F197" i="1"/>
  <c r="P197" i="1"/>
  <c r="P200" i="1"/>
  <c r="P201" i="1"/>
  <c r="F202" i="1"/>
  <c r="F204" i="1"/>
  <c r="P214" i="1"/>
  <c r="P243" i="1"/>
  <c r="EL181" i="1" l="1"/>
  <c r="FU84" i="1"/>
  <c r="AC271" i="6"/>
  <c r="G22" i="1"/>
  <c r="ET210" i="1"/>
  <c r="ET26" i="1"/>
  <c r="FV84" i="1"/>
  <c r="ES53" i="1"/>
  <c r="GB26" i="1"/>
  <c r="FV53" i="1"/>
  <c r="GM99" i="1"/>
  <c r="GN99" i="1"/>
  <c r="GN41" i="1"/>
  <c r="GM41" i="1"/>
  <c r="EB181" i="1"/>
  <c r="EA181" i="1"/>
  <c r="DZ53" i="1"/>
  <c r="CY163" i="1"/>
  <c r="X163" i="1" s="1"/>
  <c r="CZ163" i="1"/>
  <c r="Y163" i="1" s="1"/>
  <c r="GM109" i="1"/>
  <c r="EN26" i="1"/>
  <c r="DZ181" i="1"/>
  <c r="DL26" i="1"/>
  <c r="DJ26" i="1"/>
  <c r="GM171" i="1"/>
  <c r="GN171" i="1"/>
  <c r="GM167" i="1"/>
  <c r="GN167" i="1"/>
  <c r="GM161" i="1"/>
  <c r="CY145" i="1"/>
  <c r="X145" i="1" s="1"/>
  <c r="GM137" i="1"/>
  <c r="GM125" i="1"/>
  <c r="CY123" i="1"/>
  <c r="X123" i="1" s="1"/>
  <c r="CZ123" i="1"/>
  <c r="Y123" i="1" s="1"/>
  <c r="GM115" i="1"/>
  <c r="GN115" i="1"/>
  <c r="EO53" i="1"/>
  <c r="FX26" i="1"/>
  <c r="GN43" i="1"/>
  <c r="EI181" i="1"/>
  <c r="FY181" i="1"/>
  <c r="EH181" i="1"/>
  <c r="GA181" i="1"/>
  <c r="FQ84" i="1"/>
  <c r="EC53" i="1"/>
  <c r="EB53" i="1"/>
  <c r="EA53" i="1"/>
  <c r="GM177" i="1"/>
  <c r="CY175" i="1"/>
  <c r="X175" i="1" s="1"/>
  <c r="CZ175" i="1"/>
  <c r="Y175" i="1" s="1"/>
  <c r="CP165" i="1"/>
  <c r="O165" i="1" s="1"/>
  <c r="GM157" i="1"/>
  <c r="CY153" i="1"/>
  <c r="X153" i="1" s="1"/>
  <c r="GM149" i="1"/>
  <c r="GM121" i="1"/>
  <c r="GM107" i="1"/>
  <c r="GN107" i="1"/>
  <c r="EU53" i="1"/>
  <c r="GD26" i="1"/>
  <c r="EQ53" i="1"/>
  <c r="FZ26" i="1"/>
  <c r="FU53" i="1"/>
  <c r="EH210" i="1"/>
  <c r="EH26" i="1"/>
  <c r="GM173" i="1"/>
  <c r="GM159" i="1"/>
  <c r="GN159" i="1"/>
  <c r="GM147" i="1"/>
  <c r="GN147" i="1"/>
  <c r="CY141" i="1"/>
  <c r="X141" i="1" s="1"/>
  <c r="CP135" i="1"/>
  <c r="O135" i="1" s="1"/>
  <c r="CY133" i="1"/>
  <c r="X133" i="1" s="1"/>
  <c r="CZ133" i="1"/>
  <c r="Y133" i="1" s="1"/>
  <c r="GM129" i="1"/>
  <c r="CP127" i="1"/>
  <c r="O127" i="1" s="1"/>
  <c r="CY111" i="1"/>
  <c r="X111" i="1" s="1"/>
  <c r="CZ111" i="1"/>
  <c r="Y111" i="1" s="1"/>
  <c r="FY53" i="1"/>
  <c r="CZ87" i="1"/>
  <c r="Y87" i="1" s="1"/>
  <c r="CZ31" i="1"/>
  <c r="Y31" i="1" s="1"/>
  <c r="ED53" i="1" s="1"/>
  <c r="T169" i="1"/>
  <c r="DY181" i="1" s="1"/>
  <c r="CS169" i="1"/>
  <c r="R169" i="1" s="1"/>
  <c r="CS153" i="1"/>
  <c r="R153" i="1" s="1"/>
  <c r="GK153" i="1" s="1"/>
  <c r="CS145" i="1"/>
  <c r="R145" i="1" s="1"/>
  <c r="GK145" i="1" s="1"/>
  <c r="CS105" i="1"/>
  <c r="R105" i="1" s="1"/>
  <c r="P169" i="1"/>
  <c r="CP169" i="1" s="1"/>
  <c r="O169" i="1" s="1"/>
  <c r="CP153" i="1"/>
  <c r="O153" i="1" s="1"/>
  <c r="P151" i="1"/>
  <c r="CP151" i="1" s="1"/>
  <c r="O151" i="1" s="1"/>
  <c r="CP145" i="1"/>
  <c r="O145" i="1" s="1"/>
  <c r="CP103" i="1"/>
  <c r="O103" i="1" s="1"/>
  <c r="CP89" i="1"/>
  <c r="O89" i="1" s="1"/>
  <c r="CP49" i="1"/>
  <c r="O49" i="1" s="1"/>
  <c r="CP35" i="1"/>
  <c r="O35" i="1" s="1"/>
  <c r="DX53" i="1"/>
  <c r="DX83" i="6"/>
  <c r="BB210" i="1"/>
  <c r="CP163" i="1"/>
  <c r="O163" i="1" s="1"/>
  <c r="CP155" i="1"/>
  <c r="O155" i="1" s="1"/>
  <c r="CP101" i="1"/>
  <c r="O101" i="1" s="1"/>
  <c r="DX181" i="1"/>
  <c r="CP87" i="1"/>
  <c r="O87" i="1" s="1"/>
  <c r="DV53" i="1"/>
  <c r="CJ181" i="1"/>
  <c r="GA53" i="1"/>
  <c r="CS141" i="1"/>
  <c r="R141" i="1" s="1"/>
  <c r="GK141" i="1" s="1"/>
  <c r="CS133" i="1"/>
  <c r="R133" i="1" s="1"/>
  <c r="GK133" i="1" s="1"/>
  <c r="CS117" i="1"/>
  <c r="R117" i="1" s="1"/>
  <c r="GK117" i="1" s="1"/>
  <c r="P179" i="1"/>
  <c r="CP179" i="1" s="1"/>
  <c r="O179" i="1" s="1"/>
  <c r="CP141" i="1"/>
  <c r="O141" i="1" s="1"/>
  <c r="P139" i="1"/>
  <c r="CP133" i="1"/>
  <c r="O133" i="1" s="1"/>
  <c r="P131" i="1"/>
  <c r="CP131" i="1" s="1"/>
  <c r="O131" i="1" s="1"/>
  <c r="CP51" i="1"/>
  <c r="O51" i="1" s="1"/>
  <c r="CP45" i="1"/>
  <c r="O45" i="1" s="1"/>
  <c r="CP39" i="1"/>
  <c r="O39" i="1" s="1"/>
  <c r="CP33" i="1"/>
  <c r="O33" i="1" s="1"/>
  <c r="CP31" i="1"/>
  <c r="O31" i="1" s="1"/>
  <c r="CP29" i="1"/>
  <c r="O29" i="1" s="1"/>
  <c r="AJ181" i="1"/>
  <c r="AF181" i="1"/>
  <c r="Q179" i="1"/>
  <c r="DV181" i="1" s="1"/>
  <c r="CP175" i="1"/>
  <c r="O175" i="1" s="1"/>
  <c r="CP143" i="1"/>
  <c r="O143" i="1" s="1"/>
  <c r="Q139" i="1"/>
  <c r="CP123" i="1"/>
  <c r="O123" i="1" s="1"/>
  <c r="CP119" i="1"/>
  <c r="O119" i="1" s="1"/>
  <c r="CP117" i="1"/>
  <c r="O117" i="1" s="1"/>
  <c r="CP113" i="1"/>
  <c r="O113" i="1" s="1"/>
  <c r="CP111" i="1"/>
  <c r="O111" i="1" s="1"/>
  <c r="CP105" i="1"/>
  <c r="O105" i="1" s="1"/>
  <c r="CP97" i="1"/>
  <c r="O97" i="1" s="1"/>
  <c r="CP95" i="1"/>
  <c r="O95" i="1" s="1"/>
  <c r="CP93" i="1"/>
  <c r="O93" i="1" s="1"/>
  <c r="CP91" i="1"/>
  <c r="O91" i="1" s="1"/>
  <c r="CP37" i="1"/>
  <c r="O37" i="1" s="1"/>
  <c r="AH181" i="1"/>
  <c r="O82" i="8"/>
  <c r="E82" i="8" s="1"/>
  <c r="G82" i="8" s="1"/>
  <c r="G101" i="8" s="1"/>
  <c r="M101" i="8" s="1"/>
  <c r="BZ181" i="1"/>
  <c r="CG181" i="1" s="1"/>
  <c r="CZ166" i="1"/>
  <c r="Y166" i="1" s="1"/>
  <c r="J221" i="6" s="1"/>
  <c r="CZ158" i="1"/>
  <c r="Y158" i="1" s="1"/>
  <c r="J209" i="6" s="1"/>
  <c r="CZ114" i="1"/>
  <c r="Y114" i="1" s="1"/>
  <c r="CZ110" i="1"/>
  <c r="Y110" i="1" s="1"/>
  <c r="M201" i="6"/>
  <c r="CY154" i="1"/>
  <c r="X154" i="1" s="1"/>
  <c r="J202" i="6" s="1"/>
  <c r="M187" i="6"/>
  <c r="CY144" i="1"/>
  <c r="X144" i="1" s="1"/>
  <c r="J188" i="6" s="1"/>
  <c r="M179" i="6"/>
  <c r="CY140" i="1"/>
  <c r="X140" i="1" s="1"/>
  <c r="J180" i="6" s="1"/>
  <c r="M174" i="6"/>
  <c r="CY136" i="1"/>
  <c r="X136" i="1" s="1"/>
  <c r="J175" i="6" s="1"/>
  <c r="M169" i="6"/>
  <c r="CY132" i="1"/>
  <c r="X132" i="1" s="1"/>
  <c r="J170" i="6" s="1"/>
  <c r="M163" i="6"/>
  <c r="CY128" i="1"/>
  <c r="X128" i="1" s="1"/>
  <c r="J164" i="6" s="1"/>
  <c r="M192" i="6"/>
  <c r="CY148" i="1"/>
  <c r="X148" i="1" s="1"/>
  <c r="J193" i="6" s="1"/>
  <c r="M152" i="6"/>
  <c r="CY118" i="1"/>
  <c r="X118" i="1" s="1"/>
  <c r="J153" i="6" s="1"/>
  <c r="M138" i="6"/>
  <c r="CY106" i="1"/>
  <c r="X106" i="1" s="1"/>
  <c r="J139" i="6" s="1"/>
  <c r="M132" i="6"/>
  <c r="CY102" i="1"/>
  <c r="X102" i="1" s="1"/>
  <c r="J133" i="6" s="1"/>
  <c r="M119" i="6"/>
  <c r="CY94" i="1"/>
  <c r="X94" i="1" s="1"/>
  <c r="J120" i="6" s="1"/>
  <c r="M111" i="6"/>
  <c r="CY90" i="1"/>
  <c r="X90" i="1" s="1"/>
  <c r="J112" i="6" s="1"/>
  <c r="M105" i="6"/>
  <c r="CY86" i="1"/>
  <c r="X86" i="1" s="1"/>
  <c r="AD176" i="1"/>
  <c r="CS176" i="1"/>
  <c r="R176" i="1" s="1"/>
  <c r="GK176" i="1" s="1"/>
  <c r="K225" i="6"/>
  <c r="CY172" i="1"/>
  <c r="X172" i="1" s="1"/>
  <c r="J226" i="6" s="1"/>
  <c r="CR170" i="1"/>
  <c r="Q170" i="1" s="1"/>
  <c r="CP170" i="1" s="1"/>
  <c r="O170" i="1" s="1"/>
  <c r="CY168" i="1"/>
  <c r="X168" i="1" s="1"/>
  <c r="K219" i="6"/>
  <c r="CY166" i="1"/>
  <c r="X166" i="1" s="1"/>
  <c r="J220" i="6" s="1"/>
  <c r="CY164" i="1"/>
  <c r="X164" i="1" s="1"/>
  <c r="O99" i="8"/>
  <c r="E99" i="8" s="1"/>
  <c r="G99" i="8" s="1"/>
  <c r="BC210" i="1"/>
  <c r="CC181" i="1"/>
  <c r="AO210" i="1"/>
  <c r="DG83" i="6"/>
  <c r="CZ172" i="1"/>
  <c r="Y172" i="1" s="1"/>
  <c r="J227" i="6" s="1"/>
  <c r="CZ148" i="1"/>
  <c r="Y148" i="1" s="1"/>
  <c r="J194" i="6" s="1"/>
  <c r="CZ116" i="1"/>
  <c r="Y116" i="1" s="1"/>
  <c r="CZ108" i="1"/>
  <c r="Y108" i="1" s="1"/>
  <c r="CZ104" i="1"/>
  <c r="Y104" i="1" s="1"/>
  <c r="CZ94" i="1"/>
  <c r="Y94" i="1" s="1"/>
  <c r="J121" i="6" s="1"/>
  <c r="CZ88" i="1"/>
  <c r="Y88" i="1" s="1"/>
  <c r="M183" i="6"/>
  <c r="CY142" i="1"/>
  <c r="X142" i="1" s="1"/>
  <c r="J184" i="6" s="1"/>
  <c r="M159" i="6"/>
  <c r="CY126" i="1"/>
  <c r="X126" i="1" s="1"/>
  <c r="J160" i="6" s="1"/>
  <c r="E230" i="6"/>
  <c r="P176" i="1"/>
  <c r="AD174" i="1"/>
  <c r="CS174" i="1"/>
  <c r="R174" i="1" s="1"/>
  <c r="GK174" i="1" s="1"/>
  <c r="K207" i="6"/>
  <c r="CY158" i="1"/>
  <c r="X158" i="1" s="1"/>
  <c r="J208" i="6" s="1"/>
  <c r="CR146" i="1"/>
  <c r="Q146" i="1" s="1"/>
  <c r="CP146" i="1" s="1"/>
  <c r="O146" i="1" s="1"/>
  <c r="CD181" i="1"/>
  <c r="BY181" i="1"/>
  <c r="M211" i="6"/>
  <c r="CY160" i="1"/>
  <c r="X160" i="1" s="1"/>
  <c r="J212" i="6" s="1"/>
  <c r="M145" i="6"/>
  <c r="CY112" i="1"/>
  <c r="X112" i="1" s="1"/>
  <c r="J146" i="6" s="1"/>
  <c r="M128" i="6"/>
  <c r="CY100" i="1"/>
  <c r="X100" i="1" s="1"/>
  <c r="J129" i="6" s="1"/>
  <c r="M123" i="6"/>
  <c r="CY96" i="1"/>
  <c r="X96" i="1" s="1"/>
  <c r="J124" i="6" s="1"/>
  <c r="M115" i="6"/>
  <c r="CY92" i="1"/>
  <c r="X92" i="1" s="1"/>
  <c r="J116" i="6" s="1"/>
  <c r="AD178" i="1"/>
  <c r="CS178" i="1"/>
  <c r="R178" i="1" s="1"/>
  <c r="GK178" i="1" s="1"/>
  <c r="CY170" i="1"/>
  <c r="X170" i="1" s="1"/>
  <c r="K197" i="6"/>
  <c r="CY152" i="1"/>
  <c r="X152" i="1" s="1"/>
  <c r="J198" i="6" s="1"/>
  <c r="CY150" i="1"/>
  <c r="X150" i="1" s="1"/>
  <c r="CS162" i="1"/>
  <c r="R162" i="1" s="1"/>
  <c r="CS150" i="1"/>
  <c r="R150" i="1" s="1"/>
  <c r="CS146" i="1"/>
  <c r="R146" i="1" s="1"/>
  <c r="AD164" i="1"/>
  <c r="P162" i="1"/>
  <c r="CQ160" i="1"/>
  <c r="P160" i="1" s="1"/>
  <c r="AB158" i="1"/>
  <c r="CP158" i="1"/>
  <c r="O158" i="1" s="1"/>
  <c r="P156" i="1"/>
  <c r="CQ154" i="1"/>
  <c r="P154" i="1" s="1"/>
  <c r="AB152" i="1"/>
  <c r="CP152" i="1"/>
  <c r="O152" i="1" s="1"/>
  <c r="P150" i="1"/>
  <c r="CQ148" i="1"/>
  <c r="P148" i="1" s="1"/>
  <c r="AB50" i="1"/>
  <c r="CP50" i="1"/>
  <c r="O50" i="1" s="1"/>
  <c r="CY46" i="1"/>
  <c r="X46" i="1" s="1"/>
  <c r="CZ46" i="1"/>
  <c r="Y46" i="1" s="1"/>
  <c r="AB44" i="1"/>
  <c r="CP44" i="1"/>
  <c r="O44" i="1" s="1"/>
  <c r="CY30" i="1"/>
  <c r="X30" i="1" s="1"/>
  <c r="J54" i="6" s="1"/>
  <c r="CP160" i="1"/>
  <c r="O160" i="1" s="1"/>
  <c r="AB160" i="1"/>
  <c r="CP154" i="1"/>
  <c r="O154" i="1" s="1"/>
  <c r="AB154" i="1"/>
  <c r="CP148" i="1"/>
  <c r="O148" i="1" s="1"/>
  <c r="AB148" i="1"/>
  <c r="F174" i="6"/>
  <c r="CQ136" i="1"/>
  <c r="P136" i="1" s="1"/>
  <c r="F169" i="6"/>
  <c r="CQ132" i="1"/>
  <c r="P132" i="1" s="1"/>
  <c r="CR130" i="1"/>
  <c r="Q130" i="1" s="1"/>
  <c r="CP130" i="1" s="1"/>
  <c r="O130" i="1" s="1"/>
  <c r="CR110" i="1"/>
  <c r="Q110" i="1" s="1"/>
  <c r="CP108" i="1"/>
  <c r="O108" i="1" s="1"/>
  <c r="CR108" i="1"/>
  <c r="Q108" i="1" s="1"/>
  <c r="CY48" i="1"/>
  <c r="X48" i="1" s="1"/>
  <c r="CZ48" i="1"/>
  <c r="Y48" i="1" s="1"/>
  <c r="CZ38" i="1"/>
  <c r="Y38" i="1" s="1"/>
  <c r="CY38" i="1"/>
  <c r="X38" i="1" s="1"/>
  <c r="CP36" i="1"/>
  <c r="O36" i="1" s="1"/>
  <c r="AB36" i="1"/>
  <c r="DJ83" i="6"/>
  <c r="CZ40" i="1"/>
  <c r="Y40" i="1" s="1"/>
  <c r="J69" i="6" s="1"/>
  <c r="K67" i="6"/>
  <c r="CY40" i="1"/>
  <c r="X40" i="1" s="1"/>
  <c r="J68" i="6" s="1"/>
  <c r="CS156" i="1"/>
  <c r="R156" i="1" s="1"/>
  <c r="CS120" i="1"/>
  <c r="R120" i="1" s="1"/>
  <c r="AE181" i="1" s="1"/>
  <c r="CQ172" i="1"/>
  <c r="P172" i="1" s="1"/>
  <c r="AB166" i="1"/>
  <c r="CP166" i="1"/>
  <c r="O166" i="1" s="1"/>
  <c r="F183" i="6"/>
  <c r="CQ142" i="1"/>
  <c r="P142" i="1" s="1"/>
  <c r="Q32" i="1"/>
  <c r="AB172" i="1"/>
  <c r="CP172" i="1"/>
  <c r="O172" i="1" s="1"/>
  <c r="CP168" i="1"/>
  <c r="O168" i="1" s="1"/>
  <c r="F159" i="6"/>
  <c r="CQ126" i="1"/>
  <c r="P126" i="1" s="1"/>
  <c r="CP124" i="1"/>
  <c r="O124" i="1" s="1"/>
  <c r="CR124" i="1"/>
  <c r="Q124" i="1" s="1"/>
  <c r="CR48" i="1"/>
  <c r="Q48" i="1" s="1"/>
  <c r="CP48" i="1" s="1"/>
  <c r="O48" i="1" s="1"/>
  <c r="CR42" i="1"/>
  <c r="AB34" i="1"/>
  <c r="CP34" i="1"/>
  <c r="O34" i="1" s="1"/>
  <c r="GK30" i="1"/>
  <c r="M53" i="6"/>
  <c r="CZ28" i="1"/>
  <c r="Y28" i="1" s="1"/>
  <c r="CY28" i="1"/>
  <c r="X28" i="1" s="1"/>
  <c r="K49" i="6"/>
  <c r="DS83" i="6"/>
  <c r="I99" i="6" s="1"/>
  <c r="DI83" i="6"/>
  <c r="AB118" i="1"/>
  <c r="AB94" i="1"/>
  <c r="CP94" i="1"/>
  <c r="O94" i="1" s="1"/>
  <c r="M72" i="6"/>
  <c r="DH26" i="3"/>
  <c r="I42" i="1"/>
  <c r="Q30" i="1"/>
  <c r="AB140" i="1"/>
  <c r="CP140" i="1"/>
  <c r="O140" i="1" s="1"/>
  <c r="CP128" i="1"/>
  <c r="O128" i="1" s="1"/>
  <c r="AB128" i="1"/>
  <c r="CQ106" i="1"/>
  <c r="P106" i="1" s="1"/>
  <c r="CQ100" i="1"/>
  <c r="P100" i="1" s="1"/>
  <c r="CP100" i="1" s="1"/>
  <c r="O100" i="1" s="1"/>
  <c r="AB96" i="1"/>
  <c r="CP96" i="1"/>
  <c r="O96" i="1" s="1"/>
  <c r="CQ90" i="1"/>
  <c r="P90" i="1" s="1"/>
  <c r="AC181" i="1" s="1"/>
  <c r="CQ28" i="1"/>
  <c r="P28" i="1" s="1"/>
  <c r="O25" i="8"/>
  <c r="E25" i="8" s="1"/>
  <c r="G25" i="8" s="1"/>
  <c r="G77" i="8" s="1"/>
  <c r="M77" i="8" s="1"/>
  <c r="O55" i="8"/>
  <c r="E55" i="8" s="1"/>
  <c r="G55" i="8" s="1"/>
  <c r="O30" i="8"/>
  <c r="E30" i="8" s="1"/>
  <c r="G30" i="8" s="1"/>
  <c r="AB28" i="1"/>
  <c r="AB40" i="1"/>
  <c r="DH56" i="3"/>
  <c r="DH55" i="3"/>
  <c r="CY50" i="1"/>
  <c r="X50" i="1" s="1"/>
  <c r="J80" i="6" s="1"/>
  <c r="DH7" i="3"/>
  <c r="I32" i="1"/>
  <c r="E57" i="6" s="1"/>
  <c r="CC53" i="1"/>
  <c r="CP104" i="1"/>
  <c r="O104" i="1" s="1"/>
  <c r="CP114" i="1"/>
  <c r="O114" i="1" s="1"/>
  <c r="CP116" i="1"/>
  <c r="O116" i="1" s="1"/>
  <c r="CP106" i="1"/>
  <c r="O106" i="1" s="1"/>
  <c r="AB106" i="1"/>
  <c r="AB100" i="1"/>
  <c r="AB90" i="1"/>
  <c r="CP90" i="1"/>
  <c r="O90" i="1" s="1"/>
  <c r="O73" i="8"/>
  <c r="E73" i="8" s="1"/>
  <c r="G73" i="8" s="1"/>
  <c r="O28" i="8"/>
  <c r="E28" i="8" s="1"/>
  <c r="G28" i="8" s="1"/>
  <c r="O29" i="8"/>
  <c r="E29" i="8" s="1"/>
  <c r="G29" i="8" s="1"/>
  <c r="O48" i="8"/>
  <c r="E48" i="8" s="1"/>
  <c r="G48" i="8" s="1"/>
  <c r="O24" i="8"/>
  <c r="E24" i="8" s="1"/>
  <c r="G24" i="8" s="1"/>
  <c r="O53" i="8"/>
  <c r="E53" i="8" s="1"/>
  <c r="G53" i="8" s="1"/>
  <c r="AB30" i="1"/>
  <c r="DH44" i="3"/>
  <c r="DH43" i="3"/>
  <c r="DH42" i="3"/>
  <c r="CZ50" i="1"/>
  <c r="Y50" i="1" s="1"/>
  <c r="J81" i="6" s="1"/>
  <c r="CP46" i="1"/>
  <c r="O46" i="1" s="1"/>
  <c r="CY44" i="1"/>
  <c r="X44" i="1" s="1"/>
  <c r="J73" i="6" s="1"/>
  <c r="P38" i="1"/>
  <c r="CP38" i="1" s="1"/>
  <c r="O38" i="1" s="1"/>
  <c r="AB144" i="1"/>
  <c r="CP144" i="1"/>
  <c r="O144" i="1" s="1"/>
  <c r="P120" i="1"/>
  <c r="CP120" i="1" s="1"/>
  <c r="O120" i="1" s="1"/>
  <c r="CQ118" i="1"/>
  <c r="P118" i="1" s="1"/>
  <c r="CP118" i="1" s="1"/>
  <c r="O118" i="1" s="1"/>
  <c r="AB112" i="1"/>
  <c r="CP112" i="1"/>
  <c r="O112" i="1" s="1"/>
  <c r="P110" i="1"/>
  <c r="CP110" i="1" s="1"/>
  <c r="O110" i="1" s="1"/>
  <c r="AB102" i="1"/>
  <c r="CP102" i="1"/>
  <c r="O102" i="1" s="1"/>
  <c r="CQ94" i="1"/>
  <c r="P94" i="1" s="1"/>
  <c r="CP92" i="1"/>
  <c r="O92" i="1" s="1"/>
  <c r="AB92" i="1"/>
  <c r="CR88" i="1"/>
  <c r="Q88" i="1" s="1"/>
  <c r="AB86" i="1"/>
  <c r="CP86" i="1"/>
  <c r="O86" i="1" s="1"/>
  <c r="CQ40" i="1"/>
  <c r="P40" i="1" s="1"/>
  <c r="CP40" i="1" s="1"/>
  <c r="O40" i="1" s="1"/>
  <c r="CR38" i="1"/>
  <c r="Q38" i="1" s="1"/>
  <c r="CQ30" i="1"/>
  <c r="P30" i="1" s="1"/>
  <c r="CP30" i="1" s="1"/>
  <c r="O30" i="1" s="1"/>
  <c r="O71" i="8"/>
  <c r="E71" i="8" s="1"/>
  <c r="G71" i="8" s="1"/>
  <c r="O50" i="8"/>
  <c r="E50" i="8" s="1"/>
  <c r="G50" i="8" s="1"/>
  <c r="O69" i="8"/>
  <c r="E69" i="8" s="1"/>
  <c r="G69" i="8" s="1"/>
  <c r="O58" i="8"/>
  <c r="E58" i="8" s="1"/>
  <c r="G58" i="8" s="1"/>
  <c r="O59" i="8"/>
  <c r="E59" i="8" s="1"/>
  <c r="G59" i="8" s="1"/>
  <c r="GK40" i="1"/>
  <c r="M67" i="6"/>
  <c r="CY36" i="1"/>
  <c r="X36" i="1" s="1"/>
  <c r="J63" i="6" s="1"/>
  <c r="CY34" i="1"/>
  <c r="X34" i="1" s="1"/>
  <c r="J59" i="6" s="1"/>
  <c r="CZ30" i="1"/>
  <c r="Y30" i="1" s="1"/>
  <c r="J55" i="6" s="1"/>
  <c r="K53" i="6"/>
  <c r="CI53" i="1"/>
  <c r="DT83" i="6"/>
  <c r="I100" i="6" s="1"/>
  <c r="DH74" i="3"/>
  <c r="DH73" i="3"/>
  <c r="DH72" i="3"/>
  <c r="DH71" i="3"/>
  <c r="DH70" i="3"/>
  <c r="DH69" i="3"/>
  <c r="DH86" i="3"/>
  <c r="DH85" i="3"/>
  <c r="DH84" i="3"/>
  <c r="DH83" i="3"/>
  <c r="DH82" i="3"/>
  <c r="DH81" i="3"/>
  <c r="DH80" i="3"/>
  <c r="DH79" i="3"/>
  <c r="DH144" i="3"/>
  <c r="DH143" i="3"/>
  <c r="DH164" i="3"/>
  <c r="DH163" i="3"/>
  <c r="DH162" i="3"/>
  <c r="DH161" i="3"/>
  <c r="DH172" i="3"/>
  <c r="DH171" i="3"/>
  <c r="DH258" i="3"/>
  <c r="DH257" i="3"/>
  <c r="DH256" i="3"/>
  <c r="DH264" i="3"/>
  <c r="DH263" i="3"/>
  <c r="DH354" i="3"/>
  <c r="DH353" i="3"/>
  <c r="CP150" i="1"/>
  <c r="O150" i="1" s="1"/>
  <c r="DH361" i="3"/>
  <c r="DH360" i="3"/>
  <c r="DH359" i="3"/>
  <c r="DH380" i="3"/>
  <c r="DH379" i="3"/>
  <c r="CP156" i="1"/>
  <c r="O156" i="1" s="1"/>
  <c r="DH386" i="3"/>
  <c r="DH385" i="3"/>
  <c r="DH410" i="3"/>
  <c r="DH409" i="3"/>
  <c r="DH408" i="3"/>
  <c r="DH407" i="3"/>
  <c r="DH406" i="3"/>
  <c r="CP162" i="1"/>
  <c r="O162" i="1" s="1"/>
  <c r="DH65" i="3"/>
  <c r="DH64" i="3"/>
  <c r="DH63" i="3"/>
  <c r="DH62" i="3"/>
  <c r="DH61" i="3"/>
  <c r="DH60" i="3"/>
  <c r="DH136" i="3"/>
  <c r="DH135" i="3"/>
  <c r="DH134" i="3"/>
  <c r="DH140" i="3"/>
  <c r="DH139" i="3"/>
  <c r="DH154" i="3"/>
  <c r="DH153" i="3"/>
  <c r="DH152" i="3"/>
  <c r="DH151" i="3"/>
  <c r="DH246" i="3"/>
  <c r="DH245" i="3"/>
  <c r="DH244" i="3"/>
  <c r="DH243" i="3"/>
  <c r="DH242" i="3"/>
  <c r="DH241" i="3"/>
  <c r="DH240" i="3"/>
  <c r="DH239" i="3"/>
  <c r="DH238" i="3"/>
  <c r="DH237" i="3"/>
  <c r="DH236" i="3"/>
  <c r="DH235" i="3"/>
  <c r="DH234" i="3"/>
  <c r="DH233" i="3"/>
  <c r="DH252" i="3"/>
  <c r="DH251" i="3"/>
  <c r="DH250" i="3"/>
  <c r="DH306" i="3"/>
  <c r="DH305" i="3"/>
  <c r="DH304" i="3"/>
  <c r="DH303" i="3"/>
  <c r="DH302" i="3"/>
  <c r="DH318" i="3"/>
  <c r="DH317" i="3"/>
  <c r="DH316" i="3"/>
  <c r="DH315" i="3"/>
  <c r="DH314" i="3"/>
  <c r="DH343" i="3"/>
  <c r="DH342" i="3"/>
  <c r="DH341" i="3"/>
  <c r="DH416" i="3"/>
  <c r="DH415" i="3"/>
  <c r="DH414" i="3"/>
  <c r="DH50" i="3"/>
  <c r="DH49" i="3"/>
  <c r="DH37" i="3"/>
  <c r="DH36" i="3"/>
  <c r="DH35" i="3"/>
  <c r="DH122" i="3"/>
  <c r="DH121" i="3"/>
  <c r="DH120" i="3"/>
  <c r="DH119" i="3"/>
  <c r="DH118" i="3"/>
  <c r="DH117" i="3"/>
  <c r="DH116" i="3"/>
  <c r="DH115" i="3"/>
  <c r="DH114" i="3"/>
  <c r="DH129" i="3"/>
  <c r="DH128" i="3"/>
  <c r="DH127" i="3"/>
  <c r="DH200" i="3"/>
  <c r="DH199" i="3"/>
  <c r="DH198" i="3"/>
  <c r="DH197" i="3"/>
  <c r="DH196" i="3"/>
  <c r="DH195" i="3"/>
  <c r="DH223" i="3"/>
  <c r="DH222" i="3"/>
  <c r="DH221" i="3"/>
  <c r="DH220" i="3"/>
  <c r="DH219" i="3"/>
  <c r="DH218" i="3"/>
  <c r="DH217" i="3"/>
  <c r="DH216" i="3"/>
  <c r="DH215" i="3"/>
  <c r="DH214" i="3"/>
  <c r="DH213" i="3"/>
  <c r="DH212" i="3"/>
  <c r="DH211" i="3"/>
  <c r="DH210" i="3"/>
  <c r="DH290" i="3"/>
  <c r="DH289" i="3"/>
  <c r="DH288" i="3"/>
  <c r="DH287" i="3"/>
  <c r="DH286" i="3"/>
  <c r="DH285" i="3"/>
  <c r="DH294" i="3"/>
  <c r="DH298" i="3"/>
  <c r="DH297" i="3"/>
  <c r="DH296" i="3"/>
  <c r="DH295" i="3"/>
  <c r="DH312" i="3"/>
  <c r="DH311" i="3"/>
  <c r="DH310" i="3"/>
  <c r="DH309" i="3"/>
  <c r="DH308" i="3"/>
  <c r="DH338" i="3"/>
  <c r="DH337" i="3"/>
  <c r="DH336" i="3"/>
  <c r="P138" i="1"/>
  <c r="CP138" i="1" s="1"/>
  <c r="O138" i="1" s="1"/>
  <c r="DH98" i="3"/>
  <c r="DH97" i="3"/>
  <c r="DH96" i="3"/>
  <c r="DH95" i="3"/>
  <c r="DH94" i="3"/>
  <c r="DH93" i="3"/>
  <c r="DH92" i="3"/>
  <c r="DH91" i="3"/>
  <c r="DH110" i="3"/>
  <c r="DH109" i="3"/>
  <c r="DH108" i="3"/>
  <c r="DH107" i="3"/>
  <c r="DH106" i="3"/>
  <c r="DH105" i="3"/>
  <c r="DH104" i="3"/>
  <c r="DH103" i="3"/>
  <c r="DH102" i="3"/>
  <c r="DH180" i="3"/>
  <c r="DH179" i="3"/>
  <c r="DH190" i="3"/>
  <c r="DH189" i="3"/>
  <c r="DH188" i="3"/>
  <c r="DH187" i="3"/>
  <c r="DH186" i="3"/>
  <c r="DH185" i="3"/>
  <c r="DH270" i="3"/>
  <c r="DH269" i="3"/>
  <c r="DH280" i="3"/>
  <c r="DH279" i="3"/>
  <c r="DH278" i="3"/>
  <c r="DH277" i="3"/>
  <c r="DH276" i="3"/>
  <c r="DH275" i="3"/>
  <c r="DH331" i="3"/>
  <c r="DH330" i="3"/>
  <c r="DH329" i="3"/>
  <c r="DH368" i="3"/>
  <c r="DH367" i="3"/>
  <c r="DH366" i="3"/>
  <c r="DH374" i="3"/>
  <c r="DH373" i="3"/>
  <c r="DH422" i="3"/>
  <c r="DH421" i="3"/>
  <c r="DH420" i="3"/>
  <c r="DH434" i="3"/>
  <c r="DH433" i="3"/>
  <c r="DH432" i="3"/>
  <c r="DH431" i="3"/>
  <c r="DH430" i="3"/>
  <c r="CQ98" i="1"/>
  <c r="P98" i="1" s="1"/>
  <c r="CP98" i="1" s="1"/>
  <c r="O98" i="1" s="1"/>
  <c r="DH348" i="3"/>
  <c r="DH347" i="3"/>
  <c r="DH346" i="3"/>
  <c r="DH351" i="3"/>
  <c r="DH350" i="3"/>
  <c r="DH392" i="3"/>
  <c r="DH391" i="3"/>
  <c r="DH401" i="3"/>
  <c r="DH400" i="3"/>
  <c r="DH399" i="3"/>
  <c r="DH398" i="3"/>
  <c r="DH397" i="3"/>
  <c r="DH446" i="3"/>
  <c r="DH445" i="3"/>
  <c r="DH444" i="3"/>
  <c r="DH443" i="3"/>
  <c r="DH442" i="3"/>
  <c r="GM98" i="1" l="1"/>
  <c r="GN98" i="1"/>
  <c r="J127" i="6"/>
  <c r="J224" i="6"/>
  <c r="GN170" i="1"/>
  <c r="GM170" i="1"/>
  <c r="J191" i="6"/>
  <c r="DQ53" i="1"/>
  <c r="ED26" i="1"/>
  <c r="P181" i="1"/>
  <c r="CH181" i="1"/>
  <c r="CF181" i="1"/>
  <c r="CE181" i="1"/>
  <c r="AC84" i="1"/>
  <c r="GM40" i="1"/>
  <c r="J67" i="6"/>
  <c r="J70" i="6" s="1"/>
  <c r="GN40" i="1"/>
  <c r="J152" i="6"/>
  <c r="J155" i="6" s="1"/>
  <c r="GM118" i="1"/>
  <c r="GN118" i="1"/>
  <c r="GM38" i="1"/>
  <c r="J66" i="6"/>
  <c r="GN38" i="1"/>
  <c r="G103" i="8"/>
  <c r="G2" i="1" s="1"/>
  <c r="GN48" i="1"/>
  <c r="GM48" i="1"/>
  <c r="J77" i="6"/>
  <c r="R181" i="1"/>
  <c r="AE84" i="1"/>
  <c r="GN138" i="1"/>
  <c r="GM138" i="1"/>
  <c r="J178" i="6"/>
  <c r="J144" i="6"/>
  <c r="GM110" i="1"/>
  <c r="GN110" i="1"/>
  <c r="J156" i="6"/>
  <c r="J128" i="6"/>
  <c r="J131" i="6" s="1"/>
  <c r="GM100" i="1"/>
  <c r="GN100" i="1"/>
  <c r="J167" i="6"/>
  <c r="GM130" i="1"/>
  <c r="GN130" i="1"/>
  <c r="AX181" i="1"/>
  <c r="CG84" i="1"/>
  <c r="J53" i="6"/>
  <c r="J56" i="6" s="1"/>
  <c r="GM30" i="1"/>
  <c r="GN30" i="1"/>
  <c r="DI181" i="1"/>
  <c r="DV84" i="1"/>
  <c r="DL181" i="1"/>
  <c r="DY84" i="1"/>
  <c r="J132" i="6"/>
  <c r="J135" i="6" s="1"/>
  <c r="GM102" i="1"/>
  <c r="GN102" i="1"/>
  <c r="J163" i="6"/>
  <c r="J166" i="6" s="1"/>
  <c r="GM128" i="1"/>
  <c r="GN128" i="1"/>
  <c r="E71" i="6"/>
  <c r="P42" i="1"/>
  <c r="GN36" i="1"/>
  <c r="GM36" i="1"/>
  <c r="J62" i="6"/>
  <c r="J65" i="6" s="1"/>
  <c r="J142" i="6"/>
  <c r="GM108" i="1"/>
  <c r="GN108" i="1"/>
  <c r="GM44" i="1"/>
  <c r="GN44" i="1"/>
  <c r="J72" i="6"/>
  <c r="J75" i="6" s="1"/>
  <c r="GN50" i="1"/>
  <c r="GM50" i="1"/>
  <c r="J79" i="6"/>
  <c r="J82" i="6" s="1"/>
  <c r="J197" i="6"/>
  <c r="J200" i="6" s="1"/>
  <c r="GN152" i="1"/>
  <c r="GM152" i="1"/>
  <c r="J207" i="6"/>
  <c r="J210" i="6" s="1"/>
  <c r="GN158" i="1"/>
  <c r="GM158" i="1"/>
  <c r="CR164" i="1"/>
  <c r="Q164" i="1" s="1"/>
  <c r="AB164" i="1"/>
  <c r="CI181" i="1"/>
  <c r="AP181" i="1"/>
  <c r="BY84" i="1"/>
  <c r="AT181" i="1"/>
  <c r="CC84" i="1"/>
  <c r="V32" i="1"/>
  <c r="GM91" i="1"/>
  <c r="GN91" i="1"/>
  <c r="GM119" i="1"/>
  <c r="GN119" i="1"/>
  <c r="GM175" i="1"/>
  <c r="GN175" i="1"/>
  <c r="CY174" i="1"/>
  <c r="X174" i="1" s="1"/>
  <c r="CY178" i="1"/>
  <c r="X178" i="1" s="1"/>
  <c r="GN33" i="1"/>
  <c r="GM33" i="1"/>
  <c r="GM131" i="1"/>
  <c r="GN131" i="1"/>
  <c r="GM179" i="1"/>
  <c r="GN179" i="1"/>
  <c r="ER53" i="1"/>
  <c r="GA26" i="1"/>
  <c r="DK181" i="1"/>
  <c r="DX84" i="1"/>
  <c r="GM35" i="1"/>
  <c r="GN35" i="1"/>
  <c r="CY105" i="1"/>
  <c r="X105" i="1" s="1"/>
  <c r="CZ105" i="1"/>
  <c r="Y105" i="1" s="1"/>
  <c r="GK105" i="1"/>
  <c r="EH239" i="1"/>
  <c r="EH22" i="1"/>
  <c r="P219" i="1"/>
  <c r="V16" i="2" s="1"/>
  <c r="V18" i="2" s="1"/>
  <c r="EQ26" i="1"/>
  <c r="P61" i="1"/>
  <c r="DN53" i="1"/>
  <c r="EA26" i="1"/>
  <c r="P191" i="1"/>
  <c r="EI84" i="1"/>
  <c r="DU181" i="1"/>
  <c r="CY117" i="1"/>
  <c r="X117" i="1" s="1"/>
  <c r="DN181" i="1"/>
  <c r="EA84" i="1"/>
  <c r="ES210" i="1"/>
  <c r="ES26" i="1"/>
  <c r="P73" i="1"/>
  <c r="J76" i="6"/>
  <c r="GM46" i="1"/>
  <c r="GN46" i="1"/>
  <c r="CP142" i="1"/>
  <c r="O142" i="1" s="1"/>
  <c r="AB142" i="1"/>
  <c r="CZ120" i="1"/>
  <c r="Y120" i="1" s="1"/>
  <c r="AL181" i="1" s="1"/>
  <c r="GK120" i="1"/>
  <c r="J215" i="6"/>
  <c r="J111" i="6"/>
  <c r="J114" i="6" s="1"/>
  <c r="GN90" i="1"/>
  <c r="GM90" i="1"/>
  <c r="J136" i="6"/>
  <c r="GM104" i="1"/>
  <c r="GN104" i="1"/>
  <c r="J179" i="6"/>
  <c r="J182" i="6" s="1"/>
  <c r="GM140" i="1"/>
  <c r="GN140" i="1"/>
  <c r="J50" i="6"/>
  <c r="AB126" i="1"/>
  <c r="CP126" i="1"/>
  <c r="O126" i="1" s="1"/>
  <c r="J219" i="6"/>
  <c r="J222" i="6" s="1"/>
  <c r="GN166" i="1"/>
  <c r="GM166" i="1"/>
  <c r="GK156" i="1"/>
  <c r="CZ156" i="1"/>
  <c r="Y156" i="1" s="1"/>
  <c r="AB136" i="1"/>
  <c r="CP136" i="1"/>
  <c r="O136" i="1" s="1"/>
  <c r="J201" i="6"/>
  <c r="J204" i="6" s="1"/>
  <c r="GN154" i="1"/>
  <c r="GM154" i="1"/>
  <c r="CP28" i="1"/>
  <c r="O28" i="1" s="1"/>
  <c r="GK146" i="1"/>
  <c r="CZ146" i="1"/>
  <c r="Y146" i="1" s="1"/>
  <c r="CR178" i="1"/>
  <c r="Q178" i="1" s="1"/>
  <c r="CP178" i="1" s="1"/>
  <c r="O178" i="1" s="1"/>
  <c r="AB178" i="1"/>
  <c r="GX32" i="1"/>
  <c r="DY253" i="6"/>
  <c r="BC239" i="1"/>
  <c r="BC22" i="1"/>
  <c r="F226" i="1"/>
  <c r="CR176" i="1"/>
  <c r="Q176" i="1" s="1"/>
  <c r="CP176" i="1" s="1"/>
  <c r="O176" i="1" s="1"/>
  <c r="AB176" i="1"/>
  <c r="W32" i="1"/>
  <c r="U181" i="1"/>
  <c r="AH84" i="1"/>
  <c r="GM93" i="1"/>
  <c r="GN93" i="1"/>
  <c r="GM111" i="1"/>
  <c r="GN111" i="1"/>
  <c r="GM123" i="1"/>
  <c r="GN123" i="1"/>
  <c r="CZ176" i="1"/>
  <c r="Y176" i="1" s="1"/>
  <c r="W181" i="1"/>
  <c r="AJ84" i="1"/>
  <c r="GM39" i="1"/>
  <c r="GN39" i="1"/>
  <c r="GM133" i="1"/>
  <c r="GN133" i="1"/>
  <c r="BA181" i="1"/>
  <c r="CJ84" i="1"/>
  <c r="GM101" i="1"/>
  <c r="GN101" i="1"/>
  <c r="DX253" i="6"/>
  <c r="BB239" i="1"/>
  <c r="BB22" i="1"/>
  <c r="F223" i="1"/>
  <c r="GN49" i="1"/>
  <c r="GM49" i="1"/>
  <c r="GM151" i="1"/>
  <c r="GN151" i="1"/>
  <c r="EI210" i="1"/>
  <c r="DO53" i="1"/>
  <c r="EB26" i="1"/>
  <c r="ER181" i="1"/>
  <c r="GA84" i="1"/>
  <c r="DO181" i="1"/>
  <c r="EB84" i="1"/>
  <c r="J149" i="6"/>
  <c r="GM114" i="1"/>
  <c r="GN114" i="1"/>
  <c r="J119" i="6"/>
  <c r="J122" i="6" s="1"/>
  <c r="GM94" i="1"/>
  <c r="GN94" i="1"/>
  <c r="GN34" i="1"/>
  <c r="GM34" i="1"/>
  <c r="J58" i="6"/>
  <c r="J61" i="6" s="1"/>
  <c r="J205" i="6"/>
  <c r="J105" i="6"/>
  <c r="GM86" i="1"/>
  <c r="GN86" i="1"/>
  <c r="J115" i="6"/>
  <c r="J118" i="6" s="1"/>
  <c r="GM92" i="1"/>
  <c r="GN92" i="1"/>
  <c r="J138" i="6"/>
  <c r="J141" i="6" s="1"/>
  <c r="GM106" i="1"/>
  <c r="GN106" i="1"/>
  <c r="AT53" i="1"/>
  <c r="CC26" i="1"/>
  <c r="J51" i="6"/>
  <c r="P32" i="1"/>
  <c r="AC53" i="1" s="1"/>
  <c r="Q42" i="1"/>
  <c r="J223" i="6"/>
  <c r="GN168" i="1"/>
  <c r="GM168" i="1"/>
  <c r="S32" i="1"/>
  <c r="GK150" i="1"/>
  <c r="CZ150" i="1"/>
  <c r="Y150" i="1" s="1"/>
  <c r="R32" i="1"/>
  <c r="T32" i="1"/>
  <c r="AU181" i="1"/>
  <c r="CD84" i="1"/>
  <c r="CY156" i="1"/>
  <c r="X156" i="1" s="1"/>
  <c r="GM156" i="1" s="1"/>
  <c r="CR174" i="1"/>
  <c r="Q174" i="1" s="1"/>
  <c r="CP174" i="1" s="1"/>
  <c r="O174" i="1" s="1"/>
  <c r="AB174" i="1"/>
  <c r="U32" i="1"/>
  <c r="DD253" i="6"/>
  <c r="AO239" i="1"/>
  <c r="F214" i="1"/>
  <c r="AO22" i="1"/>
  <c r="R42" i="1"/>
  <c r="GK42" i="1" s="1"/>
  <c r="T42" i="1"/>
  <c r="CY146" i="1"/>
  <c r="X146" i="1" s="1"/>
  <c r="GN146" i="1" s="1"/>
  <c r="GM37" i="1"/>
  <c r="GN37" i="1"/>
  <c r="GM95" i="1"/>
  <c r="GN95" i="1"/>
  <c r="GM113" i="1"/>
  <c r="GN113" i="1"/>
  <c r="CZ174" i="1"/>
  <c r="Y174" i="1" s="1"/>
  <c r="CY176" i="1"/>
  <c r="X176" i="1" s="1"/>
  <c r="DT53" i="1"/>
  <c r="GM29" i="1"/>
  <c r="GN29" i="1"/>
  <c r="GM45" i="1"/>
  <c r="GN45" i="1"/>
  <c r="CP139" i="1"/>
  <c r="O139" i="1" s="1"/>
  <c r="DI53" i="1"/>
  <c r="DV26" i="1"/>
  <c r="GM155" i="1"/>
  <c r="GN155" i="1"/>
  <c r="GM89" i="1"/>
  <c r="GN89" i="1"/>
  <c r="GM127" i="1"/>
  <c r="GN127" i="1"/>
  <c r="GM135" i="1"/>
  <c r="GN135" i="1"/>
  <c r="FU26" i="1"/>
  <c r="EL53" i="1"/>
  <c r="P69" i="1"/>
  <c r="EU210" i="1"/>
  <c r="EU26" i="1"/>
  <c r="GM165" i="1"/>
  <c r="GN165" i="1"/>
  <c r="DW181" i="1"/>
  <c r="DP53" i="1"/>
  <c r="EC26" i="1"/>
  <c r="EH84" i="1"/>
  <c r="P190" i="1"/>
  <c r="DM181" i="1"/>
  <c r="DZ84" i="1"/>
  <c r="FV26" i="1"/>
  <c r="EM53" i="1"/>
  <c r="AD181" i="1"/>
  <c r="CP164" i="1"/>
  <c r="O164" i="1" s="1"/>
  <c r="J196" i="6"/>
  <c r="GN150" i="1"/>
  <c r="GM150" i="1"/>
  <c r="AZ53" i="1"/>
  <c r="CI26" i="1"/>
  <c r="J145" i="6"/>
  <c r="J148" i="6" s="1"/>
  <c r="GM112" i="1"/>
  <c r="GN112" i="1"/>
  <c r="J187" i="6"/>
  <c r="J190" i="6" s="1"/>
  <c r="GN144" i="1"/>
  <c r="GM144" i="1"/>
  <c r="J150" i="6"/>
  <c r="GM116" i="1"/>
  <c r="GN116" i="1"/>
  <c r="J123" i="6"/>
  <c r="J126" i="6" s="1"/>
  <c r="GM96" i="1"/>
  <c r="GN96" i="1"/>
  <c r="L53" i="6"/>
  <c r="AD53" i="1"/>
  <c r="CP88" i="1"/>
  <c r="O88" i="1" s="1"/>
  <c r="AB181" i="1" s="1"/>
  <c r="J158" i="6"/>
  <c r="GM124" i="1"/>
  <c r="GN124" i="1"/>
  <c r="J225" i="6"/>
  <c r="J228" i="6" s="1"/>
  <c r="GM172" i="1"/>
  <c r="GN172" i="1"/>
  <c r="S42" i="1"/>
  <c r="AB132" i="1"/>
  <c r="CP132" i="1"/>
  <c r="O132" i="1" s="1"/>
  <c r="J192" i="6"/>
  <c r="J195" i="6" s="1"/>
  <c r="GM148" i="1"/>
  <c r="GN148" i="1"/>
  <c r="J211" i="6"/>
  <c r="J214" i="6" s="1"/>
  <c r="GN160" i="1"/>
  <c r="GM160" i="1"/>
  <c r="GK162" i="1"/>
  <c r="CZ162" i="1"/>
  <c r="Y162" i="1" s="1"/>
  <c r="V42" i="1"/>
  <c r="CY120" i="1"/>
  <c r="X120" i="1" s="1"/>
  <c r="GN120" i="1" s="1"/>
  <c r="W42" i="1"/>
  <c r="GX42" i="1"/>
  <c r="CY162" i="1"/>
  <c r="X162" i="1" s="1"/>
  <c r="GN162" i="1" s="1"/>
  <c r="J106" i="6"/>
  <c r="U42" i="1"/>
  <c r="AQ181" i="1"/>
  <c r="BZ84" i="1"/>
  <c r="GM97" i="1"/>
  <c r="GN97" i="1"/>
  <c r="GM143" i="1"/>
  <c r="GN143" i="1"/>
  <c r="S181" i="1"/>
  <c r="AF84" i="1"/>
  <c r="CZ178" i="1"/>
  <c r="Y178" i="1" s="1"/>
  <c r="GM31" i="1"/>
  <c r="GN31" i="1"/>
  <c r="GM51" i="1"/>
  <c r="GN51" i="1"/>
  <c r="DT181" i="1"/>
  <c r="GM87" i="1"/>
  <c r="GN87" i="1"/>
  <c r="GM163" i="1"/>
  <c r="GN163" i="1"/>
  <c r="DK53" i="1"/>
  <c r="DX26" i="1"/>
  <c r="GM103" i="1"/>
  <c r="GN103" i="1"/>
  <c r="CY169" i="1"/>
  <c r="X169" i="1" s="1"/>
  <c r="GM169" i="1" s="1"/>
  <c r="CZ169" i="1"/>
  <c r="Y169" i="1" s="1"/>
  <c r="GK169" i="1"/>
  <c r="EP53" i="1"/>
  <c r="FY26" i="1"/>
  <c r="CZ141" i="1"/>
  <c r="Y141" i="1" s="1"/>
  <c r="GN141" i="1" s="1"/>
  <c r="CZ153" i="1"/>
  <c r="Y153" i="1" s="1"/>
  <c r="GM153" i="1" s="1"/>
  <c r="FY84" i="1"/>
  <c r="EP181" i="1"/>
  <c r="P59" i="1"/>
  <c r="EO26" i="1"/>
  <c r="CZ145" i="1"/>
  <c r="Y145" i="1" s="1"/>
  <c r="GM145" i="1" s="1"/>
  <c r="CZ117" i="1"/>
  <c r="Y117" i="1" s="1"/>
  <c r="GM117" i="1" s="1"/>
  <c r="DM53" i="1"/>
  <c r="DZ26" i="1"/>
  <c r="ET22" i="1"/>
  <c r="P223" i="1"/>
  <c r="ET239" i="1"/>
  <c r="P199" i="1"/>
  <c r="EL84" i="1"/>
  <c r="O181" i="1" l="1"/>
  <c r="AB84" i="1"/>
  <c r="P53" i="1"/>
  <c r="CF53" i="1"/>
  <c r="CH53" i="1"/>
  <c r="CE53" i="1"/>
  <c r="AC26" i="1"/>
  <c r="Y181" i="1"/>
  <c r="AL84" i="1"/>
  <c r="DG181" i="1"/>
  <c r="DT84" i="1"/>
  <c r="CZ42" i="1"/>
  <c r="Y42" i="1" s="1"/>
  <c r="CY42" i="1"/>
  <c r="X42" i="1" s="1"/>
  <c r="Q53" i="1"/>
  <c r="AD26" i="1"/>
  <c r="Q181" i="1"/>
  <c r="AD84" i="1"/>
  <c r="DM84" i="1"/>
  <c r="P203" i="1"/>
  <c r="DP26" i="1"/>
  <c r="P78" i="1"/>
  <c r="DT234" i="6"/>
  <c r="I251" i="6" s="1"/>
  <c r="AU84" i="1"/>
  <c r="F200" i="1"/>
  <c r="AU210" i="1"/>
  <c r="P192" i="1"/>
  <c r="ER84" i="1"/>
  <c r="BC18" i="1"/>
  <c r="F255" i="1"/>
  <c r="J232" i="6"/>
  <c r="GN178" i="1"/>
  <c r="GM178" i="1"/>
  <c r="GM162" i="1"/>
  <c r="ES239" i="1"/>
  <c r="P230" i="1"/>
  <c r="ES22" i="1"/>
  <c r="DH181" i="1"/>
  <c r="FW181" i="1"/>
  <c r="DU84" i="1"/>
  <c r="FZ181" i="1"/>
  <c r="FX181" i="1"/>
  <c r="DN210" i="1"/>
  <c r="DN26" i="1"/>
  <c r="P76" i="1"/>
  <c r="DR234" i="6"/>
  <c r="I249" i="6" s="1"/>
  <c r="F199" i="1"/>
  <c r="AT84" i="1"/>
  <c r="CP42" i="1"/>
  <c r="O42" i="1" s="1"/>
  <c r="DG234" i="6"/>
  <c r="AX84" i="1"/>
  <c r="F188" i="1"/>
  <c r="AX210" i="1"/>
  <c r="GM120" i="1"/>
  <c r="AV181" i="1"/>
  <c r="CE84" i="1"/>
  <c r="GN117" i="1"/>
  <c r="CZ234" i="6"/>
  <c r="S84" i="1"/>
  <c r="F196" i="1"/>
  <c r="DJ234" i="6"/>
  <c r="AQ84" i="1"/>
  <c r="F191" i="1"/>
  <c r="AQ210" i="1"/>
  <c r="DJ181" i="1"/>
  <c r="DW84" i="1"/>
  <c r="EU239" i="1"/>
  <c r="EU22" i="1"/>
  <c r="P226" i="1"/>
  <c r="ED181" i="1"/>
  <c r="DI210" i="1"/>
  <c r="P65" i="1"/>
  <c r="DI26" i="1"/>
  <c r="FT53" i="1"/>
  <c r="AO18" i="1"/>
  <c r="F243" i="1"/>
  <c r="J229" i="6"/>
  <c r="GN174" i="1"/>
  <c r="GM174" i="1"/>
  <c r="AG53" i="1"/>
  <c r="CY32" i="1"/>
  <c r="X32" i="1" s="1"/>
  <c r="AK53" i="1" s="1"/>
  <c r="CZ32" i="1"/>
  <c r="Y32" i="1" s="1"/>
  <c r="AL53" i="1" s="1"/>
  <c r="AF53" i="1"/>
  <c r="GN156" i="1"/>
  <c r="DM234" i="6"/>
  <c r="W84" i="1"/>
  <c r="F205" i="1"/>
  <c r="J230" i="6"/>
  <c r="GN176" i="1"/>
  <c r="GM176" i="1"/>
  <c r="EC181" i="1"/>
  <c r="ER210" i="1"/>
  <c r="ER26" i="1"/>
  <c r="P64" i="1"/>
  <c r="DL84" i="1"/>
  <c r="P202" i="1"/>
  <c r="DL210" i="1"/>
  <c r="DB234" i="6"/>
  <c r="R84" i="1"/>
  <c r="F195" i="1"/>
  <c r="AW181" i="1"/>
  <c r="CF84" i="1"/>
  <c r="P79" i="1"/>
  <c r="DQ26" i="1"/>
  <c r="P72" i="1"/>
  <c r="EM210" i="1"/>
  <c r="EM26" i="1"/>
  <c r="EP210" i="1"/>
  <c r="EP26" i="1"/>
  <c r="P60" i="1"/>
  <c r="GN169" i="1"/>
  <c r="GM141" i="1"/>
  <c r="J169" i="6"/>
  <c r="J172" i="6" s="1"/>
  <c r="GM132" i="1"/>
  <c r="GN132" i="1"/>
  <c r="GN153" i="1"/>
  <c r="GM139" i="1"/>
  <c r="GN139" i="1"/>
  <c r="FS53" i="1"/>
  <c r="GK32" i="1"/>
  <c r="AE53" i="1"/>
  <c r="CP32" i="1"/>
  <c r="O32" i="1" s="1"/>
  <c r="AT210" i="1"/>
  <c r="DR83" i="6"/>
  <c r="I98" i="6" s="1"/>
  <c r="F71" i="1"/>
  <c r="AT26" i="1"/>
  <c r="P205" i="1"/>
  <c r="DO84" i="1"/>
  <c r="DO210" i="1"/>
  <c r="DO26" i="1"/>
  <c r="P77" i="1"/>
  <c r="BB18" i="1"/>
  <c r="F252" i="1"/>
  <c r="CW234" i="6"/>
  <c r="U84" i="1"/>
  <c r="F203" i="1"/>
  <c r="CJ53" i="1"/>
  <c r="J159" i="6"/>
  <c r="J162" i="6" s="1"/>
  <c r="GM126" i="1"/>
  <c r="GN126" i="1"/>
  <c r="J183" i="6"/>
  <c r="J186" i="6" s="1"/>
  <c r="GN142" i="1"/>
  <c r="GM142" i="1"/>
  <c r="DN84" i="1"/>
  <c r="P204" i="1"/>
  <c r="EH18" i="1"/>
  <c r="P248" i="1"/>
  <c r="GN145" i="1"/>
  <c r="GN105" i="1"/>
  <c r="FT181" i="1" s="1"/>
  <c r="AI53" i="1"/>
  <c r="DI234" i="6"/>
  <c r="DS234" i="6"/>
  <c r="I250" i="6" s="1"/>
  <c r="AP84" i="1"/>
  <c r="F190" i="1"/>
  <c r="AP210" i="1"/>
  <c r="AY181" i="1"/>
  <c r="CH84" i="1"/>
  <c r="GM146" i="1"/>
  <c r="CA181" i="1" s="1"/>
  <c r="EP84" i="1"/>
  <c r="P188" i="1"/>
  <c r="ET18" i="1"/>
  <c r="P252" i="1"/>
  <c r="DM210" i="1"/>
  <c r="P75" i="1"/>
  <c r="DM26" i="1"/>
  <c r="DK210" i="1"/>
  <c r="DK26" i="1"/>
  <c r="P68" i="1"/>
  <c r="AK181" i="1"/>
  <c r="J109" i="6"/>
  <c r="GM88" i="1"/>
  <c r="GN88" i="1"/>
  <c r="CB181" i="1" s="1"/>
  <c r="AZ210" i="1"/>
  <c r="DK83" i="6"/>
  <c r="AZ26" i="1"/>
  <c r="F64" i="1"/>
  <c r="J217" i="6"/>
  <c r="GM164" i="1"/>
  <c r="GN164" i="1"/>
  <c r="EL26" i="1"/>
  <c r="EL210" i="1"/>
  <c r="P71" i="1"/>
  <c r="DG53" i="1"/>
  <c r="DT26" i="1"/>
  <c r="AH53" i="1"/>
  <c r="J108" i="6"/>
  <c r="EI239" i="1"/>
  <c r="EI22" i="1"/>
  <c r="P220" i="1"/>
  <c r="DW234" i="6"/>
  <c r="BA84" i="1"/>
  <c r="F201" i="1"/>
  <c r="AJ53" i="1"/>
  <c r="GM28" i="1"/>
  <c r="J49" i="6"/>
  <c r="J52" i="6" s="1"/>
  <c r="GN28" i="1"/>
  <c r="AB53" i="1"/>
  <c r="J174" i="6"/>
  <c r="J177" i="6" s="1"/>
  <c r="GM136" i="1"/>
  <c r="GN136" i="1"/>
  <c r="P196" i="1"/>
  <c r="DK84" i="1"/>
  <c r="GM105" i="1"/>
  <c r="FS181" i="1" s="1"/>
  <c r="AZ181" i="1"/>
  <c r="CI84" i="1"/>
  <c r="DI84" i="1"/>
  <c r="P193" i="1"/>
  <c r="DC234" i="6"/>
  <c r="I242" i="6" s="1"/>
  <c r="F184" i="1"/>
  <c r="P84" i="1"/>
  <c r="EK181" i="1" l="1"/>
  <c r="FT84" i="1"/>
  <c r="AS181" i="1"/>
  <c r="CB84" i="1"/>
  <c r="EJ181" i="1"/>
  <c r="FS84" i="1"/>
  <c r="AR181" i="1"/>
  <c r="CA84" i="1"/>
  <c r="W53" i="1"/>
  <c r="AJ26" i="1"/>
  <c r="V53" i="1"/>
  <c r="AI26" i="1"/>
  <c r="DK234" i="6"/>
  <c r="AZ84" i="1"/>
  <c r="F192" i="1"/>
  <c r="DH234" i="6"/>
  <c r="AY84" i="1"/>
  <c r="F189" i="1"/>
  <c r="R53" i="1"/>
  <c r="AE26" i="1"/>
  <c r="EM239" i="1"/>
  <c r="EM22" i="1"/>
  <c r="P229" i="1"/>
  <c r="W16" i="2" s="1"/>
  <c r="W18" i="2" s="1"/>
  <c r="DP181" i="1"/>
  <c r="EC84" i="1"/>
  <c r="T53" i="1"/>
  <c r="AG26" i="1"/>
  <c r="DJ253" i="6"/>
  <c r="AQ239" i="1"/>
  <c r="F220" i="1"/>
  <c r="AQ22" i="1"/>
  <c r="DA234" i="6"/>
  <c r="Q84" i="1"/>
  <c r="F193" i="1"/>
  <c r="DO234" i="6"/>
  <c r="I245" i="6" s="1"/>
  <c r="Y84" i="1"/>
  <c r="F207" i="1"/>
  <c r="AW53" i="1"/>
  <c r="CF26" i="1"/>
  <c r="O53" i="1"/>
  <c r="AB26" i="1"/>
  <c r="EL239" i="1"/>
  <c r="EL22" i="1"/>
  <c r="P228" i="1"/>
  <c r="U16" i="2" s="1"/>
  <c r="U18" i="2" s="1"/>
  <c r="DK239" i="1"/>
  <c r="DK22" i="1"/>
  <c r="P225" i="1"/>
  <c r="Y16" i="2" s="1"/>
  <c r="Y18" i="2" s="1"/>
  <c r="EI18" i="1"/>
  <c r="P249" i="1"/>
  <c r="DG210" i="1"/>
  <c r="DG26" i="1"/>
  <c r="P55" i="1"/>
  <c r="DM239" i="1"/>
  <c r="DM22" i="1"/>
  <c r="P232" i="1"/>
  <c r="F275" i="6"/>
  <c r="J275" i="6" s="1"/>
  <c r="AF271" i="6" s="1"/>
  <c r="DI253" i="6"/>
  <c r="DS253" i="6"/>
  <c r="I269" i="6" s="1"/>
  <c r="AP239" i="1"/>
  <c r="AP22" i="1"/>
  <c r="F219" i="1"/>
  <c r="G16" i="2" s="1"/>
  <c r="G18" i="2" s="1"/>
  <c r="I241" i="6"/>
  <c r="M234" i="6"/>
  <c r="S53" i="1"/>
  <c r="AF26" i="1"/>
  <c r="DI239" i="1"/>
  <c r="P222" i="1"/>
  <c r="DI22" i="1"/>
  <c r="P255" i="1"/>
  <c r="EU18" i="1"/>
  <c r="DE234" i="6"/>
  <c r="AV84" i="1"/>
  <c r="F186" i="1"/>
  <c r="DN239" i="1"/>
  <c r="DN22" i="1"/>
  <c r="P233" i="1"/>
  <c r="FW84" i="1"/>
  <c r="EN181" i="1"/>
  <c r="ES18" i="1"/>
  <c r="P259" i="1"/>
  <c r="P210" i="1"/>
  <c r="DC83" i="6"/>
  <c r="I91" i="6" s="1"/>
  <c r="P26" i="1"/>
  <c r="F56" i="1"/>
  <c r="U53" i="1"/>
  <c r="AH26" i="1"/>
  <c r="DK253" i="6"/>
  <c r="AZ239" i="1"/>
  <c r="AZ22" i="1"/>
  <c r="F221" i="1"/>
  <c r="F274" i="6"/>
  <c r="J274" i="6" s="1"/>
  <c r="AE271" i="6" s="1"/>
  <c r="DR253" i="6"/>
  <c r="I268" i="6" s="1"/>
  <c r="AT239" i="1"/>
  <c r="AT22" i="1"/>
  <c r="F228" i="1"/>
  <c r="F16" i="2" s="1"/>
  <c r="F18" i="2" s="1"/>
  <c r="EJ53" i="1"/>
  <c r="FS26" i="1"/>
  <c r="EP22" i="1"/>
  <c r="EP239" i="1"/>
  <c r="P217" i="1"/>
  <c r="DF234" i="6"/>
  <c r="AW84" i="1"/>
  <c r="F187" i="1"/>
  <c r="DL22" i="1"/>
  <c r="DL239" i="1"/>
  <c r="P231" i="1"/>
  <c r="Y53" i="1"/>
  <c r="AL26" i="1"/>
  <c r="FT26" i="1"/>
  <c r="EK53" i="1"/>
  <c r="DQ181" i="1"/>
  <c r="ED84" i="1"/>
  <c r="K234" i="6"/>
  <c r="I238" i="6"/>
  <c r="EO181" i="1"/>
  <c r="FX84" i="1"/>
  <c r="DH84" i="1"/>
  <c r="P184" i="1"/>
  <c r="DH210" i="1"/>
  <c r="DT253" i="6"/>
  <c r="I270" i="6" s="1"/>
  <c r="F276" i="6"/>
  <c r="J276" i="6" s="1"/>
  <c r="AG271" i="6" s="1"/>
  <c r="AU239" i="1"/>
  <c r="AU22" i="1"/>
  <c r="F229" i="1"/>
  <c r="DA83" i="6"/>
  <c r="Q210" i="1"/>
  <c r="F65" i="1"/>
  <c r="Q26" i="1"/>
  <c r="P183" i="1"/>
  <c r="DG84" i="1"/>
  <c r="AV53" i="1"/>
  <c r="CE26" i="1"/>
  <c r="X181" i="1"/>
  <c r="AK84" i="1"/>
  <c r="BA53" i="1"/>
  <c r="CJ26" i="1"/>
  <c r="DO239" i="1"/>
  <c r="DO22" i="1"/>
  <c r="P234" i="1"/>
  <c r="GN32" i="1"/>
  <c r="GM32" i="1"/>
  <c r="CA53" i="1" s="1"/>
  <c r="J57" i="6"/>
  <c r="ER22" i="1"/>
  <c r="ER239" i="1"/>
  <c r="P221" i="1"/>
  <c r="X53" i="1"/>
  <c r="AK26" i="1"/>
  <c r="DJ84" i="1"/>
  <c r="P195" i="1"/>
  <c r="DJ210" i="1"/>
  <c r="DG253" i="6"/>
  <c r="AX239" i="1"/>
  <c r="AX22" i="1"/>
  <c r="F217" i="1"/>
  <c r="GN42" i="1"/>
  <c r="CB53" i="1" s="1"/>
  <c r="GM42" i="1"/>
  <c r="J71" i="6"/>
  <c r="EQ181" i="1"/>
  <c r="FZ84" i="1"/>
  <c r="AY53" i="1"/>
  <c r="CH26" i="1"/>
  <c r="CY234" i="6"/>
  <c r="O84" i="1"/>
  <c r="F183" i="1"/>
  <c r="AS53" i="1" l="1"/>
  <c r="CB26" i="1"/>
  <c r="AR53" i="1"/>
  <c r="CA26" i="1"/>
  <c r="DJ239" i="1"/>
  <c r="DJ22" i="1"/>
  <c r="P224" i="1"/>
  <c r="AV210" i="1"/>
  <c r="DE83" i="6"/>
  <c r="AV26" i="1"/>
  <c r="F58" i="1"/>
  <c r="DH239" i="1"/>
  <c r="DH22" i="1"/>
  <c r="P213" i="1"/>
  <c r="EO84" i="1"/>
  <c r="P187" i="1"/>
  <c r="EO210" i="1"/>
  <c r="DQ84" i="1"/>
  <c r="P207" i="1"/>
  <c r="DQ210" i="1"/>
  <c r="DO83" i="6"/>
  <c r="I94" i="6" s="1"/>
  <c r="Y210" i="1"/>
  <c r="F79" i="1"/>
  <c r="Y26" i="1"/>
  <c r="EP18" i="1"/>
  <c r="P246" i="1"/>
  <c r="AP18" i="1"/>
  <c r="F248" i="1"/>
  <c r="O210" i="1"/>
  <c r="CY83" i="6"/>
  <c r="F55" i="1"/>
  <c r="O26" i="1"/>
  <c r="I239" i="6"/>
  <c r="L234" i="6"/>
  <c r="DP84" i="1"/>
  <c r="P206" i="1"/>
  <c r="DP210" i="1"/>
  <c r="I236" i="6"/>
  <c r="I234" i="6"/>
  <c r="DO18" i="1"/>
  <c r="P263" i="1"/>
  <c r="DA253" i="6"/>
  <c r="Q239" i="1"/>
  <c r="F222" i="1"/>
  <c r="Q22" i="1"/>
  <c r="AU18" i="1"/>
  <c r="F258" i="1"/>
  <c r="EK210" i="1"/>
  <c r="EK26" i="1"/>
  <c r="P70" i="1"/>
  <c r="EN84" i="1"/>
  <c r="P186" i="1"/>
  <c r="EN210" i="1"/>
  <c r="DN18" i="1"/>
  <c r="P262" i="1"/>
  <c r="DI18" i="1"/>
  <c r="P251" i="1"/>
  <c r="DB83" i="6"/>
  <c r="R210" i="1"/>
  <c r="F67" i="1"/>
  <c r="R26" i="1"/>
  <c r="CX83" i="6"/>
  <c r="V210" i="1"/>
  <c r="V26" i="1"/>
  <c r="F76" i="1"/>
  <c r="DP234" i="6"/>
  <c r="I246" i="6" s="1"/>
  <c r="AR84" i="1"/>
  <c r="F208" i="1"/>
  <c r="DQ234" i="6"/>
  <c r="I248" i="6" s="1"/>
  <c r="DU234" i="6"/>
  <c r="AS84" i="1"/>
  <c r="F198" i="1"/>
  <c r="DN83" i="6"/>
  <c r="I93" i="6" s="1"/>
  <c r="X210" i="1"/>
  <c r="X26" i="1"/>
  <c r="F78" i="1"/>
  <c r="AY210" i="1"/>
  <c r="DH83" i="6"/>
  <c r="F61" i="1"/>
  <c r="AY26" i="1"/>
  <c r="AX18" i="1"/>
  <c r="F246" i="1"/>
  <c r="ER18" i="1"/>
  <c r="P250" i="1"/>
  <c r="DN234" i="6"/>
  <c r="I244" i="6" s="1"/>
  <c r="F206" i="1"/>
  <c r="X84" i="1"/>
  <c r="L83" i="6"/>
  <c r="I88" i="6"/>
  <c r="DL18" i="1"/>
  <c r="P260" i="1"/>
  <c r="AT18" i="1"/>
  <c r="F257" i="1"/>
  <c r="CW83" i="6"/>
  <c r="U210" i="1"/>
  <c r="F75" i="1"/>
  <c r="U26" i="1"/>
  <c r="DC253" i="6"/>
  <c r="I261" i="6" s="1"/>
  <c r="P239" i="1"/>
  <c r="P22" i="1"/>
  <c r="F213" i="1"/>
  <c r="DM18" i="1"/>
  <c r="P261" i="1"/>
  <c r="DG239" i="1"/>
  <c r="DG22" i="1"/>
  <c r="P212" i="1"/>
  <c r="P257" i="1"/>
  <c r="EL18" i="1"/>
  <c r="AW210" i="1"/>
  <c r="DF83" i="6"/>
  <c r="F59" i="1"/>
  <c r="AW26" i="1"/>
  <c r="DL83" i="6"/>
  <c r="T210" i="1"/>
  <c r="T26" i="1"/>
  <c r="F74" i="1"/>
  <c r="P189" i="1"/>
  <c r="EQ84" i="1"/>
  <c r="EQ210" i="1"/>
  <c r="DW83" i="6"/>
  <c r="BA210" i="1"/>
  <c r="F73" i="1"/>
  <c r="BA26" i="1"/>
  <c r="EJ26" i="1"/>
  <c r="EJ210" i="1"/>
  <c r="P80" i="1"/>
  <c r="AZ18" i="1"/>
  <c r="F250" i="1"/>
  <c r="CZ83" i="6"/>
  <c r="S210" i="1"/>
  <c r="F68" i="1"/>
  <c r="S26" i="1"/>
  <c r="DK18" i="1"/>
  <c r="P254" i="1"/>
  <c r="AQ18" i="1"/>
  <c r="F249" i="1"/>
  <c r="EM18" i="1"/>
  <c r="P258" i="1"/>
  <c r="DM83" i="6"/>
  <c r="W210" i="1"/>
  <c r="F77" i="1"/>
  <c r="W26" i="1"/>
  <c r="P208" i="1"/>
  <c r="EJ84" i="1"/>
  <c r="EK84" i="1"/>
  <c r="P198" i="1"/>
  <c r="DG18" i="1" l="1"/>
  <c r="P241" i="1"/>
  <c r="EK239" i="1"/>
  <c r="EK22" i="1"/>
  <c r="P227" i="1"/>
  <c r="T16" i="2" s="1"/>
  <c r="DQ239" i="1"/>
  <c r="P236" i="1"/>
  <c r="DQ22" i="1"/>
  <c r="DH18" i="1"/>
  <c r="P242" i="1"/>
  <c r="DE253" i="6"/>
  <c r="AV239" i="1"/>
  <c r="AV22" i="1"/>
  <c r="F215" i="1"/>
  <c r="CZ253" i="6"/>
  <c r="AJ271" i="6"/>
  <c r="S239" i="1"/>
  <c r="S22" i="1"/>
  <c r="F225" i="1"/>
  <c r="J16" i="2" s="1"/>
  <c r="J18" i="2" s="1"/>
  <c r="EQ239" i="1"/>
  <c r="P218" i="1"/>
  <c r="EQ22" i="1"/>
  <c r="P18" i="1"/>
  <c r="F242" i="1"/>
  <c r="CW253" i="6"/>
  <c r="L39" i="6" s="1"/>
  <c r="U239" i="1"/>
  <c r="U22" i="1"/>
  <c r="F232" i="1"/>
  <c r="CX253" i="6"/>
  <c r="V239" i="1"/>
  <c r="V22" i="1"/>
  <c r="F233" i="1"/>
  <c r="DB253" i="6"/>
  <c r="BL271" i="6"/>
  <c r="R239" i="1"/>
  <c r="R22" i="1"/>
  <c r="F224" i="1"/>
  <c r="Q18" i="1"/>
  <c r="F251" i="1"/>
  <c r="AR210" i="1"/>
  <c r="DP83" i="6"/>
  <c r="I95" i="6" s="1"/>
  <c r="AR26" i="1"/>
  <c r="F80" i="1"/>
  <c r="I87" i="6"/>
  <c r="K83" i="6"/>
  <c r="EJ239" i="1"/>
  <c r="EJ22" i="1"/>
  <c r="P237" i="1"/>
  <c r="DL253" i="6"/>
  <c r="T239" i="1"/>
  <c r="T22" i="1"/>
  <c r="F231" i="1"/>
  <c r="DN253" i="6"/>
  <c r="I263" i="6" s="1"/>
  <c r="X239" i="1"/>
  <c r="X22" i="1"/>
  <c r="F235" i="1"/>
  <c r="I90" i="6"/>
  <c r="M83" i="6"/>
  <c r="I258" i="6"/>
  <c r="L253" i="6"/>
  <c r="I85" i="6"/>
  <c r="I83" i="6"/>
  <c r="DO253" i="6"/>
  <c r="I264" i="6" s="1"/>
  <c r="Y239" i="1"/>
  <c r="F236" i="1"/>
  <c r="Y22" i="1"/>
  <c r="DM253" i="6"/>
  <c r="W239" i="1"/>
  <c r="W22" i="1"/>
  <c r="F234" i="1"/>
  <c r="DW253" i="6"/>
  <c r="BA239" i="1"/>
  <c r="F230" i="1"/>
  <c r="H16" i="2" s="1"/>
  <c r="H18" i="2" s="1"/>
  <c r="BA22" i="1"/>
  <c r="DF253" i="6"/>
  <c r="AW239" i="1"/>
  <c r="F216" i="1"/>
  <c r="AW22" i="1"/>
  <c r="DH253" i="6"/>
  <c r="AY239" i="1"/>
  <c r="F218" i="1"/>
  <c r="AY22" i="1"/>
  <c r="EN22" i="1"/>
  <c r="EN239" i="1"/>
  <c r="P215" i="1"/>
  <c r="DP22" i="1"/>
  <c r="DP239" i="1"/>
  <c r="P235" i="1"/>
  <c r="CY253" i="6"/>
  <c r="O239" i="1"/>
  <c r="O22" i="1"/>
  <c r="F212" i="1"/>
  <c r="EO239" i="1"/>
  <c r="P216" i="1"/>
  <c r="EO22" i="1"/>
  <c r="DJ18" i="1"/>
  <c r="P253" i="1"/>
  <c r="AS210" i="1"/>
  <c r="DU83" i="6"/>
  <c r="DQ83" i="6"/>
  <c r="I97" i="6" s="1"/>
  <c r="F70" i="1"/>
  <c r="AS26" i="1"/>
  <c r="EN18" i="1" l="1"/>
  <c r="P244" i="1"/>
  <c r="AY18" i="1"/>
  <c r="F247" i="1"/>
  <c r="AW18" i="1"/>
  <c r="F245" i="1"/>
  <c r="BA18" i="1"/>
  <c r="F259" i="1"/>
  <c r="W18" i="1"/>
  <c r="F263" i="1"/>
  <c r="Y18" i="1"/>
  <c r="F265" i="1"/>
  <c r="DP253" i="6"/>
  <c r="I265" i="6" s="1"/>
  <c r="L38" i="6" s="1"/>
  <c r="AR239" i="1"/>
  <c r="AR22" i="1"/>
  <c r="F237" i="1"/>
  <c r="P247" i="1"/>
  <c r="EQ18" i="1"/>
  <c r="AV18" i="1"/>
  <c r="F244" i="1"/>
  <c r="I253" i="6"/>
  <c r="I255" i="6"/>
  <c r="DP18" i="1"/>
  <c r="P264" i="1"/>
  <c r="R18" i="1"/>
  <c r="F253" i="1"/>
  <c r="L40" i="6"/>
  <c r="K253" i="6"/>
  <c r="I257" i="6"/>
  <c r="P256" i="1"/>
  <c r="EK18" i="1"/>
  <c r="F273" i="6"/>
  <c r="DU253" i="6"/>
  <c r="DQ253" i="6"/>
  <c r="I267" i="6" s="1"/>
  <c r="AS239" i="1"/>
  <c r="AS22" i="1"/>
  <c r="F227" i="1"/>
  <c r="E16" i="2" s="1"/>
  <c r="O18" i="1"/>
  <c r="F241" i="1"/>
  <c r="X18" i="1"/>
  <c r="F264" i="1"/>
  <c r="T18" i="1"/>
  <c r="F260" i="1"/>
  <c r="P266" i="1"/>
  <c r="EJ18" i="1"/>
  <c r="V18" i="1"/>
  <c r="F262" i="1"/>
  <c r="U18" i="1"/>
  <c r="F261" i="1"/>
  <c r="DQ18" i="1"/>
  <c r="P265" i="1"/>
  <c r="EO18" i="1"/>
  <c r="P245" i="1"/>
  <c r="I260" i="6"/>
  <c r="M253" i="6"/>
  <c r="S18" i="1"/>
  <c r="F254" i="1"/>
  <c r="X16" i="2"/>
  <c r="X18" i="2" s="1"/>
  <c r="T18" i="2"/>
  <c r="F278" i="6" l="1"/>
  <c r="F280" i="6" s="1"/>
  <c r="J273" i="6"/>
  <c r="F277" i="6"/>
  <c r="AS18" i="1"/>
  <c r="F256" i="1"/>
  <c r="AR18" i="1"/>
  <c r="F266" i="1"/>
  <c r="I16" i="2"/>
  <c r="I18" i="2" s="1"/>
  <c r="E18" i="2"/>
  <c r="J277" i="6" l="1"/>
  <c r="AH271" i="6" s="1"/>
  <c r="J278" i="6"/>
  <c r="AD271" i="6"/>
  <c r="AI271" i="6" l="1"/>
  <c r="J280" i="6"/>
  <c r="J281" i="6" l="1"/>
  <c r="BH271" i="6" s="1"/>
  <c r="BG271" i="6"/>
  <c r="J282" i="6" l="1"/>
  <c r="E26" i="6" l="1"/>
  <c r="BI271" i="6"/>
</calcChain>
</file>

<file path=xl/comments1.xml><?xml version="1.0" encoding="utf-8"?>
<comments xmlns="http://schemas.openxmlformats.org/spreadsheetml/2006/main">
  <authors>
    <author>ОПРиТП2</author>
  </authors>
  <commentList>
    <comment ref="C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C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C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C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C10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F10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10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F10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comments2.xml><?xml version="1.0" encoding="utf-8"?>
<comments xmlns="http://schemas.openxmlformats.org/spreadsheetml/2006/main">
  <authors>
    <author>ОПРиТП2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L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L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L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L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L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L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L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L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I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J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C3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A34" authorId="0">
      <text>
        <r>
          <rPr>
            <sz val="9"/>
            <color indexed="81"/>
            <rFont val="Tahoma"/>
            <family val="2"/>
            <charset val="204"/>
          </rPr>
          <t>Не заполнено описание локальной сметы -&gt; Наименования -&gt; Шифр (№)</t>
        </r>
      </text>
    </comment>
    <comment ref="C3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Описание -&gt; Список чертежей</t>
        </r>
      </text>
    </comment>
    <comment ref="J280" authorId="0">
      <text>
        <r>
          <rPr>
            <sz val="9"/>
            <color indexed="81"/>
            <rFont val="Tahoma"/>
            <family val="2"/>
            <charset val="204"/>
          </rPr>
          <t>Всего : СМР + Оборудование + Прочие</t>
        </r>
      </text>
    </comment>
    <comment ref="C28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I28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C28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I28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  <comment ref="C29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I29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29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I29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sharedStrings.xml><?xml version="1.0" encoding="utf-8"?>
<sst xmlns="http://schemas.openxmlformats.org/spreadsheetml/2006/main" count="11217" uniqueCount="838">
  <si>
    <t>Расчет цены : (Цена в Базовом уровне * Индекс) = Цена в Текущем уровне                                         ( 1530  * 6.78  = 10373.4 )</t>
  </si>
  <si>
    <t>Расчет цены : (Цена в Базовом уровне * Индекс) = Цена в Текущем уровне                                         ( 3390  * 6.78  = 22984.2 )</t>
  </si>
  <si>
    <t>Расчет цены : (Цена в Базовом уровне * Индекс) = Цена в Текущем уровне                                         ( 2606.9  * 6.78  = 17674.78 )</t>
  </si>
  <si>
    <t>Расчет цены : (Цена в Базовом уровне * Индекс) = Цена в Текущем уровне                                         ( 6.2  * 6.78  = 42.04 )</t>
  </si>
  <si>
    <t>Расчет цены : (Цена в Базовом уровне * Индекс) = Цена в Текущем уровне                                         ( 459.91  * 6.78  = 3118.19 )</t>
  </si>
  <si>
    <t>Расчет цены : (Цена в Базовом уровне * Индекс) = Цена в Текущем уровне                                         ( 1056  * 6.78  = 7159.68 )</t>
  </si>
  <si>
    <t>Расчет цены : (Цена в Базовом уровне * Индекс) = Цена в Текущем уровне                                         ( 1242.2  * 6.78  = 8422.12 )</t>
  </si>
  <si>
    <t>Расчет цены : (Цена в Базовом уровне * Индекс) = Цена в Текущем уровне                                         ( 6.22  * 6.78  = 42.17 )</t>
  </si>
  <si>
    <t>Расчет цены : (Цена в Базовом уровне * Индекс) = Цена в Текущем уровне                                         ( 6.09  * 6.78  = 41.29 )</t>
  </si>
  <si>
    <t>Расчет цены : (Цена в Базовом уровне * Индекс) = Цена в Текущем уровне                                         ( 10315.01  * 6.78  = 69935.77 )</t>
  </si>
  <si>
    <t>Расчет цены : (Цена в Базовом уровне * Индекс) = Цена в Текущем уровне                                         ( 37900  * 6.78  = 256962 )</t>
  </si>
  <si>
    <t>Расчет цены : (Цена в Базовом уровне * Индекс) = Цена в Текущем уровне                                         ( 7712  * 6.78  = 52287.36 )</t>
  </si>
  <si>
    <t>Расчет цены : (Цена в Базовом уровне * Индекс) = Цена в Текущем уровне                                         ( 50.24  * 6.78  = 340.63 )</t>
  </si>
  <si>
    <t>Расчет цены : (Цена в Базовом уровне * Индекс) = Цена в Текущем уровне                                         ( 4920  * 6.78  = 33357.6 )</t>
  </si>
  <si>
    <t>Расчет цены : (Цена в Базовом уровне * Индекс) = Цена в Текущем уровне                                         ( 1700  * 6.78  = 11526 )</t>
  </si>
  <si>
    <t>Расчет цены : (Цена в Базовом уровне * Индекс) = Цена в Текущем уровне                                         ( 15620  * 6.78  = 105903.6 )</t>
  </si>
  <si>
    <t>Расчет цены : (Цена в Базовом уровне * Индекс) = Цена в Текущем уровне                                         ( 9420  * 6.78  = 63867.6 )</t>
  </si>
  <si>
    <t>Расчет цены : (Цена в Базовом уровне * Индекс) = Цена в Текущем уровне                                         ( 19100  * 6.78  = 129498 )</t>
  </si>
  <si>
    <t>Расчет цены : (Цена в Базовом уровне * Индекс) = Цена в Текущем уровне                                         ( 2.44  * 6.78  = 16.54 )</t>
  </si>
  <si>
    <t>Расчет цены : (Цена в Базовом уровне * Индекс) = Цена в Текущем уровне                                         ( 72.32  * 6.78  = 490.33 )</t>
  </si>
  <si>
    <t>Расчет цены : (Цена в Базовом уровне * Индекс) = Цена в Текущем уровне                                         ( 1.82  * 6.78  = 12.34 )</t>
  </si>
  <si>
    <t>Расчет цены : (Цена в Базовом уровне * Индекс) = Цена в Текущем уровне                                         ( 74.58  * 6.78  = 505.65 )</t>
  </si>
  <si>
    <t>Расчет цены : (Цена в Базовом уровне * Индекс) = Цена в Текущем уровне                                         ( 20775  * 6.78  = 140854.5 )</t>
  </si>
  <si>
    <t>Расчет цены : (Цена в Базовом уровне * Индекс) = Цена в Текущем уровне                                         ( 2898.5  * 6.78  = 19651.83 )</t>
  </si>
  <si>
    <t>Расчет цены : (Цена в Базовом уровне * Индекс) = Цена в Текущем уровне                                         ( 8475  * 6.78  = 57460.5 )</t>
  </si>
  <si>
    <t>Расчет цены : (Цена в Базовом уровне * Индекс) = Цена в Текущем уровне                                         ( 7977  * 6.78  = 54084.06 )</t>
  </si>
  <si>
    <t>Расчет цены : (Цена в Базовом уровне * Индекс) = Цена в Текущем уровне                                         ( 11200  * 6.78  = 75936 )</t>
  </si>
  <si>
    <t>Расчет цены : (Цена в Базовом уровне * Индекс) = Цена в Текущем уровне                                         ( 11.6  * 6.78  = 78.65 )</t>
  </si>
  <si>
    <t>Расчет цены : (Цена в Базовом уровне * Индекс) = Цена в Текущем уровне                                         ( 110.19  * 6.78  = 747.09 )</t>
  </si>
  <si>
    <t>Расчет цены : (Цена в Базовом уровне * Индекс) = Цена в Текущем уровне                                         ( 729.98  * 6.78  = 4949.26 )</t>
  </si>
  <si>
    <t>Расчет цены : (Цена в Базовом уровне * Индекс) = Цена в Текущем уровне                                         ( 28.25  * 6.78  = 191.54 )</t>
  </si>
  <si>
    <t>Расчет цены : (Цена в Базовом уровне * Индекс) = Цена в Текущем уровне                                         ( 517.91  * 6.78  = 3511.43 )</t>
  </si>
  <si>
    <t>Расчет цены : (Цена в Базовом уровне * Индекс) = Цена в Текущем уровне                                         ( 11397.1  * 6.78  = 77272.34 )</t>
  </si>
  <si>
    <t>Расчет цены : (Цена в Базовом уровне * Индекс) = Цена в Текущем уровне                                         ( 35.22  * 6.78  = 238.79 )</t>
  </si>
  <si>
    <t>Расчет цены : (Цена в Базовом уровне * Индекс) = Цена в Текущем уровне                                         ( 1740  * 6.78  = 11797.2 )</t>
  </si>
  <si>
    <t>Материалы Подрядчика (неучтенные в расценках)</t>
  </si>
  <si>
    <t>Расчет цены : (Цена в Базовом уровне * Индекс) = Цена в Текущем уровне                                         ( 0  * 6.78  )</t>
  </si>
  <si>
    <t>Цена по прайсу : (занесенная вручную)</t>
  </si>
  <si>
    <t>- стоимость материалов (последний расчет)</t>
  </si>
  <si>
    <t xml:space="preserve"> АО"Орелоблэнерго"    (Болховский участок)</t>
  </si>
  <si>
    <t>Реконструкция производственного здания   г. Болхов,  у.л Фрунзе, 9 "а"</t>
  </si>
  <si>
    <t>Smeta.RU  (495) 974-1589</t>
  </si>
  <si>
    <t>_PS_</t>
  </si>
  <si>
    <t>Smeta.RU</t>
  </si>
  <si>
    <t>АО "Орелоблэнерго"  Доп. раб. место  FStS-0040149</t>
  </si>
  <si>
    <t>АО Орелоблэнерго   Болховский участок</t>
  </si>
  <si>
    <t>Реконструкция производственного здания   г Болхов  ул Фрунзе 9 а</t>
  </si>
  <si>
    <t/>
  </si>
  <si>
    <t>Сметные нормы списания</t>
  </si>
  <si>
    <t>Коды ценников</t>
  </si>
  <si>
    <t>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</si>
  <si>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</si>
  <si>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</si>
  <si>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</si>
  <si>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</si>
  <si>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Новый раздел</t>
  </si>
  <si>
    <t>Демонтажные работы</t>
  </si>
  <si>
    <t>1</t>
  </si>
  <si>
    <t>46-04-008-04</t>
  </si>
  <si>
    <t>Разборка покрытий кровель из волнистых и полуволнистых асбестоцементных листов</t>
  </si>
  <si>
    <t>100 м2</t>
  </si>
  <si>
    <t>ФЕР-2001, 46-04-008-04, приказ Минстроя России №1039/пр от 30.12.2016г.</t>
  </si>
  <si>
    <t>Реконструкция зданий и сооружений</t>
  </si>
  <si>
    <t>ФЕР-46</t>
  </si>
  <si>
    <t>2</t>
  </si>
  <si>
    <t>58-17-1</t>
  </si>
  <si>
    <t>Разборка теплоизоляции на кровле из двух слоёв стеклоткани</t>
  </si>
  <si>
    <t>ФЕРр-2001, 58-17-1, приказ Минстроя России №1039/пр от 30.12.2016г.</t>
  </si>
  <si>
    <t>Ремонтно-строительные работы</t>
  </si>
  <si>
    <t>Крыши, кровля</t>
  </si>
  <si>
    <t>ФЕРр-58</t>
  </si>
  <si>
    <t>2,1</t>
  </si>
  <si>
    <t>01.7.07.07</t>
  </si>
  <si>
    <t>Строительный мусор</t>
  </si>
  <si>
    <t>т</t>
  </si>
  <si>
    <t>Материалы ( строительные )</t>
  </si>
  <si>
    <t>Строка добавленная вручную</t>
  </si>
  <si>
    <t>По умолчанию</t>
  </si>
  <si>
    <t>3</t>
  </si>
  <si>
    <t>46-04-001-04</t>
  </si>
  <si>
    <t>Разборка кирпичных стен</t>
  </si>
  <si>
    <t>м3</t>
  </si>
  <si>
    <t>ФЕР-2001, 46-04-001-04, приказ Минстроя России №1039/пр от 30.12.2016г.</t>
  </si>
  <si>
    <t>4</t>
  </si>
  <si>
    <t>58-2-2</t>
  </si>
  <si>
    <t>Разборка слуховых окон прямоугольных односкатных</t>
  </si>
  <si>
    <t>100 ШТ</t>
  </si>
  <si>
    <t>ФЕРр-2001, 58-2-2, приказ Минстроя России №1039/пр от 30.12.2016г.</t>
  </si>
  <si>
    <t>4,1</t>
  </si>
  <si>
    <t>5</t>
  </si>
  <si>
    <t>58-1-3</t>
  </si>
  <si>
    <t>Разборка деревянных элементов конструкций крыш стропил со стойками и подкосами из брусьев и бревен</t>
  </si>
  <si>
    <t>ФЕРр-2001, 58-1-3, приказ Минстроя России №1039/пр от 30.12.2016г.</t>
  </si>
  <si>
    <t>5,1</t>
  </si>
  <si>
    <t>6</t>
  </si>
  <si>
    <t>58-18-1</t>
  </si>
  <si>
    <t>Смена обрешетки с прозорами из досок толщиной до 30 мм</t>
  </si>
  <si>
    <t>ФЕРр-2001, 58-18-1, приказ Минстроя России №1039/пр от 30.12.2016г.</t>
  </si>
  <si>
    <t>6,1</t>
  </si>
  <si>
    <t>6,2</t>
  </si>
  <si>
    <t>11.1.03.05</t>
  </si>
  <si>
    <t>Доски необрезные</t>
  </si>
  <si>
    <t>[4 546,17 /  6,78] +  2% Заг.скл</t>
  </si>
  <si>
    <t>7</t>
  </si>
  <si>
    <t>58-5-6</t>
  </si>
  <si>
    <t>Ремонт деревянных элементов конструкций крыш выправка деревянных стропильных ног с постановкой раскосов</t>
  </si>
  <si>
    <t>ШТ</t>
  </si>
  <si>
    <t>ФЕРр-2001, 58-5-6, приказ Минстроя России №1039/пр от 30.12.2016г.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</si>
  <si>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</si>
  <si>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</si>
  <si>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</si>
  <si>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</si>
  <si>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</si>
  <si>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</si>
  <si>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</si>
  <si>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</si>
  <si>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</si>
  <si>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</si>
  <si>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</si>
  <si>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</si>
  <si>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</si>
  <si>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</si>
  <si>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</si>
  <si>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</si>
  <si>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</si>
  <si>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</si>
  <si>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</si>
  <si>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</si>
  <si>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</si>
  <si>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</si>
  <si>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</si>
  <si>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</si>
  <si>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</si>
  <si>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</si>
  <si>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</si>
  <si>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</si>
  <si>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</si>
  <si>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</si>
  <si>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</si>
  <si>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</si>
  <si>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</si>
  <si>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</si>
  <si>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</si>
  <si>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</si>
  <si>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</si>
  <si>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</si>
  <si>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</si>
  <si>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</si>
  <si>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</si>
  <si>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</si>
  <si>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</si>
  <si>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</si>
  <si>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</si>
  <si>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</si>
  <si>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</si>
  <si>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</si>
  <si>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</si>
  <si>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</si>
  <si>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</si>
  <si>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</si>
  <si>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Монтажные работы</t>
  </si>
  <si>
    <t>14-02-015-01</t>
  </si>
  <si>
    <t>Покрытие пленкой стен и кровель</t>
  </si>
  <si>
    <t>ФЕР-2001, 14-02-015-01, приказ Минстроя России №1039/пр от 30.12.2016г.</t>
  </si>
  <si>
    <t>Общестроительные и специальные строительные работы</t>
  </si>
  <si>
    <t>Конструкции в с/хозяйстве ( теплицы пленочные )</t>
  </si>
  <si>
    <t>ФЕР-14</t>
  </si>
  <si>
    <t>1,1</t>
  </si>
  <si>
    <t>01.7.07.12</t>
  </si>
  <si>
    <t>Пленка полиэтиленовая</t>
  </si>
  <si>
    <t>м2</t>
  </si>
  <si>
    <t>[10,8 /  6,78] +  2% Заг.скл</t>
  </si>
  <si>
    <t>10-01-002-01</t>
  </si>
  <si>
    <t>Установка стропил</t>
  </si>
  <si>
    <t>ФЕР-2001, 10-01-002-01, приказ Минстроя России №1039/пр от 30.12.2016г.</t>
  </si>
  <si>
    <t>Деревянные конструкции</t>
  </si>
  <si>
    <t>ФЕР-10</t>
  </si>
  <si>
    <t>10-01-010-01</t>
  </si>
  <si>
    <t>Установка элементов каркаса из брусьев</t>
  </si>
  <si>
    <t>ФЕР-2001, 10-01-010-01, приказ Минстроя России №1039/пр от 30.12.2016г.</t>
  </si>
  <si>
    <t>10-01-083-04</t>
  </si>
  <si>
    <t>Устройство по фермам настила рабочего толщиной 40 мм разреженного</t>
  </si>
  <si>
    <t>ФЕР-2001, 10-01-083-04, приказ Минстроя России №1039/пр от 30.12.2016г.</t>
  </si>
  <si>
    <t>46-02-007-01</t>
  </si>
  <si>
    <t>Кладка отдельных участков кирпичных стен и заделка проемов в кирпичных стенах при объеме кладки в одном месте до 5 м3</t>
  </si>
  <si>
    <t>ФЕР-2001, 46-02-007-01, приказ Минстроя России №1039/пр от 30.12.2016г.</t>
  </si>
  <si>
    <t>06.1.01.05</t>
  </si>
  <si>
    <t>Кирпич глиняный обыкновенный</t>
  </si>
  <si>
    <t>1000 шт.</t>
  </si>
  <si>
    <t>12-01-015-01</t>
  </si>
  <si>
    <t>Устройство пароизоляции оклеечной в один слой</t>
  </si>
  <si>
    <t>ФЕР-2001, 12-01-015-01, приказ Минстроя России №1039/пр от 30.12.2016г.</t>
  </si>
  <si>
    <t>Кровли</t>
  </si>
  <si>
    <t>ФЕР-12</t>
  </si>
  <si>
    <t>12-01-005-01</t>
  </si>
  <si>
    <t>Защита ендов дополнительным двухслойным ковром из рулонных материалов на битумной мастике</t>
  </si>
  <si>
    <t>100 м</t>
  </si>
  <si>
    <t>ФЕР-2001, 12-01-005-01, приказ Минстроя России №1039/пр от 30.12.2016г.</t>
  </si>
  <si>
    <t>7,1</t>
  </si>
  <si>
    <t>12.1.02.15</t>
  </si>
  <si>
    <t>Материалы рулонные кровельные</t>
  </si>
  <si>
    <t>[542 /  6,78] +  2% Заг.скл</t>
  </si>
  <si>
    <t>8</t>
  </si>
  <si>
    <t>10-01-003-01</t>
  </si>
  <si>
    <t>Устройство слуховых окон</t>
  </si>
  <si>
    <t>ФЕР-2001, 10-01-003-01, приказ Минстроя России №1039/пр от 30.12.2016г.</t>
  </si>
  <si>
    <t>8,1</t>
  </si>
  <si>
    <t>01.7.04.11</t>
  </si>
  <si>
    <t>Приборы оконные</t>
  </si>
  <si>
    <t>компл.</t>
  </si>
  <si>
    <t>[150 /  6,78] +  2% Заг.скл</t>
  </si>
  <si>
    <t>8,2</t>
  </si>
  <si>
    <t>11.2.07.10</t>
  </si>
  <si>
    <t>Переплеты оконные для жилых зданий</t>
  </si>
  <si>
    <t>9</t>
  </si>
  <si>
    <t>09-04-002-01</t>
  </si>
  <si>
    <t>Монтаж кровельного покрытия из профилированного листа при высоте здания до 25 м</t>
  </si>
  <si>
    <t>ФЕР-2001, 09-04-002-01, приказ Минстроя России №1039/пр от 30.12.2016г.</t>
  </si>
  <si>
    <t>Металло-конструкции</t>
  </si>
  <si>
    <t>ФЕР-09</t>
  </si>
  <si>
    <t>9,1</t>
  </si>
  <si>
    <t>08.1.02.25</t>
  </si>
  <si>
    <t>Крепежные детали для крепления профилированного настила к несущим конструкциям</t>
  </si>
  <si>
    <t>9,2</t>
  </si>
  <si>
    <t>прайс лист</t>
  </si>
  <si>
    <t>Профнастил</t>
  </si>
  <si>
    <t>[1 916,66 /  6,78] +  2% Заг.скл</t>
  </si>
  <si>
    <t>10</t>
  </si>
  <si>
    <t>09-03-050-01  ПРИМ.</t>
  </si>
  <si>
    <t>Монтаж стальных плинтусов из гнутого профиля     ( Конек )</t>
  </si>
  <si>
    <t>ФЕР-2001, 09-03-050-01, приказ Минстроя России №1039/пр от 30.12.2016г.</t>
  </si>
  <si>
    <t>10,1</t>
  </si>
  <si>
    <t>01.7.15.14</t>
  </si>
  <si>
    <t>Конек широкий</t>
  </si>
  <si>
    <t>1М</t>
  </si>
  <si>
    <t>[208,33 /  6,78] +  2% Заг.скл</t>
  </si>
  <si>
    <t>10,2</t>
  </si>
  <si>
    <t>07.2.07.13</t>
  </si>
  <si>
    <t>Конструкции стальные</t>
  </si>
  <si>
    <t>10,3</t>
  </si>
  <si>
    <t>Планка из стального листа</t>
  </si>
  <si>
    <t>11</t>
  </si>
  <si>
    <t>10-01-089-03</t>
  </si>
  <si>
    <t>Антисептирование водными растворами покрытий по фермам</t>
  </si>
  <si>
    <t>ФЕР-2001, 10-01-089-03, приказ Минстроя России №1039/пр от 30.12.2016г.</t>
  </si>
  <si>
    <t>12</t>
  </si>
  <si>
    <t>15-04-024-05</t>
  </si>
  <si>
    <t>Простая окраска масляными составами по дереву заполнений оконных проемов слуховых окон</t>
  </si>
  <si>
    <t>ФЕР-2001, 15-04-024-05, приказ Минстроя России №1039/пр от 30.12.2016г.</t>
  </si>
  <si>
    <t>Отделочные работы</t>
  </si>
  <si>
    <t>ФЕР-15</t>
  </si>
  <si>
    <t>12,1</t>
  </si>
  <si>
    <t>14.4.02.04</t>
  </si>
  <si>
    <t>Краски для внутренних работ масляные готовые к применению</t>
  </si>
  <si>
    <t>[130 000 /  6,78] +  2% Заг.скл</t>
  </si>
  <si>
    <t>13</t>
  </si>
  <si>
    <t>12-01-008-01</t>
  </si>
  <si>
    <t>Устройство обделок на фасадах (наружные подоконники, пояски, балконы и др.) включая водосточные трубы, с изготовлением элементов труб</t>
  </si>
  <si>
    <t>ФЕР-2001, 12-01-008-01, приказ Минстроя России №1039/пр от 30.12.2016г.</t>
  </si>
  <si>
    <t>13,1</t>
  </si>
  <si>
    <t>Водосточная труба с воронкой    (зм)</t>
  </si>
  <si>
    <t>[457,5 /  6,78] +  2% Заг.скл</t>
  </si>
  <si>
    <t>20</t>
  </si>
  <si>
    <t>62-46-1</t>
  </si>
  <si>
    <t>Очистка поверхностей от стойких химических загрязнений</t>
  </si>
  <si>
    <t>ФЕРр-2001, 62-46-1, приказ Минстроя России №1039/пр от 30.12.2016г.</t>
  </si>
  <si>
    <t>Малярные работы</t>
  </si>
  <si>
    <t>ФЕРр-62</t>
  </si>
  <si>
    <t>20,1</t>
  </si>
  <si>
    <t>01.7.17.11</t>
  </si>
  <si>
    <t>Бумага наждачная</t>
  </si>
  <si>
    <t>21</t>
  </si>
  <si>
    <t>61-27-1</t>
  </si>
  <si>
    <t>Насечка под штукатурку поверхностей стен, перегородок, прямоугольных столбов, колонн, пилястр и криволинейных поверхностей большого радиуса по кирпичу</t>
  </si>
  <si>
    <t>ФЕРр-2001, 61-27-1, приказ Минстроя России №1039/пр от 30.12.2016г.</t>
  </si>
  <si>
    <t>Штукатрурные работы</t>
  </si>
  <si>
    <t>ФЕРр-61</t>
  </si>
  <si>
    <t>22</t>
  </si>
  <si>
    <t>61-28-1</t>
  </si>
  <si>
    <t>Устройство основания под штукатурку из металлической сетки по кирпичным и бетонным поверхностям</t>
  </si>
  <si>
    <t>ФЕРр-2001, 61-28-1, приказ Минстроя России №1039/пр от 30.12.2016г.</t>
  </si>
  <si>
    <t>24</t>
  </si>
  <si>
    <t>61-10-3</t>
  </si>
  <si>
    <t>Ремонт штукатурки гладких фасадов по камню и бетону с земли и лесов цементно-известковым раствором площадью отдельных мест более 5 м2 толщиной слоя до 20 мм</t>
  </si>
  <si>
    <t>ФЕРр-2001, 61-10-3, приказ Минстроя России №1039/пр от 30.12.2016г.</t>
  </si>
  <si>
    <t>24,1</t>
  </si>
  <si>
    <t>26</t>
  </si>
  <si>
    <t>53-14-1</t>
  </si>
  <si>
    <t>Заделка трещин в кирпичных стенах цементным раствором</t>
  </si>
  <si>
    <t>10 м</t>
  </si>
  <si>
    <t>ФЕРр-2001, 53-14-1, приказ Минстроя России №1039/пр от 30.12.2016г.</t>
  </si>
  <si>
    <t>Стены</t>
  </si>
  <si>
    <t>ФЕРр-53</t>
  </si>
  <si>
    <t>26,1</t>
  </si>
  <si>
    <t>04.3.01.09</t>
  </si>
  <si>
    <t>Раствор цементный</t>
  </si>
  <si>
    <t>27</t>
  </si>
  <si>
    <t>15-04-027-05</t>
  </si>
  <si>
    <t>Третья шпатлевка при высококачественной окраске по штукатурке и сборным конструкциям стен, подготовленных под окраску</t>
  </si>
  <si>
    <t>ФЕР-2001, 15-04-027-05, приказ Минстроя России №1039/пр от 30.12.2016г.</t>
  </si>
  <si>
    <t>29</t>
  </si>
  <si>
    <t>15-04-006-04</t>
  </si>
  <si>
    <t>Покрытие поверхностей грунтовкой глубокого проникновения за 2 раза стен</t>
  </si>
  <si>
    <t>ФЕР-2001, 15-04-006-04, приказ Минстроя России №1039/пр от 30.12.2016г.</t>
  </si>
  <si>
    <t>29,1</t>
  </si>
  <si>
    <t>14.4.01.21</t>
  </si>
  <si>
    <t>Грунтовка</t>
  </si>
  <si>
    <t>[105 903,6 /  6,78] +  2% Заг.скл</t>
  </si>
  <si>
    <t>31</t>
  </si>
  <si>
    <t>10-01-089-01</t>
  </si>
  <si>
    <t>Антисептирование водными растворами стен</t>
  </si>
  <si>
    <t>ФЕР-2001, 10-01-089-01, приказ Минстроя России №1039/пр от 30.12.2016г.</t>
  </si>
  <si>
    <t>32</t>
  </si>
  <si>
    <t>15-04-007-01</t>
  </si>
  <si>
    <t>Окраска водно-дисперсионными акриловыми составами улучшенная по штукатурке стен</t>
  </si>
  <si>
    <t>ФЕР-2001, 15-04-007-01, приказ Минстроя России №1039/пр от 30.12.2016г.</t>
  </si>
  <si>
    <t>32,1</t>
  </si>
  <si>
    <t>14.3.02.01</t>
  </si>
  <si>
    <t>Краска акриловая</t>
  </si>
  <si>
    <t>[20 000 /  6,78] +  2% Заг.скл</t>
  </si>
  <si>
    <t>32,2</t>
  </si>
  <si>
    <t>33</t>
  </si>
  <si>
    <t>08-07-001-02</t>
  </si>
  <si>
    <t>Установка и разборка наружных инвентарных лесов высотой до 16 м трубчатых для прочих отделочных работ</t>
  </si>
  <si>
    <t>ФЕР-2001, 08-07-001-02, приказ Минстроя России №1039/пр от 30.12.2016г.</t>
  </si>
  <si>
    <t>Конструкции из кирпича и блоков</t>
  </si>
  <si>
    <t>ФЕР-08</t>
  </si>
  <si>
    <t>33,1</t>
  </si>
  <si>
    <t>01.7.16.02</t>
  </si>
  <si>
    <t>Детали деревянные лесов</t>
  </si>
  <si>
    <t>33,2</t>
  </si>
  <si>
    <t>Детали стальных трубчатых лесов</t>
  </si>
  <si>
    <t>34</t>
  </si>
  <si>
    <t>31-01-025-01</t>
  </si>
  <si>
    <t>Устройство асфальтовой отмостки на щебеночном основании толщиной 20 см</t>
  </si>
  <si>
    <t>ФЕР-2001, 31-01-025-01, приказ Минстроя России №1039/пр от 30.12.2016г.</t>
  </si>
  <si>
    <t>Аэродромы</t>
  </si>
  <si>
    <t>ФЕР-31</t>
  </si>
  <si>
    <t>34,1</t>
  </si>
  <si>
    <t>02.2.02.02</t>
  </si>
  <si>
    <t>Каменная мелочь марки 300</t>
  </si>
  <si>
    <t>34,2</t>
  </si>
  <si>
    <t>02.2.05.04</t>
  </si>
  <si>
    <t>Щебень</t>
  </si>
  <si>
    <t>[1 000 /  6,78] +  2% Заг.скл</t>
  </si>
  <si>
    <t>34,3</t>
  </si>
  <si>
    <t>04.2.02.02</t>
  </si>
  <si>
    <t>Асфальт литой песчаный</t>
  </si>
  <si>
    <t>[413,33 /  6,78] +  2% Заг.скл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</si>
  <si>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</si>
  <si>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</si>
  <si>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</si>
  <si>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</si>
  <si>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</si>
  <si>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</si>
  <si>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</si>
  <si>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</si>
  <si>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</si>
  <si>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</si>
  <si>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</si>
  <si>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</si>
  <si>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</si>
  <si>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</si>
  <si>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</si>
  <si>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</si>
  <si>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</si>
  <si>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</si>
  <si>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</si>
  <si>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</si>
  <si>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</si>
  <si>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</si>
  <si>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</si>
  <si>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</si>
  <si>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</si>
  <si>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</si>
  <si>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</si>
  <si>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</si>
  <si>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</si>
  <si>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</si>
  <si>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</si>
  <si>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</si>
  <si>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</si>
  <si>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</si>
  <si>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</si>
  <si>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</si>
  <si>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</si>
  <si>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</si>
  <si>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</si>
  <si>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</si>
  <si>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</si>
  <si>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</si>
  <si>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</si>
  <si>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</si>
  <si>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</si>
  <si>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</si>
  <si>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</si>
  <si>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</si>
  <si>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</si>
  <si>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</si>
  <si>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</si>
  <si>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</si>
  <si>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</si>
  <si>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</si>
  <si>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</si>
  <si>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</si>
  <si>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</si>
  <si>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</si>
  <si>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</si>
  <si>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</si>
  <si>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2019 г.</t>
  </si>
  <si>
    <t>Индексы за итогом</t>
  </si>
  <si>
    <t>_OBSM_</t>
  </si>
  <si>
    <t>1-100-20</t>
  </si>
  <si>
    <t>Рабочий среднего разряда 2</t>
  </si>
  <si>
    <t>чел.-ч.</t>
  </si>
  <si>
    <t>91.06.03-055</t>
  </si>
  <si>
    <t>ФСЭМ-2001, 91.06.03-055, приказ Минстроя России №1039/пр от 30.12.2016г.</t>
  </si>
  <si>
    <t>Лебедки электрические тяговым усилием 19,62 кН (2 т)</t>
  </si>
  <si>
    <t>маш.-ч</t>
  </si>
  <si>
    <t>91.06.03-060</t>
  </si>
  <si>
    <t>ФСЭМ-2001, 91.06.03-060, приказ Минстроя России №1039/пр от 30.12.2016г.</t>
  </si>
  <si>
    <t>Лебедки электрические тяговым усилием до 5,79 кН (0,59 т)</t>
  </si>
  <si>
    <t>1-100-33</t>
  </si>
  <si>
    <t>Рабочий среднего разряда 3.3</t>
  </si>
  <si>
    <t>91.18.01-012</t>
  </si>
  <si>
    <t>ФСЭМ-2001, 91.18.01-012, приказ Минстроя России №1039/пр от 30.12.2016г.</t>
  </si>
  <si>
    <t>Компрессоры передвижные с электродвигателем давлением 600 кПа (6 ат), производительность до 3,5 м3/мин</t>
  </si>
  <si>
    <t>91.21.10-003</t>
  </si>
  <si>
    <t>ФСЭМ-2001, 91.21.10-003, приказ Минстроя России №1039/пр от 30.12.2016г.</t>
  </si>
  <si>
    <t>Молотки при работе от передвижных компрессорных станций отбойные пневматические</t>
  </si>
  <si>
    <t>1-100-22</t>
  </si>
  <si>
    <t>Рабочий среднего разряда 2.2</t>
  </si>
  <si>
    <t>1-100-24</t>
  </si>
  <si>
    <t>Рабочий среднего разряда 2.4</t>
  </si>
  <si>
    <t>4-100-00</t>
  </si>
  <si>
    <t>Затраты труда машинистов</t>
  </si>
  <si>
    <t>91.05.01-017</t>
  </si>
  <si>
    <t>ФСЭМ-2001, 91.05.01-017, приказ Минстроя России №1039/пр от 30.12.2016г.</t>
  </si>
  <si>
    <t>Краны башенные, грузоподъемность 8 т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</si>
  <si>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</si>
  <si>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</si>
  <si>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</si>
  <si>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01.7.15.06-0111</t>
  </si>
  <si>
    <t>ФССЦ-2001, 01.7.15.06-0111, приказ Минстроя России №1039/пр от 30.12.2016г.</t>
  </si>
  <si>
    <t>Гвозди строительные</t>
  </si>
  <si>
    <t>1-100-28</t>
  </si>
  <si>
    <t>Рабочий среднего разряда 2.8</t>
  </si>
  <si>
    <t>08.1.02.11-0001</t>
  </si>
  <si>
    <t>ФССЦ-2001, 08.1.02.11-0001, приказ Минстроя России №1039/пр от 30.12.2016г.</t>
  </si>
  <si>
    <t>Поковки из квадратных заготовок, масса 1,8 кг</t>
  </si>
  <si>
    <t>11.1.02.04-0031</t>
  </si>
  <si>
    <t>ФССЦ-2001, 11.1.02.04-0031, приказ Минстроя России №1039/пр от 30.12.2016г.</t>
  </si>
  <si>
    <t>Лесоматериалы круглые хвойных пород для строительства диаметром 14-24 см, длиной 3-6,5 м</t>
  </si>
  <si>
    <t>1-100-25</t>
  </si>
  <si>
    <t>Рабочий среднего разряда 2.5</t>
  </si>
  <si>
    <t>01.7.20.08-0072</t>
  </si>
  <si>
    <t>ФССЦ-2001, 01.7.20.08-0072, приказ Минстроя России №1039/пр от 30.12.2016г.</t>
  </si>
  <si>
    <t>Канаты трехпрядные из капроновых нитей</t>
  </si>
  <si>
    <t>08.1.02.25-0062</t>
  </si>
  <si>
    <t>ФССЦ-2001, 08.1.02.25-0062, приказ Минстроя России №1039/пр от 30.12.2016г.</t>
  </si>
  <si>
    <t>Кляммеры приведенные к марке КЛ-2</t>
  </si>
  <si>
    <t>08.3.03.05-0002</t>
  </si>
  <si>
    <t>ФССЦ-2001, 08.3.03.05-0002, приказ Минстроя России №1039/пр от 30.12.2016г.</t>
  </si>
  <si>
    <t>Проволока канатная оцинкованная, диаметром 3 мм</t>
  </si>
  <si>
    <t>11.2.07.12-0002</t>
  </si>
  <si>
    <t>ФССЦ-2001, 11.2.07.12-0002, приказ Минстроя России №1039/пр от 30.12.2016г.</t>
  </si>
  <si>
    <t>Штапик (раскладка) размером 10х19 мм</t>
  </si>
  <si>
    <t>1-100-27</t>
  </si>
  <si>
    <t>Рабочий среднего разряда 2.7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</si>
  <si>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</si>
  <si>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</si>
  <si>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</si>
  <si>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08.3.03.06-0002</t>
  </si>
  <si>
    <t>ФССЦ-2001, 08.3.03.06-0002, приказ Минстроя России №1039/пр от 30.12.2016г.</t>
  </si>
  <si>
    <t>Проволока горячекатаная в мотках, диаметром 6,3-6,5 мм</t>
  </si>
  <si>
    <t>11.1.03.01-0078</t>
  </si>
  <si>
    <t>ФССЦ-2001, 11.1.03.01-0078, приказ Минстроя России №1039/пр от 30.12.2016г.</t>
  </si>
  <si>
    <t>Бруски обрезные хвойных пород длиной 4-6,5 м, шириной 75-150 мм, толщиной 40-75 мм, II сорта</t>
  </si>
  <si>
    <t>11.1.03.01-0082</t>
  </si>
  <si>
    <t>ФССЦ-2001, 11.1.03.01-0082, приказ Минстроя России №1039/пр от 30.12.2016г.</t>
  </si>
  <si>
    <t>Бруски обрезные хвойных пород длиной 4-6,5 м, шириной 75-150 мм, толщиной 100, 125 мм, II сорта</t>
  </si>
  <si>
    <t>11.1.03.06-0093</t>
  </si>
  <si>
    <t>ФССЦ-2001, 11.1.03.06-0093, приказ Минстроя России №1039/пр от 30.12.2016г.</t>
  </si>
  <si>
    <t>Доски обрезные хвойных пород длиной 4-6,5 м, шириной 75-150 мм, толщиной 44 мм и более, I сорта</t>
  </si>
  <si>
    <t>12.1.02.14-0001</t>
  </si>
  <si>
    <t>ФССЦ-2001, 12.1.02.14-0001, приказ Минстроя России №1039/пр от 30.12.2016г.</t>
  </si>
  <si>
    <t>Толь с крупнозернистой посыпкой гидроизоляционный марки ТГ-350</t>
  </si>
  <si>
    <t>14.5.06.03-0002</t>
  </si>
  <si>
    <t>ФССЦ-2001, 14.5.06.03-0002, приказ Минстроя России №1039/пр от 30.12.2016г.</t>
  </si>
  <si>
    <t>Паста антисептическая</t>
  </si>
  <si>
    <t>01.7.15.03-0041</t>
  </si>
  <si>
    <t>ФССЦ-2001, 01.7.15.03-0041, приказ Минстроя России №1039/пр от 30.12.2016г.</t>
  </si>
  <si>
    <t>Болты с гайками и шайбами строительные</t>
  </si>
  <si>
    <t>08.1.02.11-0003</t>
  </si>
  <si>
    <t>ФССЦ-2001, 08.1.02.11-0003, приказ Минстроя России №1039/пр от 30.12.2016г.</t>
  </si>
  <si>
    <t>Поковки из квадратных заготовок, масса 2,825 кг</t>
  </si>
  <si>
    <t>11.1.03.05-0081</t>
  </si>
  <si>
    <t>ФССЦ-2001, 11.1.03.05-0081, приказ Минстроя России №1039/пр от 30.12.2016г.</t>
  </si>
  <si>
    <t>Доски необрезные хвойных пород длиной 4-6,5 м, все ширины, толщиной 32-40 мм, III сорта</t>
  </si>
  <si>
    <t>11.1.03.06-0094</t>
  </si>
  <si>
    <t>ФССЦ-2001, 11.1.03.06-0094, приказ Минстроя России №1039/пр от 30.12.2016г.</t>
  </si>
  <si>
    <t>Доски обрезные хвойных пород длиной 4-6,5 м, шириной 75-150 мм, толщиной 44 мм и более, II сорта</t>
  </si>
  <si>
    <t>14.2.04.01-0001</t>
  </si>
  <si>
    <t>ФССЦ-2001, 14.2.04.01-0001, приказ Минстроя России №1039/пр от 30.12.2016г.</t>
  </si>
  <si>
    <t>Смола каменноугольная для дорожного строительства</t>
  </si>
  <si>
    <t>1-100-32</t>
  </si>
  <si>
    <t>Рабочий среднего разряда 3.2</t>
  </si>
  <si>
    <t>11.1.03.06-0091</t>
  </si>
  <si>
    <t>ФССЦ-2001, 11.1.03.06-0091, приказ Минстроя России №1039/пр от 30.12.2016г.</t>
  </si>
  <si>
    <t>Доски обрезные хвойных пород длиной 4-6,5 м, шириной 75-150 мм, толщиной 32-40 мм, III сорта</t>
  </si>
  <si>
    <t>04.3.01.12-0003</t>
  </si>
  <si>
    <t>ФССЦ-2001, 04.3.01.12-0003, приказ Минстроя России №1039/пр от 30.12.2016г.</t>
  </si>
  <si>
    <t>Раствор готовый кладочный цементно-известковый марки 50</t>
  </si>
  <si>
    <t>1-100-38</t>
  </si>
  <si>
    <t>Рабочий среднего разряда 3.8</t>
  </si>
  <si>
    <t>91.08.04-021</t>
  </si>
  <si>
    <t>ФСЭМ-2001, 91.08.04-021, приказ Минстроя России №1039/пр от 30.12.2016г.</t>
  </si>
  <si>
    <t>Котлы битумные передвижные 400 л</t>
  </si>
  <si>
    <t>01.2.01.02-0041</t>
  </si>
  <si>
    <t>ФССЦ-2001, 01.2.01.02-0041, приказ Минстроя России №1039/пр от 30.12.2016г.</t>
  </si>
  <si>
    <t>Битумы нефтяные строительные кровельные марки БНК-45/190, БНК-45/180</t>
  </si>
  <si>
    <t>01.2.03.03-0013</t>
  </si>
  <si>
    <t>ФССЦ-2001, 01.2.03.03-0013, приказ Минстроя России №1039/пр от 30.12.2016г.</t>
  </si>
  <si>
    <t>Мастика битумная кровельная горячая</t>
  </si>
  <si>
    <t>01.3.01.03-0002</t>
  </si>
  <si>
    <t>ФССЦ-2001, 01.3.01.03-0002, приказ Минстроя России №1039/пр от 30.12.2016г.</t>
  </si>
  <si>
    <t>Керосин для технических целей марок КТ-1, КТ-2</t>
  </si>
  <si>
    <t>12.1.02.06-0022</t>
  </si>
  <si>
    <t>ФССЦ-2001, 12.1.02.06-0022, приказ Минстроя России №1039/пр от 30.12.2016г.</t>
  </si>
  <si>
    <t>Рубероид кровельный с пылевидной посыпкой марки РКП-350б</t>
  </si>
  <si>
    <t>1-100-42</t>
  </si>
  <si>
    <t>Рабочий среднего разряда 4.2</t>
  </si>
  <si>
    <t>1-100-30</t>
  </si>
  <si>
    <t>Рабочий среднего разряда 3</t>
  </si>
  <si>
    <t>11.1.02.05-0002</t>
  </si>
  <si>
    <t>ФССЦ-2001, 11.1.02.05-0002, приказ Минстроя России №1039/пр от 30.12.2016г.</t>
  </si>
  <si>
    <t>Лесоматериалы круглые хвойных пород для выработки пиломатериалов и заготовок (пластины) толщиной 20-24 см, II сорта</t>
  </si>
  <si>
    <t>11.1.03.06-0095</t>
  </si>
  <si>
    <t>ФССЦ-2001, 11.1.03.06-0095, приказ Минстроя России №1039/пр от 30.12.2016г.</t>
  </si>
  <si>
    <t>Доски обрезные хвойных пород длиной 4-6,5 м, шириной 75-150 мм, толщиной 44 мм и более, III сорта</t>
  </si>
  <si>
    <t>11.1.03.06-0099</t>
  </si>
  <si>
    <t>ФССЦ-2001, 11.1.03.06-0099, приказ Минстроя России №1039/пр от 30.12.2016г.</t>
  </si>
  <si>
    <t>Доски обрезные хвойных пород длиной 4-6,5 м, шириной 75-150, мм толщиной 19-22 мм, III сорта</t>
  </si>
  <si>
    <t>91.05.02-005</t>
  </si>
  <si>
    <t>ФСЭМ-2001, 91.05.02-005, приказ Минстроя России №1039/пр от 30.12.2016г.</t>
  </si>
  <si>
    <t>Краны козловые, грузоподъемность 32 т</t>
  </si>
  <si>
    <t>91.05.06-008</t>
  </si>
  <si>
    <t>ФСЭМ-2001, 91.05.06-008, приказ Минстроя России №1039/пр от 30.12.2016г.</t>
  </si>
  <si>
    <t>Краны на гусеничном ходу, грузоподъемность 40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</si>
  <si>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</si>
  <si>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</si>
  <si>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</si>
  <si>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91.17.04-042</t>
  </si>
  <si>
    <t>ФСЭМ-2001, 91.17.04-042, приказ Минстроя России №1039/пр от 30.12.2016г.</t>
  </si>
  <si>
    <t>Аппарат для газовой сварки и резки</t>
  </si>
  <si>
    <t>91.17.04-171</t>
  </si>
  <si>
    <t>ФСЭМ-2001, 91.17.04-171, приказ Минстроя России №1039/пр от 30.12.2016г.</t>
  </si>
  <si>
    <t>Преобразователи сварочные номинальным сварочным током 315-500 А</t>
  </si>
  <si>
    <t>01.3.02.08-0001</t>
  </si>
  <si>
    <t>ФССЦ-2001, 01.3.02.08-0001, приказ Минстроя России №1039/пр от 30.12.2016г.</t>
  </si>
  <si>
    <t>Кислород технический газообразный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</si>
  <si>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</si>
  <si>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</si>
  <si>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</si>
  <si>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кг</t>
  </si>
  <si>
    <t>01.7.11.07-0032</t>
  </si>
  <si>
    <t>ФССЦ-2001, 01.7.11.07-0032, приказ Минстроя России №1039/пр от 30.12.2016г.</t>
  </si>
  <si>
    <t>Электроды диаметром 4 мм Э42</t>
  </si>
  <si>
    <t>01.7.20.08-0071</t>
  </si>
  <si>
    <t>ФССЦ-2001, 01.7.20.08-0071, приказ Минстроя России №1039/пр от 30.12.2016г.</t>
  </si>
  <si>
    <t>Канаты пеньковые пропитанные</t>
  </si>
  <si>
    <t>07.2.07.12-0020</t>
  </si>
  <si>
    <t>ФССЦ-2001, 07.2.07.12-0020, приказ Минстроя России №1039/пр от 30.12.2016г.</t>
  </si>
  <si>
    <t>Отдельные конструктивные элементы зданий и сооружений с преобладанием горячекатаных профилей, средняя масса сборочной единицы от 0,1 до 0,5 т</t>
  </si>
  <si>
    <t>08.2.02.11-0007</t>
  </si>
  <si>
    <t>ФССЦ-2001, 08.2.02.11-0007, приказ Минстроя России №1039/пр от 30.12.2016г.</t>
  </si>
  <si>
    <t>Канат двойной свивки типа ТК, конструкции 6х19(1+6+12)+1 о.с., оцинкованный из проволок марки В, маркировочная группа 1770 н/мм2, диаметром 5,5 мм</t>
  </si>
  <si>
    <t>08.3.11.01-0091</t>
  </si>
  <si>
    <t>ФССЦ-2001, 08.3.11.01-0091, приказ Минстроя России №1039/пр от 30.12.2016г.</t>
  </si>
  <si>
    <t>Швеллеры № 40 из стали марки Ст0</t>
  </si>
  <si>
    <t>11.1.03.01-0077</t>
  </si>
  <si>
    <t>ФССЦ-2001, 11.1.03.01-0077, приказ Минстроя России №1039/пр от 30.12.2016г.</t>
  </si>
  <si>
    <t>Бруски обрезные хвойных пород длиной 4-6,5 м, шириной 75-150 мм, толщиной 40-75 мм, I сорта</t>
  </si>
  <si>
    <t>14.4.01.01-0003</t>
  </si>
  <si>
    <t>ФССЦ-2001, 14.4.01.01-0003, приказ Минстроя России №1039/пр от 30.12.2016г.</t>
  </si>
  <si>
    <t>Грунтовка ГФ-021 красно-коричневая</t>
  </si>
  <si>
    <t>14.5.09.07-0029</t>
  </si>
  <si>
    <t>ФССЦ-2001, 14.5.09.07-0029, приказ Минстроя России №1039/пр от 30.12.2016г.</t>
  </si>
  <si>
    <t>Растворитель марки Р-4</t>
  </si>
  <si>
    <t>1-100-37</t>
  </si>
  <si>
    <t>Рабочий среднего разряда 3.7</t>
  </si>
  <si>
    <t>01.3.05.23-0129</t>
  </si>
  <si>
    <t>ФССЦ-2001, 01.3.05.23-0129, приказ Минстроя России №1039/пр от 30.12.2016г.</t>
  </si>
  <si>
    <t>Натрий фтористый технический, марка А, сорт I</t>
  </si>
  <si>
    <t>01.7.03.01-0001</t>
  </si>
  <si>
    <t>ФССЦ-2001, 01.7.03.01-0001, приказ Минстроя России №1039/пр от 30.12.2016г.</t>
  </si>
  <si>
    <t>Вода</t>
  </si>
  <si>
    <t>91.06.06-048</t>
  </si>
  <si>
    <t>ФСЭМ-2001, 91.06.06-048, приказ Минстроя России №1039/пр от 30.12.2016г.</t>
  </si>
  <si>
    <t>Подъемники одномачтовые, грузоподъемность до 500 кг, высота подъема 45 м</t>
  </si>
  <si>
    <t>01.7.17.11-0011</t>
  </si>
  <si>
    <t>ФССЦ-2001, 01.7.17.11-0011, приказ Минстроя России №1039/пр от 30.12.2016г.</t>
  </si>
  <si>
    <t>Шкурка шлифовальная двухслойная с зернистостью 40-25</t>
  </si>
  <si>
    <t>01.7.20.08-0051</t>
  </si>
  <si>
    <t>ФССЦ-2001, 01.7.20.08-0051, приказ Минстроя России №1039/пр от 30.12.2016г.</t>
  </si>
  <si>
    <t>Ветошь</t>
  </si>
  <si>
    <t>02.4.03.02-0001</t>
  </si>
  <si>
    <t>ФССЦ-2001, 02.4.03.02-0001, приказ Минстроя России №1039/пр от 30.12.2016г.</t>
  </si>
  <si>
    <t>Пемза шлаковая (щебень пористый из металлургического шлака), марка 600, фракция 5-10 мм</t>
  </si>
  <si>
    <t>14.5.05.01-0011</t>
  </si>
  <si>
    <t>ФССЦ-2001, 14.5.05.01-0011, приказ Минстроя России №1039/пр от 30.12.2016г.</t>
  </si>
  <si>
    <t>Олифа комбинированная, марки К-2</t>
  </si>
  <si>
    <t>14.5.11.01-0003</t>
  </si>
  <si>
    <t>ФССЦ-2001, 14.5.11.01-0003, приказ Минстроя России №1039/пр от 30.12.2016г.</t>
  </si>
  <si>
    <t>Шпатлевка масляно-клеевая</t>
  </si>
  <si>
    <t>01.7.15.06-0146</t>
  </si>
  <si>
    <t>ФССЦ-2001, 01.7.15.06-0146, приказ Минстроя России №1039/пр от 30.12.2016г.</t>
  </si>
  <si>
    <t>Гвозди толевые круглые 3,0х40 мм</t>
  </si>
  <si>
    <t>08.1.02.11-0013</t>
  </si>
  <si>
    <t>ФССЦ-2001, 08.1.02.11-0013, приказ Минстроя России №1039/пр от 30.12.2016г.</t>
  </si>
  <si>
    <t>Поковки оцинкованные, масса 2,825 кг</t>
  </si>
  <si>
    <t>08.3.05.05-0053</t>
  </si>
  <si>
    <t>ФССЦ-2001, 08.3.05.05-0053, приказ Минстроя России №1039/пр от 30.12.2016г.</t>
  </si>
  <si>
    <t>Сталь листовая оцинкованная толщиной листа 0,7 мм</t>
  </si>
  <si>
    <t>01.7.07.08-0004</t>
  </si>
  <si>
    <t>ФССЦ-2001, 01.7.07.08-0004, приказ Минстроя России №1039/пр от 30.12.2016г.</t>
  </si>
  <si>
    <t>Мыло хозяйственное жидкое</t>
  </si>
  <si>
    <t>14.2.05.06-0002</t>
  </si>
  <si>
    <t>ФССЦ-2001, 14.2.05.06-0002, приказ Минстроя России №1039/пр от 30.12.2016г.</t>
  </si>
  <si>
    <t>Состав специальный "СТИ №1" (ТУ 2319-017-65935428-2012)</t>
  </si>
  <si>
    <t>л</t>
  </si>
  <si>
    <t>03.1.01.01-0002</t>
  </si>
  <si>
    <t>ФССЦ-2001, 03.1.01.01-0002, приказ Минстроя России №1039/пр от 30.12.2016г.</t>
  </si>
  <si>
    <t>Гипсовые вяжущие, марка Г3</t>
  </si>
  <si>
    <t>08.1.02.17-0161</t>
  </si>
  <si>
    <t>ФССЦ-2001, 08.1.02.17-0161, приказ Минстроя России №1039/пр от 30.12.2016г.</t>
  </si>
  <si>
    <t>Сетка тканая с квадратными ячейками № 05 без покрытия</t>
  </si>
  <si>
    <t>04.3.01.12-0111</t>
  </si>
  <si>
    <t>ФССЦ-2001, 04.3.01.12-0111, приказ Минстроя России №1039/пр от 30.12.2016г.</t>
  </si>
  <si>
    <t>Раствор готовый отделочный тяжелый, цементно-известковый 1:1:6</t>
  </si>
  <si>
    <t>1-100-34</t>
  </si>
  <si>
    <t>Рабочий среднего разряда 3.4</t>
  </si>
  <si>
    <t>1-100-39</t>
  </si>
  <si>
    <t>Рабочий среднего разряда 3.9</t>
  </si>
  <si>
    <t>1-100-40</t>
  </si>
  <si>
    <t>Рабочий среднего разряда 4</t>
  </si>
  <si>
    <t>91.06.06-046</t>
  </si>
  <si>
    <t>ФСЭМ-2001, 91.06.06-046, приказ Минстроя России №1039/пр от 30.12.2016г.</t>
  </si>
  <si>
    <t>Подъемники одномачтовые, грузоподъемность до 500 кг, высота подъема 25 м</t>
  </si>
  <si>
    <t>14.5.11.02-0101</t>
  </si>
  <si>
    <t>ФССЦ-2001, 14.5.11.02-0101, приказ Минстроя России №1039/пр от 30.12.2016г.</t>
  </si>
  <si>
    <t>Шпатлевка водно-дисперсионная</t>
  </si>
  <si>
    <t>1-100-31</t>
  </si>
  <si>
    <t>Рабочий среднего разряда 3.1</t>
  </si>
  <si>
    <t>11.2.13.06-0011</t>
  </si>
  <si>
    <t>ФССЦ-2001, 11.2.13.06-0011, приказ Минстроя России №1039/пр от 30.12.2016г.</t>
  </si>
  <si>
    <t>Щиты: настила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</si>
  <si>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</si>
  <si>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</si>
  <si>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</si>
  <si>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91.08.02-001</t>
  </si>
  <si>
    <t>ФСЭМ-2001, 91.08.02-001, приказ Минстроя России №1039/пр от 30.12.2016г.</t>
  </si>
  <si>
    <t>Автогудронаторы 3500 л</t>
  </si>
  <si>
    <t>91.08.09-025</t>
  </si>
  <si>
    <t>ФСЭМ-2001, 91.08.09-025, приказ Минстроя России №1039/пр от 30.12.2016г.</t>
  </si>
  <si>
    <t>Трамбовки электрические</t>
  </si>
  <si>
    <t>91.13.01-038</t>
  </si>
  <si>
    <t>ФСЭМ-2001, 91.13.01-038, приказ Минстроя России №1039/пр от 30.12.2016г.</t>
  </si>
  <si>
    <t>Машины поливомоечные 6000 л</t>
  </si>
  <si>
    <t>91.16.01-002</t>
  </si>
  <si>
    <t>ФСЭМ-2001, 91.16.01-002, приказ Минстроя России №1039/пр от 30.12.2016г.</t>
  </si>
  <si>
    <t>Электростанции передвижные, мощность 4 кВт</t>
  </si>
  <si>
    <t>01.2.01.01-0021</t>
  </si>
  <si>
    <t>ФССЦ-2001, 01.2.01.01-0021, приказ Минстроя России №1039/пр от 30.12.2016г.</t>
  </si>
  <si>
    <t>Битумы нефтяные дорожные марки БНД 40/60</t>
  </si>
  <si>
    <t>08.3.09.05</t>
  </si>
  <si>
    <t>Стальной гнутый профиль (профилированный настил)</t>
  </si>
  <si>
    <t>Шурупы строительные</t>
  </si>
  <si>
    <t>14.2.05.06-0003</t>
  </si>
  <si>
    <t>ФССЦ-2001, 14.2.05.06-0003, приказ Минстроя России №1039/пр от 30.12.2016г.</t>
  </si>
  <si>
    <t>Состав специальный многокомпонентный "СТИ №2" (ТУ 2319- 016-65935428-2012)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</si>
  <si>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</si>
  <si>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</si>
  <si>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Параметры5.xls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</si>
  <si>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</si>
  <si>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</si>
  <si>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</si>
  <si>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</si>
  <si>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</si>
  <si>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</si>
  <si>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</si>
  <si>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</si>
  <si>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</si>
  <si>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</si>
  <si>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</si>
  <si>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</si>
  <si>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</si>
  <si>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</si>
  <si>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</si>
  <si>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</si>
  <si>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</si>
  <si>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</si>
  <si>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</si>
  <si>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</si>
  <si>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</si>
  <si>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</si>
  <si>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</si>
  <si>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</si>
  <si>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</si>
  <si>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</si>
  <si>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</si>
  <si>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</si>
  <si>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</si>
  <si>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 xml:space="preserve">Составлен в уровне цен : 01.01.2000 г.  с пересчетом в текущий уровень цен на: 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</si>
  <si>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</si>
  <si>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</si>
  <si>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</si>
  <si>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Шифр объекта: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</si>
  <si>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</si>
  <si>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</si>
  <si>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</si>
  <si>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</si>
  <si>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01.01.2000 г.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</si>
  <si>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</si>
  <si>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</si>
  <si>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</si>
  <si>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</si>
  <si>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</si>
  <si>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</si>
  <si>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</t>
  </si>
  <si>
    <t>норматива</t>
  </si>
  <si>
    <t>Наименование работ и затрат</t>
  </si>
  <si>
    <t>Единица</t>
  </si>
  <si>
    <t>изме-</t>
  </si>
  <si>
    <t>рения</t>
  </si>
  <si>
    <t>Коли-</t>
  </si>
  <si>
    <t>чество</t>
  </si>
  <si>
    <t>Цена за единицу, руб.</t>
  </si>
  <si>
    <t>в том числе:</t>
  </si>
  <si>
    <t xml:space="preserve"> </t>
  </si>
  <si>
    <t>Экспл.</t>
  </si>
  <si>
    <t>машин</t>
  </si>
  <si>
    <t>в т.ч.</t>
  </si>
  <si>
    <t>з/п маш.</t>
  </si>
  <si>
    <t>Cтоимость, руб.</t>
  </si>
  <si>
    <t xml:space="preserve">Раздел: </t>
  </si>
  <si>
    <t xml:space="preserve">   Накладные расходы (НР) : </t>
  </si>
  <si>
    <t xml:space="preserve"> % </t>
  </si>
  <si>
    <t xml:space="preserve">   Сметная прибыль    (СП) : </t>
  </si>
  <si>
    <t xml:space="preserve">   Итого с НР и СП : </t>
  </si>
  <si>
    <t xml:space="preserve"> Расчет цены </t>
  </si>
  <si>
    <t xml:space="preserve">   [4 546,17 /  6,78] +  2% Заг.скл = 683.94</t>
  </si>
  <si>
    <t>Итого по разделу: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</si>
  <si>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</si>
  <si>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</si>
  <si>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</si>
  <si>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    ЗП машинистов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</si>
  <si>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</si>
  <si>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</si>
  <si>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</si>
  <si>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</si>
  <si>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</si>
  <si>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</si>
  <si>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</si>
  <si>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</si>
  <si>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</si>
  <si>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 xml:space="preserve">   [10,8 /  6,78] +  2% Заг.скл = 1.62</t>
  </si>
  <si>
    <t xml:space="preserve">   [542 /  6,78] +  2% Заг.скл = 81.54</t>
  </si>
  <si>
    <t xml:space="preserve">   [150 /  6,78] +  2% Заг.скл = 22.56</t>
  </si>
  <si>
    <t xml:space="preserve">   [1 916,66 /  6,78] +  2% Заг.скл = 288.34</t>
  </si>
  <si>
    <t xml:space="preserve">   [208,33 /  6,78] +  2% Заг.скл = 31.34</t>
  </si>
  <si>
    <t xml:space="preserve">   [130 000 /  6,78] +  2% Заг.скл = 19557.52</t>
  </si>
  <si>
    <t xml:space="preserve">   [105 903,6 /  6,78] +  2% Заг.скл = 15932.4</t>
  </si>
  <si>
    <t xml:space="preserve">   [20 000 /  6,78] +  2% Заг.скл = 3008.85</t>
  </si>
  <si>
    <t xml:space="preserve">   [1 000 /  6,78] +  2% Заг.скл = 150.44</t>
  </si>
  <si>
    <t xml:space="preserve">   [413,33 /  6,78] +  2% Заг.скл = 62.18</t>
  </si>
  <si>
    <t>Итого по локальной смете:</t>
  </si>
  <si>
    <t>Наименование</t>
  </si>
  <si>
    <t>Стоимость                    в базовых ценах</t>
  </si>
  <si>
    <t>Коэффициенты</t>
  </si>
  <si>
    <t>Индекс пересчета</t>
  </si>
  <si>
    <t>Стоимость                    в текущих ценах</t>
  </si>
  <si>
    <t xml:space="preserve">Итого: </t>
  </si>
  <si>
    <t>Строительные</t>
  </si>
  <si>
    <t>Монтажные</t>
  </si>
  <si>
    <t>Оборудование</t>
  </si>
  <si>
    <t>Итого</t>
  </si>
  <si>
    <t>В том числе: СМР</t>
  </si>
  <si>
    <t xml:space="preserve">Всего </t>
  </si>
  <si>
    <t>НДС</t>
  </si>
  <si>
    <t>%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</si>
  <si>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</si>
  <si>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</si>
  <si>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</si>
  <si>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</si>
  <si>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</si>
  <si>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</si>
  <si>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</si>
  <si>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</si>
  <si>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</si>
  <si>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>РАСЧЕТ СТОИМОСТИ МАТЕРИАЛОВ</t>
  </si>
  <si>
    <t>Составлен в уровне цен : I квартал 2019 г.</t>
  </si>
  <si>
    <t>№</t>
  </si>
  <si>
    <t>п/п</t>
  </si>
  <si>
    <t>Обосно-</t>
  </si>
  <si>
    <t>вание</t>
  </si>
  <si>
    <t>материала</t>
  </si>
  <si>
    <t>измере-</t>
  </si>
  <si>
    <t>ния</t>
  </si>
  <si>
    <t>Цена,</t>
  </si>
  <si>
    <t>руб.</t>
  </si>
  <si>
    <t>Стои-</t>
  </si>
  <si>
    <t>мость</t>
  </si>
  <si>
    <t>Расчет цены ресурса,</t>
  </si>
  <si>
    <t>наименование поставщика материала,</t>
  </si>
  <si>
    <t>наименование прайса и номер строки в прайсе</t>
  </si>
  <si>
    <t>Материалы Подрядчика (учтенные в расценках)</t>
  </si>
  <si>
    <t>Расчет цены : (Цена в Базовом уровне * Индекс) = Цена в Текущем уровне                                         ( 11978  * 6.78  = 81210.84 )</t>
  </si>
  <si>
    <t>Без НДС</t>
  </si>
  <si>
    <t>Расчет цены : (Цена в Базовом уровне * Индекс) = Цена в Текущем уровне                                         ( 5989  * 6.78  = 40605.42 )</t>
  </si>
  <si>
    <t>Расчет цены : (Цена в Базовом уровне * Индекс) = Цена в Текущем уровне                                         ( 558.33  * 6.78  = 3785.48 )</t>
  </si>
  <si>
    <t>Расчет цены : (Цена в Базовом уровне * Индекс) = Цена в Текущем уровне                                         ( 87116  * 6.78  = 590646.48 )</t>
  </si>
  <si>
    <t>Расчет цены : (Цена в Базовом уровне * Индекс) = Цена в Текущем уровне                                         ( 1400  * 6.78  = 9492 )</t>
  </si>
  <si>
    <t>Расчет цены : (Цена в Базовом уровне * Индекс) = Цена в Текущем уровне                                         ( 8190  * 6.78  = 55528.2 )</t>
  </si>
  <si>
    <t>Расчет цены : (Цена в Базовом уровне * Индекс) = Цена в Текущем уровне                                         ( 14250  * 6.78  = 96615 )</t>
  </si>
  <si>
    <t>Расчет цены : (Цена в Базовом уровне * Индекс) = Цена в Текущем уровне                                         ( 4455.2  * 6.78  = 30206.26 )</t>
  </si>
  <si>
    <t>Расчет цены : (Цена в Базовом уровне * Индекс) = Цена в Текущем уровне                                         ( 1601  * 6.78  = 10854.78 )</t>
  </si>
  <si>
    <t>Расчет цены : (Цена в Базовом уровне * Индекс) = Цена в Текущем уровне                                         ( 1980  * 6.78  = 13424.4 )</t>
  </si>
  <si>
    <t>Расчет цены : (Цена в Базовом уровне * Индекс) = Цена в Текущем уровне                                         ( 1572  * 6.78  = 10658.16 )</t>
  </si>
  <si>
    <t>Расчет цены : (Цена в Базовом уровне * Индекс) = Цена в Текущем уровне                                         ( 5.71  * 6.78  = 38.71 )</t>
  </si>
  <si>
    <t>Расчет цены : (Цена в Базовом уровне * Индекс) = Цена в Текущем уровне                                         ( 15255  * 6.78  = 103428.9 )</t>
  </si>
  <si>
    <t>Расчет цены : (Цена в Базовом уровне * Индекс) = Цена в Текущем уровне                                         ( 9040.01  * 6.78  = 61291.27 )</t>
  </si>
  <si>
    <t>Расчет цены : (Цена в Базовом уровне * Индекс) = Цена в Текущем уровне                                         ( 832.7  * 6.78  = 5645.71 )</t>
  </si>
  <si>
    <t>Расчет цены : (Цена в Базовом уровне * Индекс) = Цена в Текущем уровне                                         ( 1320  * 6.78  = 8949.6 )</t>
  </si>
  <si>
    <t>Расчет цены : (Цена в Базовом уровне * Индекс) = Цена в Текущем уровне                                         ( 1695  * 6.78  = 11492.1 )</t>
  </si>
  <si>
    <t>Расчет цены : (Цена в Базовом уровне * Индекс) = Цена в Текущем уровне                                         ( 1155  * 6.78  = 7830.9 )</t>
  </si>
  <si>
    <t>Расчет цены : (Цена в Базовом уровне * Индекс) = Цена в Текущем уровне                                         ( 519.8  * 6.78  = 3524.24 )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</si>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</sst>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9"/>
      <color indexed="17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8"/>
      <name val="Times New Roman Cyr"/>
      <charset val="204"/>
    </font>
    <font>
      <b/>
      <sz val="11"/>
      <name val="Arial"/>
      <family val="2"/>
      <charset val="204"/>
    </font>
    <font>
      <b/>
      <u/>
      <sz val="12"/>
      <name val="Times New Roman"/>
      <family val="1"/>
      <charset val="204"/>
    </font>
    <font>
      <sz val="9"/>
      <color indexed="9"/>
      <name val="Arial"/>
      <family val="2"/>
      <charset val="204"/>
    </font>
    <font>
      <sz val="9"/>
      <color indexed="14"/>
      <name val="Arial"/>
      <family val="2"/>
      <charset val="204"/>
    </font>
    <font>
      <sz val="8"/>
      <name val="Times New Roman"/>
      <family val="1"/>
      <charset val="204"/>
    </font>
    <font>
      <sz val="10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wrapText="1"/>
    </xf>
    <xf numFmtId="0" fontId="14" fillId="0" borderId="5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0" fillId="0" borderId="5" xfId="0" applyBorder="1"/>
    <xf numFmtId="0" fontId="14" fillId="0" borderId="6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14" fontId="15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wrapText="1"/>
    </xf>
    <xf numFmtId="0" fontId="26" fillId="0" borderId="0" xfId="0" applyFont="1"/>
    <xf numFmtId="4" fontId="22" fillId="0" borderId="0" xfId="0" applyNumberFormat="1" applyFont="1" applyAlignment="1">
      <alignment horizontal="right" shrinkToFi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wrapText="1"/>
    </xf>
    <xf numFmtId="3" fontId="0" fillId="0" borderId="0" xfId="0" applyNumberFormat="1"/>
    <xf numFmtId="0" fontId="22" fillId="0" borderId="5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left" vertical="top" wrapText="1"/>
    </xf>
    <xf numFmtId="0" fontId="11" fillId="0" borderId="6" xfId="0" applyFont="1" applyBorder="1"/>
    <xf numFmtId="0" fontId="0" fillId="0" borderId="10" xfId="0" applyBorder="1" applyAlignment="1">
      <alignment shrinkToFit="1"/>
    </xf>
    <xf numFmtId="0" fontId="19" fillId="0" borderId="10" xfId="0" applyFont="1" applyBorder="1" applyAlignment="1">
      <alignment shrinkToFit="1"/>
    </xf>
    <xf numFmtId="3" fontId="19" fillId="0" borderId="10" xfId="0" applyNumberFormat="1" applyFont="1" applyBorder="1" applyAlignment="1">
      <alignment shrinkToFit="1"/>
    </xf>
    <xf numFmtId="0" fontId="27" fillId="0" borderId="0" xfId="0" applyFont="1"/>
    <xf numFmtId="0" fontId="28" fillId="0" borderId="0" xfId="0" applyFont="1"/>
    <xf numFmtId="0" fontId="12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3" fontId="18" fillId="0" borderId="0" xfId="0" applyNumberFormat="1" applyFont="1"/>
    <xf numFmtId="3" fontId="19" fillId="0" borderId="25" xfId="0" applyNumberFormat="1" applyFont="1" applyBorder="1" applyAlignment="1">
      <alignment horizontal="right" shrinkToFi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left" indent="1"/>
    </xf>
    <xf numFmtId="0" fontId="11" fillId="0" borderId="4" xfId="0" applyFont="1" applyBorder="1"/>
    <xf numFmtId="3" fontId="11" fillId="0" borderId="5" xfId="0" applyNumberFormat="1" applyFont="1" applyBorder="1" applyAlignment="1">
      <alignment shrinkToFit="1"/>
    </xf>
    <xf numFmtId="0" fontId="11" fillId="0" borderId="5" xfId="0" applyFont="1" applyBorder="1" applyAlignment="1">
      <alignment horizontal="right" shrinkToFit="1"/>
    </xf>
    <xf numFmtId="3" fontId="11" fillId="0" borderId="5" xfId="0" applyNumberFormat="1" applyFont="1" applyBorder="1" applyAlignment="1">
      <alignment horizontal="right" shrinkToFit="1"/>
    </xf>
    <xf numFmtId="0" fontId="11" fillId="0" borderId="26" xfId="0" applyFont="1" applyBorder="1"/>
    <xf numFmtId="0" fontId="11" fillId="0" borderId="27" xfId="0" applyFont="1" applyBorder="1"/>
    <xf numFmtId="0" fontId="11" fillId="0" borderId="28" xfId="0" applyFont="1" applyBorder="1" applyAlignment="1">
      <alignment horizontal="left" indent="1"/>
    </xf>
    <xf numFmtId="0" fontId="11" fillId="0" borderId="3" xfId="0" applyFont="1" applyBorder="1"/>
    <xf numFmtId="3" fontId="11" fillId="0" borderId="25" xfId="0" applyNumberFormat="1" applyFont="1" applyBorder="1" applyAlignment="1">
      <alignment shrinkToFit="1"/>
    </xf>
    <xf numFmtId="0" fontId="11" fillId="0" borderId="25" xfId="0" applyFont="1" applyBorder="1" applyAlignment="1">
      <alignment horizontal="right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left" indent="1"/>
    </xf>
    <xf numFmtId="0" fontId="30" fillId="0" borderId="4" xfId="0" applyFont="1" applyBorder="1"/>
    <xf numFmtId="3" fontId="30" fillId="0" borderId="5" xfId="0" applyNumberFormat="1" applyFont="1" applyBorder="1" applyAlignment="1">
      <alignment shrinkToFit="1"/>
    </xf>
    <xf numFmtId="0" fontId="30" fillId="0" borderId="5" xfId="0" applyFont="1" applyBorder="1" applyAlignment="1">
      <alignment horizontal="right" shrinkToFit="1"/>
    </xf>
    <xf numFmtId="0" fontId="30" fillId="0" borderId="5" xfId="0" applyFont="1" applyBorder="1" applyAlignment="1">
      <alignment horizontal="left" shrinkToFit="1"/>
    </xf>
    <xf numFmtId="4" fontId="31" fillId="0" borderId="5" xfId="0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horizontal="left"/>
    </xf>
    <xf numFmtId="0" fontId="33" fillId="0" borderId="0" xfId="0" applyFont="1"/>
    <xf numFmtId="0" fontId="20" fillId="0" borderId="0" xfId="0" applyFont="1" applyAlignment="1">
      <alignment wrapText="1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36" fillId="0" borderId="0" xfId="0" applyFont="1"/>
    <xf numFmtId="0" fontId="19" fillId="0" borderId="0" xfId="0" applyFont="1" applyAlignment="1">
      <alignment horizontal="left" vertical="top"/>
    </xf>
    <xf numFmtId="3" fontId="19" fillId="0" borderId="0" xfId="0" applyNumberFormat="1" applyFont="1" applyAlignment="1">
      <alignment horizontal="right" vertical="top" shrinkToFit="1"/>
    </xf>
    <xf numFmtId="0" fontId="19" fillId="0" borderId="5" xfId="0" applyFont="1" applyBorder="1" applyAlignment="1">
      <alignment horizontal="left" vertical="top"/>
    </xf>
    <xf numFmtId="3" fontId="19" fillId="0" borderId="5" xfId="0" applyNumberFormat="1" applyFont="1" applyBorder="1" applyAlignment="1">
      <alignment horizontal="right" vertical="top" shrinkToFit="1"/>
    </xf>
    <xf numFmtId="0" fontId="19" fillId="0" borderId="5" xfId="0" applyFont="1" applyBorder="1"/>
    <xf numFmtId="0" fontId="22" fillId="0" borderId="5" xfId="0" applyFont="1" applyBorder="1" applyAlignment="1">
      <alignment horizontal="center" vertical="top" shrinkToFit="1"/>
    </xf>
    <xf numFmtId="0" fontId="22" fillId="0" borderId="5" xfId="0" applyFont="1" applyBorder="1" applyAlignment="1">
      <alignment horizontal="right" shrinkToFit="1"/>
    </xf>
    <xf numFmtId="4" fontId="22" fillId="0" borderId="5" xfId="0" applyNumberFormat="1" applyFont="1" applyBorder="1" applyAlignment="1">
      <alignment horizontal="right" shrinkToFit="1"/>
    </xf>
    <xf numFmtId="3" fontId="22" fillId="0" borderId="5" xfId="0" applyNumberFormat="1" applyFont="1" applyBorder="1" applyAlignment="1">
      <alignment horizontal="right" shrinkToFit="1"/>
    </xf>
    <xf numFmtId="0" fontId="37" fillId="0" borderId="5" xfId="0" applyFont="1" applyBorder="1" applyAlignment="1">
      <alignment horizontal="left" vertical="top" wrapText="1"/>
    </xf>
    <xf numFmtId="0" fontId="38" fillId="0" borderId="0" xfId="0" applyFont="1" applyAlignment="1">
      <alignment horizontal="left"/>
    </xf>
    <xf numFmtId="0" fontId="38" fillId="0" borderId="0" xfId="0" applyFont="1"/>
    <xf numFmtId="0" fontId="12" fillId="0" borderId="3" xfId="0" applyFont="1" applyBorder="1" applyAlignment="1">
      <alignment horizontal="left" wrapText="1"/>
    </xf>
    <xf numFmtId="0" fontId="38" fillId="0" borderId="27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5" fillId="0" borderId="0" xfId="0" applyFont="1" applyAlignment="1">
      <alignment horizontal="left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4" fillId="0" borderId="0" xfId="0" applyFont="1" applyAlignment="1">
      <alignment horizontal="center" wrapText="1"/>
    </xf>
    <xf numFmtId="0" fontId="13" fillId="0" borderId="0" xfId="0" applyFont="1"/>
    <xf numFmtId="0" fontId="0" fillId="0" borderId="0" xfId="0"/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3" fillId="0" borderId="27" xfId="0" applyFont="1" applyBorder="1" applyAlignment="1">
      <alignment horizontal="center"/>
    </xf>
    <xf numFmtId="0" fontId="19" fillId="0" borderId="0" xfId="0" applyFont="1" applyAlignment="1"/>
    <xf numFmtId="0" fontId="0" fillId="0" borderId="0" xfId="0" applyAlignment="1"/>
    <xf numFmtId="3" fontId="19" fillId="0" borderId="0" xfId="0" applyNumberFormat="1" applyFont="1" applyAlignment="1">
      <alignment shrinkToFit="1"/>
    </xf>
    <xf numFmtId="3" fontId="0" fillId="0" borderId="0" xfId="0" applyNumberFormat="1" applyAlignment="1">
      <alignment shrinkToFit="1"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shrinkToFit="1"/>
    </xf>
    <xf numFmtId="3" fontId="28" fillId="0" borderId="0" xfId="0" applyNumberFormat="1" applyFont="1" applyAlignment="1">
      <alignment shrinkToFi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49" fontId="19" fillId="0" borderId="1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4" fillId="0" borderId="0" xfId="0" applyFont="1" applyAlignment="1">
      <alignment horizontal="right" vertical="top"/>
    </xf>
    <xf numFmtId="49" fontId="13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" fontId="14" fillId="0" borderId="3" xfId="0" applyNumberFormat="1" applyFont="1" applyBorder="1" applyAlignment="1">
      <alignment horizontal="right" shrinkToFit="1"/>
    </xf>
    <xf numFmtId="0" fontId="14" fillId="0" borderId="3" xfId="0" applyFont="1" applyBorder="1" applyAlignment="1">
      <alignment horizontal="right" shrinkToFit="1"/>
    </xf>
    <xf numFmtId="49" fontId="0" fillId="0" borderId="2" xfId="0" applyNumberFormat="1" applyBorder="1" applyAlignment="1">
      <alignment horizontal="center"/>
    </xf>
    <xf numFmtId="14" fontId="13" fillId="0" borderId="1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49" fontId="14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1" xfId="0" applyFont="1" applyBorder="1" applyAlignment="1">
      <alignment horizontal="center"/>
    </xf>
    <xf numFmtId="0" fontId="39" fillId="0" borderId="10" xfId="0" applyFont="1" applyBorder="1"/>
    <xf numFmtId="0" fontId="39" fillId="0" borderId="0" xfId="0" applyFont="1"/>
    <xf numFmtId="0" fontId="40" fillId="0" borderId="0" xfId="0" applyFont="1" applyAlignment="1">
      <alignment horizontal="righ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Alignment="1">
      <alignment wrapText="1"/>
    </xf>
    <xf numFmtId="0" fontId="42" fillId="0" borderId="17" xfId="0" applyFont="1" applyBorder="1" applyAlignment="1">
      <alignment horizontal="left" vertical="top" wrapText="1"/>
    </xf>
    <xf numFmtId="49" fontId="42" fillId="0" borderId="18" xfId="0" applyNumberFormat="1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right" vertical="top" wrapText="1"/>
    </xf>
    <xf numFmtId="0" fontId="43" fillId="0" borderId="18" xfId="0" applyFont="1" applyBorder="1" applyAlignment="1">
      <alignment horizontal="right" vertical="top" shrinkToFit="1"/>
    </xf>
    <xf numFmtId="4" fontId="39" fillId="0" borderId="18" xfId="0" applyNumberFormat="1" applyFont="1" applyBorder="1" applyAlignment="1">
      <alignment vertical="top" shrinkToFit="1"/>
    </xf>
    <xf numFmtId="3" fontId="39" fillId="0" borderId="18" xfId="0" applyNumberFormat="1" applyFont="1" applyBorder="1" applyAlignment="1">
      <alignment vertical="top" shrinkToFit="1"/>
    </xf>
    <xf numFmtId="3" fontId="39" fillId="0" borderId="19" xfId="0" applyNumberFormat="1" applyFont="1" applyBorder="1" applyAlignment="1">
      <alignment vertical="top" shrinkToFit="1"/>
    </xf>
    <xf numFmtId="0" fontId="39" fillId="0" borderId="20" xfId="0" applyFont="1" applyBorder="1"/>
    <xf numFmtId="0" fontId="39" fillId="0" borderId="6" xfId="0" applyFont="1" applyBorder="1"/>
    <xf numFmtId="0" fontId="42" fillId="0" borderId="6" xfId="0" applyFont="1" applyBorder="1" applyAlignment="1">
      <alignment horizontal="left" vertical="top" shrinkToFit="1"/>
    </xf>
    <xf numFmtId="0" fontId="42" fillId="0" borderId="6" xfId="0" applyFont="1" applyBorder="1" applyAlignment="1">
      <alignment horizontal="right" vertical="top"/>
    </xf>
    <xf numFmtId="0" fontId="42" fillId="0" borderId="6" xfId="0" applyFont="1" applyBorder="1" applyAlignment="1">
      <alignment horizontal="left" vertical="top"/>
    </xf>
    <xf numFmtId="3" fontId="39" fillId="0" borderId="6" xfId="0" applyNumberFormat="1" applyFont="1" applyBorder="1" applyAlignment="1">
      <alignment horizontal="right" vertical="top" shrinkToFit="1"/>
    </xf>
    <xf numFmtId="0" fontId="39" fillId="0" borderId="21" xfId="0" applyFont="1" applyBorder="1"/>
    <xf numFmtId="0" fontId="39" fillId="0" borderId="9" xfId="0" applyFont="1" applyBorder="1"/>
    <xf numFmtId="0" fontId="39" fillId="0" borderId="7" xfId="0" applyFont="1" applyBorder="1"/>
    <xf numFmtId="0" fontId="42" fillId="0" borderId="7" xfId="0" applyFont="1" applyBorder="1" applyAlignment="1">
      <alignment horizontal="left" vertical="top" shrinkToFit="1"/>
    </xf>
    <xf numFmtId="0" fontId="42" fillId="0" borderId="7" xfId="0" applyFont="1" applyBorder="1" applyAlignment="1">
      <alignment horizontal="right" vertical="top"/>
    </xf>
    <xf numFmtId="0" fontId="42" fillId="0" borderId="7" xfId="0" applyFont="1" applyBorder="1" applyAlignment="1">
      <alignment horizontal="left" vertical="top"/>
    </xf>
    <xf numFmtId="3" fontId="39" fillId="0" borderId="7" xfId="0" applyNumberFormat="1" applyFont="1" applyBorder="1" applyAlignment="1">
      <alignment horizontal="right" vertical="top" shrinkToFit="1"/>
    </xf>
    <xf numFmtId="0" fontId="39" fillId="0" borderId="22" xfId="0" applyFont="1" applyBorder="1"/>
    <xf numFmtId="0" fontId="44" fillId="0" borderId="9" xfId="0" applyFont="1" applyBorder="1"/>
    <xf numFmtId="0" fontId="44" fillId="0" borderId="7" xfId="0" applyFont="1" applyBorder="1"/>
    <xf numFmtId="0" fontId="45" fillId="0" borderId="7" xfId="0" applyFont="1" applyBorder="1" applyAlignment="1">
      <alignment horizontal="left" vertical="top" shrinkToFit="1"/>
    </xf>
    <xf numFmtId="0" fontId="45" fillId="0" borderId="7" xfId="0" applyFont="1" applyBorder="1" applyAlignment="1">
      <alignment horizontal="right" vertical="top"/>
    </xf>
    <xf numFmtId="0" fontId="45" fillId="0" borderId="7" xfId="0" applyFont="1" applyBorder="1" applyAlignment="1">
      <alignment horizontal="left" vertical="top"/>
    </xf>
    <xf numFmtId="3" fontId="44" fillId="0" borderId="7" xfId="0" applyNumberFormat="1" applyFont="1" applyBorder="1" applyAlignment="1">
      <alignment horizontal="right" vertical="top" shrinkToFit="1"/>
    </xf>
    <xf numFmtId="0" fontId="44" fillId="0" borderId="22" xfId="0" applyFont="1" applyBorder="1"/>
    <xf numFmtId="0" fontId="42" fillId="0" borderId="23" xfId="0" applyFont="1" applyBorder="1" applyAlignment="1">
      <alignment horizontal="left" vertical="top" wrapText="1"/>
    </xf>
    <xf numFmtId="49" fontId="42" fillId="0" borderId="5" xfId="0" applyNumberFormat="1" applyFont="1" applyBorder="1" applyAlignment="1">
      <alignment horizontal="left" vertical="top" wrapText="1"/>
    </xf>
    <xf numFmtId="0" fontId="43" fillId="0" borderId="5" xfId="0" applyFont="1" applyBorder="1" applyAlignment="1">
      <alignment horizontal="left" vertical="top" wrapText="1"/>
    </xf>
    <xf numFmtId="0" fontId="42" fillId="0" borderId="5" xfId="0" applyFont="1" applyBorder="1" applyAlignment="1">
      <alignment horizontal="right" vertical="top" wrapText="1"/>
    </xf>
    <xf numFmtId="0" fontId="43" fillId="0" borderId="5" xfId="0" applyFont="1" applyBorder="1" applyAlignment="1">
      <alignment horizontal="right" vertical="top" shrinkToFit="1"/>
    </xf>
    <xf numFmtId="4" fontId="39" fillId="0" borderId="5" xfId="0" applyNumberFormat="1" applyFont="1" applyBorder="1" applyAlignment="1">
      <alignment vertical="top" shrinkToFit="1"/>
    </xf>
    <xf numFmtId="3" fontId="39" fillId="0" borderId="5" xfId="0" applyNumberFormat="1" applyFont="1" applyBorder="1" applyAlignment="1">
      <alignment vertical="top" shrinkToFit="1"/>
    </xf>
    <xf numFmtId="3" fontId="39" fillId="0" borderId="24" xfId="0" applyNumberFormat="1" applyFont="1" applyBorder="1" applyAlignment="1">
      <alignment vertical="top" shrinkToFit="1"/>
    </xf>
    <xf numFmtId="0" fontId="39" fillId="0" borderId="10" xfId="0" applyFont="1" applyBorder="1" applyAlignment="1">
      <alignment shrinkToFit="1"/>
    </xf>
    <xf numFmtId="0" fontId="44" fillId="0" borderId="10" xfId="0" applyFont="1" applyBorder="1" applyAlignment="1">
      <alignment shrinkToFit="1"/>
    </xf>
    <xf numFmtId="3" fontId="44" fillId="0" borderId="10" xfId="0" applyNumberFormat="1" applyFont="1" applyBorder="1" applyAlignment="1">
      <alignment shrinkToFit="1"/>
    </xf>
    <xf numFmtId="3" fontId="44" fillId="0" borderId="10" xfId="0" applyNumberFormat="1" applyFont="1" applyBorder="1" applyAlignment="1">
      <alignment shrinkToFit="1"/>
    </xf>
    <xf numFmtId="0" fontId="39" fillId="0" borderId="0" xfId="0" applyFont="1" applyAlignment="1"/>
    <xf numFmtId="0" fontId="44" fillId="0" borderId="0" xfId="0" applyFont="1"/>
    <xf numFmtId="3" fontId="44" fillId="0" borderId="0" xfId="0" applyNumberFormat="1" applyFont="1" applyAlignment="1">
      <alignment shrinkToFit="1"/>
    </xf>
    <xf numFmtId="3" fontId="39" fillId="0" borderId="0" xfId="0" applyNumberFormat="1" applyFont="1" applyAlignment="1">
      <alignment shrinkToFit="1"/>
    </xf>
    <xf numFmtId="0" fontId="44" fillId="0" borderId="0" xfId="0" applyFont="1" applyAlignment="1"/>
    <xf numFmtId="0" fontId="39" fillId="0" borderId="23" xfId="0" applyFont="1" applyBorder="1"/>
    <xf numFmtId="0" fontId="39" fillId="0" borderId="5" xfId="0" applyFont="1" applyBorder="1"/>
    <xf numFmtId="0" fontId="44" fillId="0" borderId="5" xfId="0" applyFont="1" applyBorder="1"/>
    <xf numFmtId="0" fontId="39" fillId="0" borderId="2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13"/>
  <sheetViews>
    <sheetView workbookViewId="0">
      <selection sqref="A1:G1"/>
    </sheetView>
  </sheetViews>
  <sheetFormatPr defaultColWidth="0" defaultRowHeight="12.75" x14ac:dyDescent="0.2"/>
  <cols>
    <col min="1" max="1" width="6.7109375" customWidth="1"/>
    <col min="2" max="2" width="10.7109375" customWidth="1"/>
    <col min="3" max="3" width="33.7109375" customWidth="1"/>
    <col min="4" max="7" width="8.7109375" customWidth="1"/>
    <col min="8" max="8" width="70.7109375" customWidth="1"/>
    <col min="9" max="9" width="8.7109375" customWidth="1"/>
    <col min="10" max="10" width="9.140625" customWidth="1"/>
    <col min="11" max="14" width="0" hidden="1" customWidth="1"/>
    <col min="15" max="16" width="10" hidden="1" customWidth="1"/>
    <col min="17" max="17" width="11" hidden="1" customWidth="1"/>
    <col min="18" max="69" width="0" hidden="1" customWidth="1"/>
    <col min="70" max="70" width="66.7109375" hidden="1" customWidth="1"/>
    <col min="71" max="71" width="76.7109375" hidden="1" customWidth="1"/>
    <col min="72" max="76" width="0" hidden="1" customWidth="1"/>
    <col min="77" max="77" width="34.7109375" hidden="1" customWidth="1"/>
    <col min="78" max="78" width="17.7109375" hidden="1" customWidth="1"/>
  </cols>
  <sheetData>
    <row r="1" spans="1:255" s="15" customFormat="1" ht="11.25" x14ac:dyDescent="0.2">
      <c r="A1" s="115" t="s">
        <v>686</v>
      </c>
      <c r="B1" s="115"/>
      <c r="C1" s="115"/>
      <c r="D1" s="115"/>
      <c r="E1" s="115"/>
      <c r="F1" s="115"/>
      <c r="G1" s="115"/>
    </row>
    <row r="2" spans="1:255" x14ac:dyDescent="0.2">
      <c r="A2" s="116"/>
      <c r="B2" s="116"/>
      <c r="C2" s="116"/>
      <c r="D2" s="116"/>
      <c r="E2" s="116"/>
      <c r="F2" s="116"/>
      <c r="G2" s="116"/>
    </row>
    <row r="3" spans="1:255" x14ac:dyDescent="0.2">
      <c r="A3" s="20" t="s">
        <v>693</v>
      </c>
      <c r="C3" s="117"/>
      <c r="D3" s="118"/>
      <c r="E3" s="118"/>
      <c r="F3" s="118"/>
      <c r="G3" s="118"/>
      <c r="BR3" s="22">
        <f>C3</f>
        <v>0</v>
      </c>
      <c r="IU3" s="23"/>
    </row>
    <row r="4" spans="1:255" x14ac:dyDescent="0.2">
      <c r="A4" s="20" t="s">
        <v>695</v>
      </c>
      <c r="C4" s="112"/>
      <c r="D4" s="113"/>
      <c r="E4" s="113"/>
      <c r="F4" s="113"/>
      <c r="G4" s="113"/>
      <c r="BR4" s="22">
        <f>C4</f>
        <v>0</v>
      </c>
      <c r="IU4" s="23"/>
    </row>
    <row r="5" spans="1:255" x14ac:dyDescent="0.2">
      <c r="A5" s="20" t="s">
        <v>696</v>
      </c>
      <c r="C5" s="112"/>
      <c r="D5" s="113"/>
      <c r="E5" s="113"/>
      <c r="F5" s="113"/>
      <c r="G5" s="113"/>
      <c r="BR5" s="22">
        <f>C5</f>
        <v>0</v>
      </c>
      <c r="IU5" s="23"/>
    </row>
    <row r="6" spans="1:255" x14ac:dyDescent="0.2">
      <c r="A6" s="20" t="s">
        <v>697</v>
      </c>
      <c r="C6" s="112"/>
      <c r="D6" s="113"/>
      <c r="E6" s="113"/>
      <c r="F6" s="113"/>
      <c r="G6" s="113"/>
      <c r="BR6" s="22">
        <f>C6</f>
        <v>0</v>
      </c>
      <c r="IU6" s="23"/>
    </row>
    <row r="8" spans="1:255" x14ac:dyDescent="0.2">
      <c r="A8" s="110"/>
      <c r="B8" s="110"/>
      <c r="C8" s="110"/>
      <c r="D8" s="110"/>
      <c r="E8" s="110"/>
      <c r="F8" s="110"/>
      <c r="G8" s="110"/>
    </row>
    <row r="9" spans="1:255" ht="15" x14ac:dyDescent="0.25">
      <c r="A9" s="114" t="s">
        <v>800</v>
      </c>
      <c r="B9" s="114"/>
      <c r="C9" s="114"/>
      <c r="D9" s="114"/>
      <c r="E9" s="114"/>
      <c r="F9" s="114"/>
      <c r="G9" s="114"/>
    </row>
    <row r="10" spans="1:255" ht="15" x14ac:dyDescent="0.25">
      <c r="A10" s="114"/>
      <c r="B10" s="114"/>
      <c r="C10" s="114"/>
      <c r="D10" s="114"/>
      <c r="E10" s="114"/>
      <c r="F10" s="114"/>
      <c r="G10" s="114"/>
    </row>
    <row r="11" spans="1:255" x14ac:dyDescent="0.2">
      <c r="A11" s="109"/>
      <c r="B11" s="109"/>
      <c r="C11" s="109"/>
      <c r="D11" s="109"/>
      <c r="E11" s="109"/>
      <c r="F11" s="109"/>
      <c r="G11" s="109"/>
    </row>
    <row r="12" spans="1:255" x14ac:dyDescent="0.2">
      <c r="A12" s="110"/>
      <c r="B12" s="110"/>
      <c r="C12" s="110"/>
      <c r="D12" s="110"/>
      <c r="E12" s="110"/>
      <c r="F12" s="110"/>
      <c r="G12" s="110"/>
    </row>
    <row r="13" spans="1:255" ht="15.75" x14ac:dyDescent="0.25">
      <c r="A13" s="14" t="s">
        <v>699</v>
      </c>
      <c r="B13" s="111" t="s">
        <v>46</v>
      </c>
      <c r="C13" s="111"/>
      <c r="D13" s="111"/>
      <c r="E13" s="111"/>
      <c r="F13" s="111"/>
      <c r="G13" s="111"/>
      <c r="BS13" s="88" t="str">
        <f>B13</f>
        <v>Реконструкция производственного здания   г Болхов  ул Фрунзе 9 а</v>
      </c>
      <c r="IU13" s="23"/>
    </row>
    <row r="14" spans="1:255" x14ac:dyDescent="0.2">
      <c r="A14" s="108"/>
      <c r="B14" s="108"/>
      <c r="C14" s="108"/>
      <c r="D14" s="108"/>
      <c r="E14" s="108"/>
      <c r="F14" s="108"/>
      <c r="G14" s="108"/>
    </row>
    <row r="15" spans="1:255" x14ac:dyDescent="0.2">
      <c r="A15" s="14" t="s">
        <v>801</v>
      </c>
    </row>
    <row r="16" spans="1:255" x14ac:dyDescent="0.2">
      <c r="A16" s="14" t="s">
        <v>714</v>
      </c>
    </row>
    <row r="17" spans="1:255" x14ac:dyDescent="0.2">
      <c r="A17" s="89" t="s">
        <v>802</v>
      </c>
      <c r="B17" s="89" t="s">
        <v>804</v>
      </c>
      <c r="C17" s="89" t="s">
        <v>777</v>
      </c>
      <c r="D17" s="89" t="s">
        <v>732</v>
      </c>
      <c r="E17" s="89" t="s">
        <v>735</v>
      </c>
      <c r="F17" s="89" t="s">
        <v>809</v>
      </c>
      <c r="G17" s="89" t="s">
        <v>811</v>
      </c>
      <c r="H17" s="89" t="s">
        <v>813</v>
      </c>
      <c r="I17" s="89" t="s">
        <v>789</v>
      </c>
    </row>
    <row r="18" spans="1:255" x14ac:dyDescent="0.2">
      <c r="A18" s="90" t="s">
        <v>803</v>
      </c>
      <c r="B18" s="90" t="s">
        <v>805</v>
      </c>
      <c r="C18" s="90" t="s">
        <v>806</v>
      </c>
      <c r="D18" s="90" t="s">
        <v>807</v>
      </c>
      <c r="E18" s="90" t="s">
        <v>736</v>
      </c>
      <c r="F18" s="90" t="s">
        <v>810</v>
      </c>
      <c r="G18" s="90" t="s">
        <v>812</v>
      </c>
      <c r="H18" s="90" t="s">
        <v>814</v>
      </c>
      <c r="I18" s="90" t="s">
        <v>790</v>
      </c>
    </row>
    <row r="19" spans="1:255" x14ac:dyDescent="0.2">
      <c r="A19" s="91"/>
      <c r="B19" s="91" t="s">
        <v>730</v>
      </c>
      <c r="C19" s="91"/>
      <c r="D19" s="91" t="s">
        <v>808</v>
      </c>
      <c r="E19" s="91"/>
      <c r="F19" s="91"/>
      <c r="G19" s="91" t="s">
        <v>810</v>
      </c>
      <c r="H19" s="91" t="s">
        <v>815</v>
      </c>
      <c r="I19" s="91"/>
    </row>
    <row r="20" spans="1:255" x14ac:dyDescent="0.2">
      <c r="A20" s="92">
        <v>1</v>
      </c>
      <c r="B20" s="92">
        <v>2</v>
      </c>
      <c r="C20" s="92">
        <v>3</v>
      </c>
      <c r="D20" s="92">
        <v>4</v>
      </c>
      <c r="E20" s="92">
        <v>5</v>
      </c>
      <c r="F20" s="92">
        <v>6</v>
      </c>
      <c r="G20" s="92">
        <v>7</v>
      </c>
      <c r="H20" s="92">
        <v>8</v>
      </c>
      <c r="I20" s="92">
        <v>9</v>
      </c>
    </row>
    <row r="21" spans="1:255" x14ac:dyDescent="0.2">
      <c r="A21" s="98"/>
      <c r="B21" s="98" t="s">
        <v>816</v>
      </c>
      <c r="C21" s="98"/>
      <c r="D21" s="98"/>
      <c r="E21" s="98"/>
      <c r="F21" s="98"/>
      <c r="G21" s="29"/>
      <c r="H21" s="29"/>
      <c r="I21" s="29"/>
    </row>
    <row r="22" spans="1:255" s="37" customFormat="1" ht="24" x14ac:dyDescent="0.2">
      <c r="A22" s="99">
        <v>1</v>
      </c>
      <c r="B22" s="50" t="s">
        <v>672</v>
      </c>
      <c r="C22" s="50" t="s">
        <v>674</v>
      </c>
      <c r="D22" s="50" t="s">
        <v>74</v>
      </c>
      <c r="E22" s="100">
        <f t="shared" ref="E22:E53" si="0">O22</f>
        <v>4.1600000000000005E-2</v>
      </c>
      <c r="F22" s="101">
        <f>ROUND( 1740 * 6.78, 2 )</f>
        <v>11797.2</v>
      </c>
      <c r="G22" s="102">
        <f t="shared" ref="G22:G53" si="1">ROUND(E22*F22,0)</f>
        <v>491</v>
      </c>
      <c r="H22" s="51" t="s">
        <v>34</v>
      </c>
      <c r="I22" s="51" t="s">
        <v>818</v>
      </c>
      <c r="N22" s="93"/>
      <c r="O22" s="93">
        <f t="shared" ref="O22:O53" si="2">SUM(P22:IV22)</f>
        <v>4.1600000000000005E-2</v>
      </c>
      <c r="P22" s="93">
        <f>SmtRes!CX442</f>
        <v>4.1600000000000005E-2</v>
      </c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  <c r="IR22" s="93"/>
      <c r="IS22" s="93"/>
      <c r="IT22" s="93"/>
      <c r="IU22" s="93"/>
    </row>
    <row r="23" spans="1:255" s="37" customFormat="1" ht="36" x14ac:dyDescent="0.2">
      <c r="A23" s="99">
        <v>2</v>
      </c>
      <c r="B23" s="50" t="s">
        <v>518</v>
      </c>
      <c r="C23" s="50" t="s">
        <v>520</v>
      </c>
      <c r="D23" s="50" t="s">
        <v>74</v>
      </c>
      <c r="E23" s="100">
        <f t="shared" si="0"/>
        <v>5.1949999999999996E-2</v>
      </c>
      <c r="F23" s="101">
        <f>ROUND( 1530 * 6.78, 2 )</f>
        <v>10373.4</v>
      </c>
      <c r="G23" s="102">
        <f t="shared" si="1"/>
        <v>539</v>
      </c>
      <c r="H23" s="51" t="s">
        <v>0</v>
      </c>
      <c r="I23" s="51" t="s">
        <v>818</v>
      </c>
      <c r="N23" s="93"/>
      <c r="O23" s="93">
        <f t="shared" si="2"/>
        <v>5.1949999999999996E-2</v>
      </c>
      <c r="P23" s="93">
        <f>SmtRes!CX161</f>
        <v>5.1949999999999996E-2</v>
      </c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  <c r="IT23" s="93"/>
      <c r="IU23" s="93"/>
    </row>
    <row r="24" spans="1:255" s="37" customFormat="1" ht="24" x14ac:dyDescent="0.2">
      <c r="A24" s="99">
        <v>3</v>
      </c>
      <c r="B24" s="50" t="s">
        <v>490</v>
      </c>
      <c r="C24" s="50" t="s">
        <v>492</v>
      </c>
      <c r="D24" s="50" t="s">
        <v>74</v>
      </c>
      <c r="E24" s="100">
        <f t="shared" si="0"/>
        <v>2.8571600000000003E-2</v>
      </c>
      <c r="F24" s="101">
        <f>ROUND( 9040.01 * 6.78, 2 )</f>
        <v>61291.27</v>
      </c>
      <c r="G24" s="102">
        <f t="shared" si="1"/>
        <v>1751</v>
      </c>
      <c r="H24" s="51" t="s">
        <v>831</v>
      </c>
      <c r="I24" s="51" t="s">
        <v>818</v>
      </c>
      <c r="N24" s="93"/>
      <c r="O24" s="93">
        <f t="shared" si="2"/>
        <v>2.8571600000000003E-2</v>
      </c>
      <c r="P24" s="93">
        <f>SmtRes!CX114</f>
        <v>2.4E-2</v>
      </c>
      <c r="Q24" s="93">
        <f>SmtRes!CX236</f>
        <v>4.5716000000000003E-3</v>
      </c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  <c r="IR24" s="93"/>
      <c r="IS24" s="93"/>
      <c r="IT24" s="93"/>
      <c r="IU24" s="93"/>
    </row>
    <row r="25" spans="1:255" s="37" customFormat="1" ht="36" x14ac:dyDescent="0.2">
      <c r="A25" s="99">
        <v>4</v>
      </c>
      <c r="B25" s="50" t="s">
        <v>478</v>
      </c>
      <c r="C25" s="50" t="s">
        <v>480</v>
      </c>
      <c r="D25" s="50" t="s">
        <v>81</v>
      </c>
      <c r="E25" s="100">
        <f t="shared" si="0"/>
        <v>3.4752000000000005</v>
      </c>
      <c r="F25" s="101">
        <f>ROUND( 1980 * 6.78, 2 )</f>
        <v>13424.4</v>
      </c>
      <c r="G25" s="102">
        <f t="shared" si="1"/>
        <v>46652</v>
      </c>
      <c r="H25" s="51" t="s">
        <v>827</v>
      </c>
      <c r="I25" s="51" t="s">
        <v>818</v>
      </c>
      <c r="N25" s="93"/>
      <c r="O25" s="93">
        <f t="shared" si="2"/>
        <v>3.4752000000000005</v>
      </c>
      <c r="P25" s="93">
        <f>SmtRes!CX95</f>
        <v>0.49919999999999998</v>
      </c>
      <c r="Q25" s="93">
        <f>SmtRes!CX117</f>
        <v>2.9760000000000004</v>
      </c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  <c r="IR25" s="93"/>
      <c r="IS25" s="93"/>
      <c r="IT25" s="93"/>
      <c r="IU25" s="93"/>
    </row>
    <row r="26" spans="1:255" s="37" customFormat="1" ht="36" x14ac:dyDescent="0.2">
      <c r="A26" s="99">
        <v>5</v>
      </c>
      <c r="B26" s="50" t="s">
        <v>580</v>
      </c>
      <c r="C26" s="50" t="s">
        <v>582</v>
      </c>
      <c r="D26" s="50" t="s">
        <v>81</v>
      </c>
      <c r="E26" s="100">
        <f t="shared" si="0"/>
        <v>2.7013999999999996E-3</v>
      </c>
      <c r="F26" s="101">
        <f>ROUND( 1700 * 6.78, 2 )</f>
        <v>11526</v>
      </c>
      <c r="G26" s="102">
        <f t="shared" si="1"/>
        <v>31</v>
      </c>
      <c r="H26" s="51" t="s">
        <v>14</v>
      </c>
      <c r="I26" s="51" t="s">
        <v>818</v>
      </c>
      <c r="N26" s="93"/>
      <c r="O26" s="93">
        <f t="shared" si="2"/>
        <v>2.7013999999999996E-3</v>
      </c>
      <c r="P26" s="93">
        <f>SmtRes!CX243</f>
        <v>2.7013999999999996E-3</v>
      </c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93"/>
    </row>
    <row r="27" spans="1:255" s="37" customFormat="1" ht="36" x14ac:dyDescent="0.2">
      <c r="A27" s="99">
        <v>6</v>
      </c>
      <c r="B27" s="50" t="s">
        <v>475</v>
      </c>
      <c r="C27" s="50" t="s">
        <v>477</v>
      </c>
      <c r="D27" s="50" t="s">
        <v>81</v>
      </c>
      <c r="E27" s="100">
        <f t="shared" si="0"/>
        <v>1.3312000000000002</v>
      </c>
      <c r="F27" s="101">
        <f>ROUND( 1601 * 6.78, 2 )</f>
        <v>10854.78</v>
      </c>
      <c r="G27" s="102">
        <f t="shared" si="1"/>
        <v>14450</v>
      </c>
      <c r="H27" s="51" t="s">
        <v>826</v>
      </c>
      <c r="I27" s="51" t="s">
        <v>818</v>
      </c>
      <c r="N27" s="93"/>
      <c r="O27" s="93">
        <f t="shared" si="2"/>
        <v>1.3312000000000002</v>
      </c>
      <c r="P27" s="93">
        <f>SmtRes!CX94</f>
        <v>1.3312000000000002</v>
      </c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  <c r="IT27" s="93"/>
      <c r="IU27" s="93"/>
    </row>
    <row r="28" spans="1:255" s="37" customFormat="1" ht="24" x14ac:dyDescent="0.2">
      <c r="A28" s="99">
        <v>7</v>
      </c>
      <c r="B28" s="50" t="s">
        <v>603</v>
      </c>
      <c r="C28" s="50" t="s">
        <v>605</v>
      </c>
      <c r="D28" s="50" t="s">
        <v>564</v>
      </c>
      <c r="E28" s="100">
        <f t="shared" si="0"/>
        <v>5.9193479999999994</v>
      </c>
      <c r="F28" s="101">
        <f>ROUND( 1.82 * 6.78, 2 )</f>
        <v>12.34</v>
      </c>
      <c r="G28" s="102">
        <f t="shared" si="1"/>
        <v>73</v>
      </c>
      <c r="H28" s="51" t="s">
        <v>20</v>
      </c>
      <c r="I28" s="51" t="s">
        <v>818</v>
      </c>
      <c r="N28" s="93"/>
      <c r="O28" s="93">
        <f t="shared" si="2"/>
        <v>5.9193479999999994</v>
      </c>
      <c r="P28" s="93">
        <f>SmtRes!CX286</f>
        <v>5.5200000000000006E-3</v>
      </c>
      <c r="Q28" s="93">
        <f>SmtRes!CX317</f>
        <v>4.8473999999999995</v>
      </c>
      <c r="R28" s="93">
        <f>SmtRes!CX367</f>
        <v>0.24236999999999997</v>
      </c>
      <c r="S28" s="93">
        <f>SmtRes!CX379</f>
        <v>0.32316</v>
      </c>
      <c r="T28" s="93">
        <f>SmtRes!CX407</f>
        <v>0.50089799999999995</v>
      </c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  <c r="IU28" s="93"/>
    </row>
    <row r="29" spans="1:255" s="37" customFormat="1" ht="24" x14ac:dyDescent="0.2">
      <c r="A29" s="99">
        <v>8</v>
      </c>
      <c r="B29" s="50" t="s">
        <v>594</v>
      </c>
      <c r="C29" s="50" t="s">
        <v>596</v>
      </c>
      <c r="D29" s="50" t="s">
        <v>81</v>
      </c>
      <c r="E29" s="100">
        <f t="shared" si="0"/>
        <v>2.6913780000000003</v>
      </c>
      <c r="F29" s="101">
        <f>ROUND( 2.44 * 6.78, 2 )</f>
        <v>16.54</v>
      </c>
      <c r="G29" s="102">
        <f t="shared" si="1"/>
        <v>45</v>
      </c>
      <c r="H29" s="51" t="s">
        <v>18</v>
      </c>
      <c r="I29" s="51" t="s">
        <v>818</v>
      </c>
      <c r="N29" s="93"/>
      <c r="O29" s="93">
        <f t="shared" si="2"/>
        <v>2.6913780000000003</v>
      </c>
      <c r="P29" s="93">
        <f>SmtRes!CX270</f>
        <v>0.16880000000000001</v>
      </c>
      <c r="Q29" s="93">
        <f>SmtRes!CX314</f>
        <v>0.24236999999999997</v>
      </c>
      <c r="R29" s="93">
        <f>SmtRes!CX336</f>
        <v>0.29084399999999999</v>
      </c>
      <c r="S29" s="93">
        <f>SmtRes!CX346</f>
        <v>0.56552999999999998</v>
      </c>
      <c r="T29" s="93">
        <f>SmtRes!CX353</f>
        <v>1.2200000000000001E-2</v>
      </c>
      <c r="U29" s="93">
        <f>SmtRes!CX392</f>
        <v>0.37163400000000002</v>
      </c>
      <c r="V29" s="93">
        <f>SmtRes!CX443</f>
        <v>1.04</v>
      </c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  <c r="IS29" s="93"/>
      <c r="IT29" s="93"/>
      <c r="IU29" s="93"/>
    </row>
    <row r="30" spans="1:255" s="37" customFormat="1" ht="24" x14ac:dyDescent="0.2">
      <c r="A30" s="99">
        <v>9</v>
      </c>
      <c r="B30" s="50" t="s">
        <v>442</v>
      </c>
      <c r="C30" s="50" t="s">
        <v>444</v>
      </c>
      <c r="D30" s="50" t="s">
        <v>74</v>
      </c>
      <c r="E30" s="100">
        <f t="shared" si="0"/>
        <v>9.6273599999999987E-2</v>
      </c>
      <c r="F30" s="101">
        <f>ROUND( 11978 * 6.78, 2 )</f>
        <v>81210.84</v>
      </c>
      <c r="G30" s="102">
        <f t="shared" si="1"/>
        <v>7818</v>
      </c>
      <c r="H30" s="51" t="s">
        <v>817</v>
      </c>
      <c r="I30" s="51" t="s">
        <v>818</v>
      </c>
      <c r="N30" s="93"/>
      <c r="O30" s="93">
        <f t="shared" si="2"/>
        <v>9.6273599999999987E-2</v>
      </c>
      <c r="P30" s="93">
        <f>SmtRes!CX43</f>
        <v>5.2000000000000006E-4</v>
      </c>
      <c r="Q30" s="93">
        <f>SmtRes!CX70</f>
        <v>1.7600000000000002E-4</v>
      </c>
      <c r="R30" s="93">
        <f>SmtRes!CX91</f>
        <v>5.9903999999999999E-2</v>
      </c>
      <c r="S30" s="93">
        <f>SmtRes!CX115</f>
        <v>9.6000000000000009E-3</v>
      </c>
      <c r="T30" s="93">
        <f>SmtRes!CX134</f>
        <v>2.3273599999999998E-2</v>
      </c>
      <c r="U30" s="93">
        <f>SmtRes!CX196</f>
        <v>2.8E-3</v>
      </c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  <c r="IP30" s="93"/>
      <c r="IQ30" s="93"/>
      <c r="IR30" s="93"/>
      <c r="IS30" s="93"/>
      <c r="IT30" s="93"/>
      <c r="IU30" s="93"/>
    </row>
    <row r="31" spans="1:255" s="37" customFormat="1" ht="24" x14ac:dyDescent="0.2">
      <c r="A31" s="99">
        <v>10</v>
      </c>
      <c r="B31" s="50" t="s">
        <v>615</v>
      </c>
      <c r="C31" s="50" t="s">
        <v>617</v>
      </c>
      <c r="D31" s="50" t="s">
        <v>74</v>
      </c>
      <c r="E31" s="100">
        <f t="shared" si="0"/>
        <v>7.224E-4</v>
      </c>
      <c r="F31" s="101">
        <f>ROUND( 8475 * 6.78, 2 )</f>
        <v>57460.5</v>
      </c>
      <c r="G31" s="102">
        <f t="shared" si="1"/>
        <v>42</v>
      </c>
      <c r="H31" s="51" t="s">
        <v>24</v>
      </c>
      <c r="I31" s="51" t="s">
        <v>818</v>
      </c>
      <c r="N31" s="93"/>
      <c r="O31" s="93">
        <f t="shared" si="2"/>
        <v>7.224E-4</v>
      </c>
      <c r="P31" s="93">
        <f>SmtRes!CX303</f>
        <v>7.224E-4</v>
      </c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  <c r="IP31" s="93"/>
      <c r="IQ31" s="93"/>
      <c r="IR31" s="93"/>
      <c r="IS31" s="93"/>
      <c r="IT31" s="93"/>
      <c r="IU31" s="93"/>
    </row>
    <row r="32" spans="1:255" s="37" customFormat="1" ht="24" x14ac:dyDescent="0.2">
      <c r="A32" s="99">
        <v>11</v>
      </c>
      <c r="B32" s="50" t="s">
        <v>631</v>
      </c>
      <c r="C32" s="50" t="s">
        <v>633</v>
      </c>
      <c r="D32" s="50" t="s">
        <v>74</v>
      </c>
      <c r="E32" s="100">
        <f t="shared" si="0"/>
        <v>0.40394999999999998</v>
      </c>
      <c r="F32" s="101">
        <f>ROUND( 729.98 * 6.78, 2 )</f>
        <v>4949.26</v>
      </c>
      <c r="G32" s="102">
        <f t="shared" si="1"/>
        <v>1999</v>
      </c>
      <c r="H32" s="51" t="s">
        <v>29</v>
      </c>
      <c r="I32" s="51" t="s">
        <v>818</v>
      </c>
      <c r="N32" s="93"/>
      <c r="O32" s="93">
        <f t="shared" si="2"/>
        <v>0.40394999999999998</v>
      </c>
      <c r="P32" s="93">
        <f>SmtRes!CX337</f>
        <v>0.40394999999999998</v>
      </c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  <c r="IP32" s="93"/>
      <c r="IQ32" s="93"/>
      <c r="IR32" s="93"/>
      <c r="IS32" s="93"/>
      <c r="IT32" s="93"/>
      <c r="IU32" s="93"/>
    </row>
    <row r="33" spans="1:255" s="37" customFormat="1" ht="24" x14ac:dyDescent="0.2">
      <c r="A33" s="99">
        <v>12</v>
      </c>
      <c r="B33" s="50" t="s">
        <v>583</v>
      </c>
      <c r="C33" s="50" t="s">
        <v>585</v>
      </c>
      <c r="D33" s="50" t="s">
        <v>74</v>
      </c>
      <c r="E33" s="100">
        <f t="shared" si="0"/>
        <v>9.7665999999999985E-4</v>
      </c>
      <c r="F33" s="101">
        <f>ROUND( 15620 * 6.78, 2 )</f>
        <v>105903.6</v>
      </c>
      <c r="G33" s="102">
        <f t="shared" si="1"/>
        <v>103</v>
      </c>
      <c r="H33" s="51" t="s">
        <v>15</v>
      </c>
      <c r="I33" s="51" t="s">
        <v>818</v>
      </c>
      <c r="N33" s="93"/>
      <c r="O33" s="93">
        <f t="shared" si="2"/>
        <v>9.7665999999999985E-4</v>
      </c>
      <c r="P33" s="93">
        <f>SmtRes!CX244</f>
        <v>9.7665999999999985E-4</v>
      </c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3"/>
      <c r="IN33" s="93"/>
      <c r="IO33" s="93"/>
      <c r="IP33" s="93"/>
      <c r="IQ33" s="93"/>
      <c r="IR33" s="93"/>
      <c r="IS33" s="93"/>
      <c r="IT33" s="93"/>
      <c r="IU33" s="93"/>
    </row>
    <row r="34" spans="1:255" s="37" customFormat="1" ht="36" x14ac:dyDescent="0.2">
      <c r="A34" s="99">
        <v>13</v>
      </c>
      <c r="B34" s="50" t="s">
        <v>496</v>
      </c>
      <c r="C34" s="50" t="s">
        <v>498</v>
      </c>
      <c r="D34" s="50" t="s">
        <v>81</v>
      </c>
      <c r="E34" s="100">
        <f t="shared" si="0"/>
        <v>3.2000000000000001E-2</v>
      </c>
      <c r="F34" s="101">
        <f>ROUND( 832.7 * 6.78, 2 )</f>
        <v>5645.71</v>
      </c>
      <c r="G34" s="102">
        <f t="shared" si="1"/>
        <v>181</v>
      </c>
      <c r="H34" s="51" t="s">
        <v>832</v>
      </c>
      <c r="I34" s="51" t="s">
        <v>818</v>
      </c>
      <c r="N34" s="93"/>
      <c r="O34" s="93">
        <f t="shared" si="2"/>
        <v>3.2000000000000001E-2</v>
      </c>
      <c r="P34" s="93">
        <f>SmtRes!CX118</f>
        <v>3.2000000000000001E-2</v>
      </c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  <c r="IL34" s="93"/>
      <c r="IM34" s="93"/>
      <c r="IN34" s="93"/>
      <c r="IO34" s="93"/>
      <c r="IP34" s="93"/>
      <c r="IQ34" s="93"/>
      <c r="IR34" s="93"/>
      <c r="IS34" s="93"/>
      <c r="IT34" s="93"/>
      <c r="IU34" s="93"/>
    </row>
    <row r="35" spans="1:255" s="37" customFormat="1" ht="36" x14ac:dyDescent="0.2">
      <c r="A35" s="99">
        <v>14</v>
      </c>
      <c r="B35" s="50" t="s">
        <v>507</v>
      </c>
      <c r="C35" s="50" t="s">
        <v>509</v>
      </c>
      <c r="D35" s="50" t="s">
        <v>81</v>
      </c>
      <c r="E35" s="100">
        <f t="shared" si="0"/>
        <v>6.982079999999999</v>
      </c>
      <c r="F35" s="101">
        <f>ROUND( 1155 * 6.78, 2 )</f>
        <v>7830.9</v>
      </c>
      <c r="G35" s="102">
        <f t="shared" si="1"/>
        <v>54676</v>
      </c>
      <c r="H35" s="51" t="s">
        <v>835</v>
      </c>
      <c r="I35" s="51" t="s">
        <v>818</v>
      </c>
      <c r="N35" s="93"/>
      <c r="O35" s="93">
        <f t="shared" si="2"/>
        <v>6.982079999999999</v>
      </c>
      <c r="P35" s="93">
        <f>SmtRes!CX135</f>
        <v>6.982079999999999</v>
      </c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  <c r="IL35" s="93"/>
      <c r="IM35" s="93"/>
      <c r="IN35" s="93"/>
      <c r="IO35" s="93"/>
      <c r="IP35" s="93"/>
      <c r="IQ35" s="93"/>
      <c r="IR35" s="93"/>
      <c r="IS35" s="93"/>
      <c r="IT35" s="93"/>
      <c r="IU35" s="93"/>
    </row>
    <row r="36" spans="1:255" s="37" customFormat="1" ht="36" x14ac:dyDescent="0.2">
      <c r="A36" s="99">
        <v>15</v>
      </c>
      <c r="B36" s="50" t="s">
        <v>481</v>
      </c>
      <c r="C36" s="50" t="s">
        <v>483</v>
      </c>
      <c r="D36" s="50" t="s">
        <v>81</v>
      </c>
      <c r="E36" s="100">
        <f t="shared" si="0"/>
        <v>6.9055999999999997</v>
      </c>
      <c r="F36" s="101">
        <f>ROUND( 1572 * 6.78, 2 )</f>
        <v>10658.16</v>
      </c>
      <c r="G36" s="102">
        <f t="shared" si="1"/>
        <v>73601</v>
      </c>
      <c r="H36" s="51" t="s">
        <v>828</v>
      </c>
      <c r="I36" s="51" t="s">
        <v>818</v>
      </c>
      <c r="N36" s="93"/>
      <c r="O36" s="93">
        <f t="shared" si="2"/>
        <v>6.9055999999999997</v>
      </c>
      <c r="P36" s="93">
        <f>SmtRes!CX96</f>
        <v>6.9055999999999997</v>
      </c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  <c r="IL36" s="93"/>
      <c r="IM36" s="93"/>
      <c r="IN36" s="93"/>
      <c r="IO36" s="93"/>
      <c r="IP36" s="93"/>
      <c r="IQ36" s="93"/>
      <c r="IR36" s="93"/>
      <c r="IS36" s="93"/>
      <c r="IT36" s="93"/>
      <c r="IU36" s="93"/>
    </row>
    <row r="37" spans="1:255" s="37" customFormat="1" ht="36" x14ac:dyDescent="0.2">
      <c r="A37" s="99">
        <v>16</v>
      </c>
      <c r="B37" s="50" t="s">
        <v>499</v>
      </c>
      <c r="C37" s="50" t="s">
        <v>501</v>
      </c>
      <c r="D37" s="50" t="s">
        <v>81</v>
      </c>
      <c r="E37" s="100">
        <f t="shared" si="0"/>
        <v>0.38400000000000001</v>
      </c>
      <c r="F37" s="101">
        <f>ROUND( 1320 * 6.78, 2 )</f>
        <v>8949.6</v>
      </c>
      <c r="G37" s="102">
        <f t="shared" si="1"/>
        <v>3437</v>
      </c>
      <c r="H37" s="51" t="s">
        <v>833</v>
      </c>
      <c r="I37" s="51" t="s">
        <v>818</v>
      </c>
      <c r="N37" s="93"/>
      <c r="O37" s="93">
        <f t="shared" si="2"/>
        <v>0.38400000000000001</v>
      </c>
      <c r="P37" s="93">
        <f>SmtRes!CX119</f>
        <v>0.38400000000000001</v>
      </c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  <c r="IL37" s="93"/>
      <c r="IM37" s="93"/>
      <c r="IN37" s="93"/>
      <c r="IO37" s="93"/>
      <c r="IP37" s="93"/>
      <c r="IQ37" s="93"/>
      <c r="IR37" s="93"/>
      <c r="IS37" s="93"/>
      <c r="IT37" s="93"/>
      <c r="IU37" s="93"/>
    </row>
    <row r="38" spans="1:255" s="37" customFormat="1" ht="36" x14ac:dyDescent="0.2">
      <c r="A38" s="99">
        <v>17</v>
      </c>
      <c r="B38" s="50" t="s">
        <v>537</v>
      </c>
      <c r="C38" s="50" t="s">
        <v>539</v>
      </c>
      <c r="D38" s="50" t="s">
        <v>81</v>
      </c>
      <c r="E38" s="100">
        <f t="shared" si="0"/>
        <v>0.2</v>
      </c>
      <c r="F38" s="101">
        <f>ROUND( 1056 * 6.78, 2 )</f>
        <v>7159.68</v>
      </c>
      <c r="G38" s="102">
        <f t="shared" si="1"/>
        <v>1432</v>
      </c>
      <c r="H38" s="51" t="s">
        <v>5</v>
      </c>
      <c r="I38" s="51" t="s">
        <v>818</v>
      </c>
      <c r="N38" s="93"/>
      <c r="O38" s="93">
        <f t="shared" si="2"/>
        <v>0.2</v>
      </c>
      <c r="P38" s="93">
        <f>SmtRes!CX198</f>
        <v>0.2</v>
      </c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  <c r="IQ38" s="93"/>
      <c r="IR38" s="93"/>
      <c r="IS38" s="93"/>
      <c r="IT38" s="93"/>
      <c r="IU38" s="93"/>
    </row>
    <row r="39" spans="1:255" s="37" customFormat="1" ht="36" x14ac:dyDescent="0.2">
      <c r="A39" s="99">
        <v>18</v>
      </c>
      <c r="B39" s="50" t="s">
        <v>540</v>
      </c>
      <c r="C39" s="50" t="s">
        <v>542</v>
      </c>
      <c r="D39" s="50" t="s">
        <v>81</v>
      </c>
      <c r="E39" s="100">
        <f t="shared" si="0"/>
        <v>0.12</v>
      </c>
      <c r="F39" s="101">
        <f>ROUND( 1242.2 * 6.78, 2 )</f>
        <v>8422.1200000000008</v>
      </c>
      <c r="G39" s="102">
        <f t="shared" si="1"/>
        <v>1011</v>
      </c>
      <c r="H39" s="51" t="s">
        <v>6</v>
      </c>
      <c r="I39" s="51" t="s">
        <v>818</v>
      </c>
      <c r="N39" s="93"/>
      <c r="O39" s="93">
        <f t="shared" si="2"/>
        <v>0.12</v>
      </c>
      <c r="P39" s="93">
        <f>SmtRes!CX199</f>
        <v>0.12</v>
      </c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  <c r="II39" s="93"/>
      <c r="IJ39" s="93"/>
      <c r="IK39" s="93"/>
      <c r="IL39" s="93"/>
      <c r="IM39" s="93"/>
      <c r="IN39" s="93"/>
      <c r="IO39" s="93"/>
      <c r="IP39" s="93"/>
      <c r="IQ39" s="93"/>
      <c r="IR39" s="93"/>
      <c r="IS39" s="93"/>
      <c r="IT39" s="93"/>
      <c r="IU39" s="93"/>
    </row>
    <row r="40" spans="1:255" s="37" customFormat="1" ht="60" x14ac:dyDescent="0.2">
      <c r="A40" s="99">
        <v>19</v>
      </c>
      <c r="B40" s="50" t="s">
        <v>574</v>
      </c>
      <c r="C40" s="50" t="s">
        <v>576</v>
      </c>
      <c r="D40" s="50" t="s">
        <v>289</v>
      </c>
      <c r="E40" s="100">
        <f t="shared" si="0"/>
        <v>3.3248E-2</v>
      </c>
      <c r="F40" s="101">
        <f>ROUND( 50.24 * 6.78, 2 )</f>
        <v>340.63</v>
      </c>
      <c r="G40" s="102">
        <f t="shared" si="1"/>
        <v>11</v>
      </c>
      <c r="H40" s="51" t="s">
        <v>12</v>
      </c>
      <c r="I40" s="51" t="s">
        <v>818</v>
      </c>
      <c r="N40" s="93"/>
      <c r="O40" s="93">
        <f t="shared" si="2"/>
        <v>3.3248E-2</v>
      </c>
      <c r="P40" s="93">
        <f>SmtRes!CX240</f>
        <v>3.3248E-2</v>
      </c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  <c r="IJ40" s="93"/>
      <c r="IK40" s="93"/>
      <c r="IL40" s="93"/>
      <c r="IM40" s="93"/>
      <c r="IN40" s="93"/>
      <c r="IO40" s="93"/>
      <c r="IP40" s="93"/>
      <c r="IQ40" s="93"/>
      <c r="IR40" s="93"/>
      <c r="IS40" s="93"/>
      <c r="IT40" s="93"/>
      <c r="IU40" s="93"/>
    </row>
    <row r="41" spans="1:255" s="37" customFormat="1" ht="24" x14ac:dyDescent="0.2">
      <c r="A41" s="99">
        <v>20</v>
      </c>
      <c r="B41" s="50" t="s">
        <v>568</v>
      </c>
      <c r="C41" s="50" t="s">
        <v>570</v>
      </c>
      <c r="D41" s="50" t="s">
        <v>74</v>
      </c>
      <c r="E41" s="100">
        <f t="shared" si="0"/>
        <v>3.1169999999999993E-4</v>
      </c>
      <c r="F41" s="101">
        <f>ROUND( 37900 * 6.78, 2 )</f>
        <v>256962</v>
      </c>
      <c r="G41" s="102">
        <f t="shared" si="1"/>
        <v>80</v>
      </c>
      <c r="H41" s="51" t="s">
        <v>10</v>
      </c>
      <c r="I41" s="51" t="s">
        <v>818</v>
      </c>
      <c r="N41" s="93"/>
      <c r="O41" s="93">
        <f t="shared" si="2"/>
        <v>3.1169999999999993E-4</v>
      </c>
      <c r="P41" s="93">
        <f>SmtRes!CX237</f>
        <v>3.1169999999999993E-4</v>
      </c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3"/>
      <c r="IG41" s="93"/>
      <c r="IH41" s="93"/>
      <c r="II41" s="93"/>
      <c r="IJ41" s="93"/>
      <c r="IK41" s="93"/>
      <c r="IL41" s="93"/>
      <c r="IM41" s="93"/>
      <c r="IN41" s="93"/>
      <c r="IO41" s="93"/>
      <c r="IP41" s="93"/>
      <c r="IQ41" s="93"/>
      <c r="IR41" s="93"/>
      <c r="IS41" s="93"/>
      <c r="IT41" s="93"/>
      <c r="IU41" s="93"/>
    </row>
    <row r="42" spans="1:255" s="37" customFormat="1" ht="24" x14ac:dyDescent="0.2">
      <c r="A42" s="99">
        <v>21</v>
      </c>
      <c r="B42" s="50" t="s">
        <v>455</v>
      </c>
      <c r="C42" s="50" t="s">
        <v>457</v>
      </c>
      <c r="D42" s="50" t="s">
        <v>74</v>
      </c>
      <c r="E42" s="100">
        <f t="shared" si="0"/>
        <v>1.3600000000000001E-3</v>
      </c>
      <c r="F42" s="101">
        <f>ROUND( 87116 * 6.78, 2 )</f>
        <v>590646.48</v>
      </c>
      <c r="G42" s="102">
        <f t="shared" si="1"/>
        <v>803</v>
      </c>
      <c r="H42" s="51" t="s">
        <v>821</v>
      </c>
      <c r="I42" s="51" t="s">
        <v>818</v>
      </c>
      <c r="N42" s="93"/>
      <c r="O42" s="93">
        <f t="shared" si="2"/>
        <v>1.3600000000000001E-3</v>
      </c>
      <c r="P42" s="93">
        <f>SmtRes!CX71</f>
        <v>1.3600000000000001E-3</v>
      </c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3"/>
      <c r="IG42" s="93"/>
      <c r="IH42" s="93"/>
      <c r="II42" s="93"/>
      <c r="IJ42" s="93"/>
      <c r="IK42" s="93"/>
      <c r="IL42" s="93"/>
      <c r="IM42" s="93"/>
      <c r="IN42" s="93"/>
      <c r="IO42" s="93"/>
      <c r="IP42" s="93"/>
      <c r="IQ42" s="93"/>
      <c r="IR42" s="93"/>
      <c r="IS42" s="93"/>
      <c r="IT42" s="93"/>
      <c r="IU42" s="93"/>
    </row>
    <row r="43" spans="1:255" s="37" customFormat="1" ht="24" x14ac:dyDescent="0.2">
      <c r="A43" s="99">
        <v>22</v>
      </c>
      <c r="B43" s="50" t="s">
        <v>524</v>
      </c>
      <c r="C43" s="50" t="s">
        <v>526</v>
      </c>
      <c r="D43" s="50" t="s">
        <v>74</v>
      </c>
      <c r="E43" s="100">
        <f t="shared" si="0"/>
        <v>0.12467999999999999</v>
      </c>
      <c r="F43" s="101">
        <f>ROUND( 2606.9 * 6.78, 2 )</f>
        <v>17674.78</v>
      </c>
      <c r="G43" s="102">
        <f t="shared" si="1"/>
        <v>2204</v>
      </c>
      <c r="H43" s="51" t="s">
        <v>2</v>
      </c>
      <c r="I43" s="51" t="s">
        <v>818</v>
      </c>
      <c r="N43" s="93"/>
      <c r="O43" s="93">
        <f t="shared" si="2"/>
        <v>0.12467999999999999</v>
      </c>
      <c r="P43" s="93">
        <f>SmtRes!CX163</f>
        <v>0.12467999999999999</v>
      </c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3"/>
      <c r="IQ43" s="93"/>
      <c r="IR43" s="93"/>
      <c r="IS43" s="93"/>
      <c r="IT43" s="93"/>
      <c r="IU43" s="93"/>
    </row>
    <row r="44" spans="1:255" s="37" customFormat="1" ht="24" x14ac:dyDescent="0.2">
      <c r="A44" s="99">
        <v>23</v>
      </c>
      <c r="B44" s="50" t="s">
        <v>558</v>
      </c>
      <c r="C44" s="50" t="s">
        <v>560</v>
      </c>
      <c r="D44" s="50" t="s">
        <v>81</v>
      </c>
      <c r="E44" s="100">
        <f t="shared" si="0"/>
        <v>2.9091999999999998</v>
      </c>
      <c r="F44" s="101">
        <f>ROUND( 6.22 * 6.78, 2 )</f>
        <v>42.17</v>
      </c>
      <c r="G44" s="102">
        <f t="shared" si="1"/>
        <v>123</v>
      </c>
      <c r="H44" s="51" t="s">
        <v>7</v>
      </c>
      <c r="I44" s="51" t="s">
        <v>818</v>
      </c>
      <c r="N44" s="93"/>
      <c r="O44" s="93">
        <f t="shared" si="2"/>
        <v>2.9091999999999998</v>
      </c>
      <c r="P44" s="93">
        <f>SmtRes!CX233</f>
        <v>2.9091999999999998</v>
      </c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  <c r="GV44" s="93"/>
      <c r="GW44" s="93"/>
      <c r="GX44" s="93"/>
      <c r="GY44" s="93"/>
      <c r="GZ44" s="93"/>
      <c r="HA44" s="93"/>
      <c r="HB44" s="93"/>
      <c r="HC44" s="93"/>
      <c r="HD44" s="93"/>
      <c r="HE44" s="93"/>
      <c r="HF44" s="93"/>
      <c r="HG44" s="93"/>
      <c r="HH44" s="93"/>
      <c r="HI44" s="93"/>
      <c r="HJ44" s="93"/>
      <c r="HK44" s="93"/>
      <c r="HL44" s="93"/>
      <c r="HM44" s="93"/>
      <c r="HN44" s="93"/>
      <c r="HO44" s="93"/>
      <c r="HP44" s="93"/>
      <c r="HQ44" s="93"/>
      <c r="HR44" s="93"/>
      <c r="HS44" s="93"/>
      <c r="HT44" s="93"/>
      <c r="HU44" s="93"/>
      <c r="HV44" s="93"/>
      <c r="HW44" s="93"/>
      <c r="HX44" s="93"/>
      <c r="HY44" s="93"/>
      <c r="HZ44" s="93"/>
      <c r="IA44" s="93"/>
      <c r="IB44" s="93"/>
      <c r="IC44" s="93"/>
      <c r="ID44" s="93"/>
      <c r="IE44" s="93"/>
      <c r="IF44" s="93"/>
      <c r="IG44" s="93"/>
      <c r="IH44" s="93"/>
      <c r="II44" s="93"/>
      <c r="IJ44" s="93"/>
      <c r="IK44" s="93"/>
      <c r="IL44" s="93"/>
      <c r="IM44" s="93"/>
      <c r="IN44" s="93"/>
      <c r="IO44" s="93"/>
      <c r="IP44" s="93"/>
      <c r="IQ44" s="93"/>
      <c r="IR44" s="93"/>
      <c r="IS44" s="93"/>
      <c r="IT44" s="93"/>
      <c r="IU44" s="93"/>
    </row>
    <row r="45" spans="1:255" s="37" customFormat="1" ht="24" x14ac:dyDescent="0.2">
      <c r="A45" s="99">
        <v>24</v>
      </c>
      <c r="B45" s="50" t="s">
        <v>458</v>
      </c>
      <c r="C45" s="50" t="s">
        <v>460</v>
      </c>
      <c r="D45" s="50" t="s">
        <v>188</v>
      </c>
      <c r="E45" s="100">
        <f t="shared" si="0"/>
        <v>3.7760000000000002E-2</v>
      </c>
      <c r="F45" s="101">
        <f>ROUND( 1400 * 6.78, 2 )</f>
        <v>9492</v>
      </c>
      <c r="G45" s="102">
        <f t="shared" si="1"/>
        <v>358</v>
      </c>
      <c r="H45" s="51" t="s">
        <v>822</v>
      </c>
      <c r="I45" s="51" t="s">
        <v>818</v>
      </c>
      <c r="N45" s="93"/>
      <c r="O45" s="93">
        <f t="shared" si="2"/>
        <v>3.7760000000000002E-2</v>
      </c>
      <c r="P45" s="93">
        <f>SmtRes!CX72</f>
        <v>3.7760000000000002E-2</v>
      </c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93"/>
      <c r="GG45" s="93"/>
      <c r="GH45" s="93"/>
      <c r="GI45" s="93"/>
      <c r="GJ45" s="93"/>
      <c r="GK45" s="93"/>
      <c r="GL45" s="93"/>
      <c r="GM45" s="93"/>
      <c r="GN45" s="93"/>
      <c r="GO45" s="93"/>
      <c r="GP45" s="93"/>
      <c r="GQ45" s="93"/>
      <c r="GR45" s="93"/>
      <c r="GS45" s="93"/>
      <c r="GT45" s="93"/>
      <c r="GU45" s="93"/>
      <c r="GV45" s="93"/>
      <c r="GW45" s="93"/>
      <c r="GX45" s="93"/>
      <c r="GY45" s="93"/>
      <c r="GZ45" s="93"/>
      <c r="HA45" s="93"/>
      <c r="HB45" s="93"/>
      <c r="HC45" s="93"/>
      <c r="HD45" s="93"/>
      <c r="HE45" s="93"/>
      <c r="HF45" s="93"/>
      <c r="HG45" s="93"/>
      <c r="HH45" s="93"/>
      <c r="HI45" s="93"/>
      <c r="HJ45" s="93"/>
      <c r="HK45" s="93"/>
      <c r="HL45" s="93"/>
      <c r="HM45" s="93"/>
      <c r="HN45" s="93"/>
      <c r="HO45" s="93"/>
      <c r="HP45" s="93"/>
      <c r="HQ45" s="93"/>
      <c r="HR45" s="93"/>
      <c r="HS45" s="93"/>
      <c r="HT45" s="93"/>
      <c r="HU45" s="93"/>
      <c r="HV45" s="93"/>
      <c r="HW45" s="93"/>
      <c r="HX45" s="93"/>
      <c r="HY45" s="93"/>
      <c r="HZ45" s="93"/>
      <c r="IA45" s="93"/>
      <c r="IB45" s="93"/>
      <c r="IC45" s="93"/>
      <c r="ID45" s="93"/>
      <c r="IE45" s="93"/>
      <c r="IF45" s="93"/>
      <c r="IG45" s="93"/>
      <c r="IH45" s="93"/>
      <c r="II45" s="93"/>
      <c r="IJ45" s="93"/>
      <c r="IK45" s="93"/>
      <c r="IL45" s="93"/>
      <c r="IM45" s="93"/>
      <c r="IN45" s="93"/>
      <c r="IO45" s="93"/>
      <c r="IP45" s="93"/>
      <c r="IQ45" s="93"/>
      <c r="IR45" s="93"/>
      <c r="IS45" s="93"/>
      <c r="IT45" s="93"/>
      <c r="IU45" s="93"/>
    </row>
    <row r="46" spans="1:255" s="37" customFormat="1" ht="48" x14ac:dyDescent="0.2">
      <c r="A46" s="99">
        <v>25</v>
      </c>
      <c r="B46" s="50" t="s">
        <v>534</v>
      </c>
      <c r="C46" s="50" t="s">
        <v>536</v>
      </c>
      <c r="D46" s="50" t="s">
        <v>81</v>
      </c>
      <c r="E46" s="100">
        <f t="shared" si="0"/>
        <v>0.12</v>
      </c>
      <c r="F46" s="101">
        <f>ROUND( 459.91 * 6.78, 2 )</f>
        <v>3118.19</v>
      </c>
      <c r="G46" s="102">
        <f t="shared" si="1"/>
        <v>374</v>
      </c>
      <c r="H46" s="51" t="s">
        <v>4</v>
      </c>
      <c r="I46" s="51" t="s">
        <v>818</v>
      </c>
      <c r="N46" s="93"/>
      <c r="O46" s="93">
        <f t="shared" si="2"/>
        <v>0.12</v>
      </c>
      <c r="P46" s="93">
        <f>SmtRes!CX197</f>
        <v>0.12</v>
      </c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3"/>
      <c r="HD46" s="93"/>
      <c r="HE46" s="93"/>
      <c r="HF46" s="93"/>
      <c r="HG46" s="93"/>
      <c r="HH46" s="93"/>
      <c r="HI46" s="93"/>
      <c r="HJ46" s="93"/>
      <c r="HK46" s="93"/>
      <c r="HL46" s="93"/>
      <c r="HM46" s="93"/>
      <c r="HN46" s="93"/>
      <c r="HO46" s="93"/>
      <c r="HP46" s="93"/>
      <c r="HQ46" s="93"/>
      <c r="HR46" s="93"/>
      <c r="HS46" s="93"/>
      <c r="HT46" s="93"/>
      <c r="HU46" s="93"/>
      <c r="HV46" s="93"/>
      <c r="HW46" s="93"/>
      <c r="HX46" s="93"/>
      <c r="HY46" s="93"/>
      <c r="HZ46" s="93"/>
      <c r="IA46" s="93"/>
      <c r="IB46" s="93"/>
      <c r="IC46" s="93"/>
      <c r="ID46" s="93"/>
      <c r="IE46" s="93"/>
      <c r="IF46" s="93"/>
      <c r="IG46" s="93"/>
      <c r="IH46" s="93"/>
      <c r="II46" s="93"/>
      <c r="IJ46" s="93"/>
      <c r="IK46" s="93"/>
      <c r="IL46" s="93"/>
      <c r="IM46" s="93"/>
      <c r="IN46" s="93"/>
      <c r="IO46" s="93"/>
      <c r="IP46" s="93"/>
      <c r="IQ46" s="93"/>
      <c r="IR46" s="93"/>
      <c r="IS46" s="93"/>
      <c r="IT46" s="93"/>
      <c r="IU46" s="93"/>
    </row>
    <row r="47" spans="1:255" s="37" customFormat="1" ht="36" x14ac:dyDescent="0.2">
      <c r="A47" s="99">
        <v>26</v>
      </c>
      <c r="B47" s="50" t="s">
        <v>450</v>
      </c>
      <c r="C47" s="50" t="s">
        <v>452</v>
      </c>
      <c r="D47" s="50" t="s">
        <v>81</v>
      </c>
      <c r="E47" s="100">
        <f t="shared" si="0"/>
        <v>0.67</v>
      </c>
      <c r="F47" s="101">
        <f>ROUND( 558.33 * 6.78, 2 )</f>
        <v>3785.48</v>
      </c>
      <c r="G47" s="102">
        <f t="shared" si="1"/>
        <v>2536</v>
      </c>
      <c r="H47" s="51" t="s">
        <v>820</v>
      </c>
      <c r="I47" s="51" t="s">
        <v>818</v>
      </c>
      <c r="N47" s="93"/>
      <c r="O47" s="93">
        <f t="shared" si="2"/>
        <v>0.67</v>
      </c>
      <c r="P47" s="93">
        <f>SmtRes!CX56</f>
        <v>0.67</v>
      </c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  <c r="HG47" s="93"/>
      <c r="HH47" s="93"/>
      <c r="HI47" s="93"/>
      <c r="HJ47" s="93"/>
      <c r="HK47" s="93"/>
      <c r="HL47" s="93"/>
      <c r="HM47" s="93"/>
      <c r="HN47" s="93"/>
      <c r="HO47" s="93"/>
      <c r="HP47" s="93"/>
      <c r="HQ47" s="93"/>
      <c r="HR47" s="93"/>
      <c r="HS47" s="93"/>
      <c r="HT47" s="93"/>
      <c r="HU47" s="93"/>
      <c r="HV47" s="93"/>
      <c r="HW47" s="93"/>
      <c r="HX47" s="93"/>
      <c r="HY47" s="93"/>
      <c r="HZ47" s="93"/>
      <c r="IA47" s="93"/>
      <c r="IB47" s="93"/>
      <c r="IC47" s="93"/>
      <c r="ID47" s="93"/>
      <c r="IE47" s="93"/>
      <c r="IF47" s="93"/>
      <c r="IG47" s="93"/>
      <c r="IH47" s="93"/>
      <c r="II47" s="93"/>
      <c r="IJ47" s="93"/>
      <c r="IK47" s="93"/>
      <c r="IL47" s="93"/>
      <c r="IM47" s="93"/>
      <c r="IN47" s="93"/>
      <c r="IO47" s="93"/>
      <c r="IP47" s="93"/>
      <c r="IQ47" s="93"/>
      <c r="IR47" s="93"/>
      <c r="IS47" s="93"/>
      <c r="IT47" s="93"/>
      <c r="IU47" s="93"/>
    </row>
    <row r="48" spans="1:255" s="37" customFormat="1" ht="24" x14ac:dyDescent="0.2">
      <c r="A48" s="99">
        <v>27</v>
      </c>
      <c r="B48" s="50" t="s">
        <v>521</v>
      </c>
      <c r="C48" s="50" t="s">
        <v>523</v>
      </c>
      <c r="D48" s="50" t="s">
        <v>74</v>
      </c>
      <c r="E48" s="100">
        <f t="shared" si="0"/>
        <v>0.48648799999999998</v>
      </c>
      <c r="F48" s="101">
        <f>ROUND( 3390 * 6.78, 2 )</f>
        <v>22984.2</v>
      </c>
      <c r="G48" s="102">
        <f t="shared" si="1"/>
        <v>11182</v>
      </c>
      <c r="H48" s="51" t="s">
        <v>1</v>
      </c>
      <c r="I48" s="51" t="s">
        <v>818</v>
      </c>
      <c r="N48" s="93"/>
      <c r="O48" s="93">
        <f t="shared" si="2"/>
        <v>0.48648799999999998</v>
      </c>
      <c r="P48" s="93">
        <f>SmtRes!CX162</f>
        <v>0.40728799999999998</v>
      </c>
      <c r="Q48" s="93">
        <f>SmtRes!CX179</f>
        <v>7.9199999999999993E-2</v>
      </c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3"/>
      <c r="IJ48" s="93"/>
      <c r="IK48" s="93"/>
      <c r="IL48" s="93"/>
      <c r="IM48" s="93"/>
      <c r="IN48" s="93"/>
      <c r="IO48" s="93"/>
      <c r="IP48" s="93"/>
      <c r="IQ48" s="93"/>
      <c r="IR48" s="93"/>
      <c r="IS48" s="93"/>
      <c r="IT48" s="93"/>
      <c r="IU48" s="93"/>
    </row>
    <row r="49" spans="1:255" s="37" customFormat="1" ht="24" x14ac:dyDescent="0.2">
      <c r="A49" s="99">
        <v>28</v>
      </c>
      <c r="B49" s="50" t="s">
        <v>624</v>
      </c>
      <c r="C49" s="50" t="s">
        <v>626</v>
      </c>
      <c r="D49" s="50" t="s">
        <v>564</v>
      </c>
      <c r="E49" s="100">
        <f t="shared" si="0"/>
        <v>1.4542199999999998</v>
      </c>
      <c r="F49" s="101">
        <f>ROUND( 11.6 * 6.78, 2 )</f>
        <v>78.650000000000006</v>
      </c>
      <c r="G49" s="102">
        <f t="shared" si="1"/>
        <v>114</v>
      </c>
      <c r="H49" s="51" t="s">
        <v>27</v>
      </c>
      <c r="I49" s="51" t="s">
        <v>818</v>
      </c>
      <c r="N49" s="93"/>
      <c r="O49" s="93">
        <f t="shared" si="2"/>
        <v>1.4542199999999998</v>
      </c>
      <c r="P49" s="93">
        <f>SmtRes!CX315</f>
        <v>1.4542199999999998</v>
      </c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</row>
    <row r="50" spans="1:255" s="37" customFormat="1" ht="24" x14ac:dyDescent="0.2">
      <c r="A50" s="99">
        <v>29</v>
      </c>
      <c r="B50" s="50" t="s">
        <v>591</v>
      </c>
      <c r="C50" s="50" t="s">
        <v>593</v>
      </c>
      <c r="D50" s="50" t="s">
        <v>74</v>
      </c>
      <c r="E50" s="100">
        <f t="shared" si="0"/>
        <v>2.8884599999999996E-2</v>
      </c>
      <c r="F50" s="101">
        <f>ROUND( 19100 * 6.78, 2 )</f>
        <v>129498</v>
      </c>
      <c r="G50" s="102">
        <f t="shared" si="1"/>
        <v>3740</v>
      </c>
      <c r="H50" s="51" t="s">
        <v>17</v>
      </c>
      <c r="I50" s="51" t="s">
        <v>818</v>
      </c>
      <c r="N50" s="93"/>
      <c r="O50" s="93">
        <f t="shared" si="2"/>
        <v>2.8884599999999996E-2</v>
      </c>
      <c r="P50" s="93">
        <f>SmtRes!CX269</f>
        <v>9.4949999999999982E-3</v>
      </c>
      <c r="Q50" s="93">
        <f>SmtRes!CX391</f>
        <v>1.93896E-2</v>
      </c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/>
      <c r="IP50" s="93"/>
      <c r="IQ50" s="93"/>
      <c r="IR50" s="93"/>
      <c r="IS50" s="93"/>
      <c r="IT50" s="93"/>
      <c r="IU50" s="93"/>
    </row>
    <row r="51" spans="1:255" s="37" customFormat="1" ht="24" x14ac:dyDescent="0.2">
      <c r="A51" s="99">
        <v>30</v>
      </c>
      <c r="B51" s="50" t="s">
        <v>609</v>
      </c>
      <c r="C51" s="50" t="s">
        <v>611</v>
      </c>
      <c r="D51" s="50" t="s">
        <v>74</v>
      </c>
      <c r="E51" s="100">
        <f t="shared" si="0"/>
        <v>3.6000000000000001E-5</v>
      </c>
      <c r="F51" s="101">
        <f>ROUND( 20775 * 6.78, 2 )</f>
        <v>140854.5</v>
      </c>
      <c r="G51" s="102">
        <f t="shared" si="1"/>
        <v>5</v>
      </c>
      <c r="H51" s="51" t="s">
        <v>22</v>
      </c>
      <c r="I51" s="51" t="s">
        <v>818</v>
      </c>
      <c r="N51" s="93"/>
      <c r="O51" s="93">
        <f t="shared" si="2"/>
        <v>3.6000000000000001E-5</v>
      </c>
      <c r="P51" s="93">
        <f>SmtRes!CX289</f>
        <v>3.6000000000000001E-5</v>
      </c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  <c r="IM51" s="93"/>
      <c r="IN51" s="93"/>
      <c r="IO51" s="93"/>
      <c r="IP51" s="93"/>
      <c r="IQ51" s="93"/>
      <c r="IR51" s="93"/>
      <c r="IS51" s="93"/>
      <c r="IT51" s="93"/>
      <c r="IU51" s="93"/>
    </row>
    <row r="52" spans="1:255" s="37" customFormat="1" ht="60" x14ac:dyDescent="0.2">
      <c r="A52" s="99">
        <v>31</v>
      </c>
      <c r="B52" s="50" t="s">
        <v>571</v>
      </c>
      <c r="C52" s="50" t="s">
        <v>573</v>
      </c>
      <c r="D52" s="50" t="s">
        <v>74</v>
      </c>
      <c r="E52" s="100">
        <f t="shared" si="0"/>
        <v>2.2857999999999996E-2</v>
      </c>
      <c r="F52" s="101">
        <f>ROUND( 7712 * 6.78, 2 )</f>
        <v>52287.360000000001</v>
      </c>
      <c r="G52" s="102">
        <f t="shared" si="1"/>
        <v>1195</v>
      </c>
      <c r="H52" s="51" t="s">
        <v>11</v>
      </c>
      <c r="I52" s="51" t="s">
        <v>818</v>
      </c>
      <c r="N52" s="93"/>
      <c r="O52" s="93">
        <f t="shared" si="2"/>
        <v>2.2857999999999996E-2</v>
      </c>
      <c r="P52" s="93">
        <f>SmtRes!CX238</f>
        <v>2.2857999999999996E-2</v>
      </c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  <c r="II52" s="93"/>
      <c r="IJ52" s="93"/>
      <c r="IK52" s="93"/>
      <c r="IL52" s="93"/>
      <c r="IM52" s="93"/>
      <c r="IN52" s="93"/>
      <c r="IO52" s="93"/>
      <c r="IP52" s="93"/>
      <c r="IQ52" s="93"/>
      <c r="IR52" s="93"/>
      <c r="IS52" s="93"/>
      <c r="IT52" s="93"/>
      <c r="IU52" s="93"/>
    </row>
    <row r="53" spans="1:255" s="37" customFormat="1" ht="24" x14ac:dyDescent="0.2">
      <c r="A53" s="99">
        <v>32</v>
      </c>
      <c r="B53" s="50" t="s">
        <v>487</v>
      </c>
      <c r="C53" s="50" t="s">
        <v>489</v>
      </c>
      <c r="D53" s="50" t="s">
        <v>74</v>
      </c>
      <c r="E53" s="100">
        <f t="shared" si="0"/>
        <v>0.14646319999999999</v>
      </c>
      <c r="F53" s="101">
        <f>ROUND( 15255 * 6.78, 2 )</f>
        <v>103428.9</v>
      </c>
      <c r="G53" s="102">
        <f t="shared" si="1"/>
        <v>15149</v>
      </c>
      <c r="H53" s="51" t="s">
        <v>830</v>
      </c>
      <c r="I53" s="51" t="s">
        <v>818</v>
      </c>
      <c r="N53" s="93"/>
      <c r="O53" s="93">
        <f t="shared" si="2"/>
        <v>0.14646319999999999</v>
      </c>
      <c r="P53" s="93">
        <f>SmtRes!CX98</f>
        <v>1.6307200000000001E-2</v>
      </c>
      <c r="Q53" s="93">
        <f>SmtRes!CX122</f>
        <v>9.6320000000000017E-3</v>
      </c>
      <c r="R53" s="93">
        <f>SmtRes!CX136</f>
        <v>0.12052399999999999</v>
      </c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  <c r="GD53" s="93"/>
      <c r="GE53" s="93"/>
      <c r="GF53" s="93"/>
      <c r="GG53" s="93"/>
      <c r="GH53" s="93"/>
      <c r="GI53" s="93"/>
      <c r="GJ53" s="93"/>
      <c r="GK53" s="93"/>
      <c r="GL53" s="93"/>
      <c r="GM53" s="93"/>
      <c r="GN53" s="93"/>
      <c r="GO53" s="93"/>
      <c r="GP53" s="93"/>
      <c r="GQ53" s="93"/>
      <c r="GR53" s="93"/>
      <c r="GS53" s="93"/>
      <c r="GT53" s="93"/>
      <c r="GU53" s="93"/>
      <c r="GV53" s="93"/>
      <c r="GW53" s="93"/>
      <c r="GX53" s="93"/>
      <c r="GY53" s="93"/>
      <c r="GZ53" s="93"/>
      <c r="HA53" s="93"/>
      <c r="HB53" s="93"/>
      <c r="HC53" s="93"/>
      <c r="HD53" s="93"/>
      <c r="HE53" s="93"/>
      <c r="HF53" s="93"/>
      <c r="HG53" s="93"/>
      <c r="HH53" s="93"/>
      <c r="HI53" s="93"/>
      <c r="HJ53" s="93"/>
      <c r="HK53" s="93"/>
      <c r="HL53" s="93"/>
      <c r="HM53" s="93"/>
      <c r="HN53" s="93"/>
      <c r="HO53" s="93"/>
      <c r="HP53" s="93"/>
      <c r="HQ53" s="93"/>
      <c r="HR53" s="93"/>
      <c r="HS53" s="93"/>
      <c r="HT53" s="93"/>
      <c r="HU53" s="93"/>
      <c r="HV53" s="93"/>
      <c r="HW53" s="93"/>
      <c r="HX53" s="93"/>
      <c r="HY53" s="93"/>
      <c r="HZ53" s="93"/>
      <c r="IA53" s="93"/>
      <c r="IB53" s="93"/>
      <c r="IC53" s="93"/>
      <c r="ID53" s="93"/>
      <c r="IE53" s="93"/>
      <c r="IF53" s="93"/>
      <c r="IG53" s="93"/>
      <c r="IH53" s="93"/>
      <c r="II53" s="93"/>
      <c r="IJ53" s="93"/>
      <c r="IK53" s="93"/>
      <c r="IL53" s="93"/>
      <c r="IM53" s="93"/>
      <c r="IN53" s="93"/>
      <c r="IO53" s="93"/>
      <c r="IP53" s="93"/>
      <c r="IQ53" s="93"/>
      <c r="IR53" s="93"/>
      <c r="IS53" s="93"/>
      <c r="IT53" s="93"/>
      <c r="IU53" s="93"/>
    </row>
    <row r="54" spans="1:255" s="37" customFormat="1" ht="36" x14ac:dyDescent="0.2">
      <c r="A54" s="99">
        <v>33</v>
      </c>
      <c r="B54" s="50" t="s">
        <v>606</v>
      </c>
      <c r="C54" s="50" t="s">
        <v>608</v>
      </c>
      <c r="D54" s="50" t="s">
        <v>81</v>
      </c>
      <c r="E54" s="100">
        <f t="shared" ref="E54:E76" si="3">O54</f>
        <v>9.6000000000000013E-6</v>
      </c>
      <c r="F54" s="101">
        <f>ROUND( 74.58 * 6.78, 2 )</f>
        <v>505.65</v>
      </c>
      <c r="G54" s="102">
        <f t="shared" ref="G54:G76" si="4">ROUND(E54*F54,0)</f>
        <v>0</v>
      </c>
      <c r="H54" s="51" t="s">
        <v>21</v>
      </c>
      <c r="I54" s="51" t="s">
        <v>818</v>
      </c>
      <c r="N54" s="93"/>
      <c r="O54" s="93">
        <f t="shared" ref="O54:O76" si="5">SUM(P54:IV54)</f>
        <v>9.6000000000000013E-6</v>
      </c>
      <c r="P54" s="93">
        <f>SmtRes!CX287</f>
        <v>9.6000000000000013E-6</v>
      </c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3"/>
      <c r="GF54" s="93"/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3"/>
      <c r="GZ54" s="93"/>
      <c r="HA54" s="93"/>
      <c r="HB54" s="93"/>
      <c r="HC54" s="93"/>
      <c r="HD54" s="93"/>
      <c r="HE54" s="93"/>
      <c r="HF54" s="93"/>
      <c r="HG54" s="93"/>
      <c r="HH54" s="93"/>
      <c r="HI54" s="93"/>
      <c r="HJ54" s="93"/>
      <c r="HK54" s="93"/>
      <c r="HL54" s="93"/>
      <c r="HM54" s="93"/>
      <c r="HN54" s="93"/>
      <c r="HO54" s="93"/>
      <c r="HP54" s="93"/>
      <c r="HQ54" s="93"/>
      <c r="HR54" s="93"/>
      <c r="HS54" s="93"/>
      <c r="HT54" s="93"/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3"/>
      <c r="IG54" s="93"/>
      <c r="IH54" s="93"/>
      <c r="II54" s="93"/>
      <c r="IJ54" s="93"/>
      <c r="IK54" s="93"/>
      <c r="IL54" s="93"/>
      <c r="IM54" s="93"/>
      <c r="IN54" s="93"/>
      <c r="IO54" s="93"/>
      <c r="IP54" s="93"/>
      <c r="IQ54" s="93"/>
      <c r="IR54" s="93"/>
      <c r="IS54" s="93"/>
      <c r="IT54" s="93"/>
      <c r="IU54" s="93"/>
    </row>
    <row r="55" spans="1:255" s="37" customFormat="1" ht="24" x14ac:dyDescent="0.2">
      <c r="A55" s="99">
        <v>34</v>
      </c>
      <c r="B55" s="50" t="s">
        <v>447</v>
      </c>
      <c r="C55" s="50" t="s">
        <v>449</v>
      </c>
      <c r="D55" s="50" t="s">
        <v>74</v>
      </c>
      <c r="E55" s="100">
        <f t="shared" si="3"/>
        <v>0.32616000000000001</v>
      </c>
      <c r="F55" s="101">
        <f>ROUND( 5989 * 6.78, 2 )</f>
        <v>40605.42</v>
      </c>
      <c r="G55" s="102">
        <f t="shared" si="4"/>
        <v>13244</v>
      </c>
      <c r="H55" s="51" t="s">
        <v>819</v>
      </c>
      <c r="I55" s="51" t="s">
        <v>818</v>
      </c>
      <c r="N55" s="93"/>
      <c r="O55" s="93">
        <f t="shared" si="5"/>
        <v>0.32616000000000001</v>
      </c>
      <c r="P55" s="93">
        <f>SmtRes!CX55</f>
        <v>0.01</v>
      </c>
      <c r="Q55" s="93">
        <f>SmtRes!CX92</f>
        <v>0.31616</v>
      </c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3"/>
      <c r="HD55" s="93"/>
      <c r="HE55" s="93"/>
      <c r="HF55" s="93"/>
      <c r="HG55" s="93"/>
      <c r="HH55" s="93"/>
      <c r="HI55" s="93"/>
      <c r="HJ55" s="93"/>
      <c r="HK55" s="93"/>
      <c r="HL55" s="93"/>
      <c r="HM55" s="93"/>
      <c r="HN55" s="93"/>
      <c r="HO55" s="93"/>
      <c r="HP55" s="93"/>
      <c r="HQ55" s="93"/>
      <c r="HR55" s="93"/>
      <c r="HS55" s="93"/>
      <c r="HT55" s="93"/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3"/>
      <c r="IG55" s="93"/>
      <c r="IH55" s="93"/>
      <c r="II55" s="93"/>
      <c r="IJ55" s="93"/>
      <c r="IK55" s="93"/>
      <c r="IL55" s="93"/>
      <c r="IM55" s="93"/>
      <c r="IN55" s="93"/>
      <c r="IO55" s="93"/>
      <c r="IP55" s="93"/>
      <c r="IQ55" s="93"/>
      <c r="IR55" s="93"/>
      <c r="IS55" s="93"/>
      <c r="IT55" s="93"/>
      <c r="IU55" s="93"/>
    </row>
    <row r="56" spans="1:255" s="37" customFormat="1" ht="24" x14ac:dyDescent="0.2">
      <c r="A56" s="99">
        <v>35</v>
      </c>
      <c r="B56" s="50" t="s">
        <v>493</v>
      </c>
      <c r="C56" s="50" t="s">
        <v>495</v>
      </c>
      <c r="D56" s="50" t="s">
        <v>74</v>
      </c>
      <c r="E56" s="100">
        <f t="shared" si="3"/>
        <v>9.92E-3</v>
      </c>
      <c r="F56" s="101">
        <f>ROUND( 5989 * 6.78, 2 )</f>
        <v>40605.42</v>
      </c>
      <c r="G56" s="102">
        <f t="shared" si="4"/>
        <v>403</v>
      </c>
      <c r="H56" s="51" t="s">
        <v>819</v>
      </c>
      <c r="I56" s="51" t="s">
        <v>818</v>
      </c>
      <c r="N56" s="93"/>
      <c r="O56" s="93">
        <f t="shared" si="5"/>
        <v>9.92E-3</v>
      </c>
      <c r="P56" s="93">
        <f>SmtRes!CX116</f>
        <v>9.92E-3</v>
      </c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  <c r="GV56" s="93"/>
      <c r="GW56" s="93"/>
      <c r="GX56" s="93"/>
      <c r="GY56" s="93"/>
      <c r="GZ56" s="93"/>
      <c r="HA56" s="93"/>
      <c r="HB56" s="93"/>
      <c r="HC56" s="93"/>
      <c r="HD56" s="93"/>
      <c r="HE56" s="93"/>
      <c r="HF56" s="93"/>
      <c r="HG56" s="93"/>
      <c r="HH56" s="93"/>
      <c r="HI56" s="93"/>
      <c r="HJ56" s="93"/>
      <c r="HK56" s="93"/>
      <c r="HL56" s="93"/>
      <c r="HM56" s="93"/>
      <c r="HN56" s="93"/>
      <c r="HO56" s="93"/>
      <c r="HP56" s="93"/>
      <c r="HQ56" s="93"/>
      <c r="HR56" s="93"/>
      <c r="HS56" s="93"/>
      <c r="HT56" s="93"/>
      <c r="HU56" s="93"/>
      <c r="HV56" s="93"/>
      <c r="HW56" s="93"/>
      <c r="HX56" s="93"/>
      <c r="HY56" s="93"/>
      <c r="HZ56" s="93"/>
      <c r="IA56" s="93"/>
      <c r="IB56" s="93"/>
      <c r="IC56" s="93"/>
      <c r="ID56" s="93"/>
      <c r="IE56" s="93"/>
      <c r="IF56" s="93"/>
      <c r="IG56" s="93"/>
      <c r="IH56" s="93"/>
      <c r="II56" s="93"/>
      <c r="IJ56" s="93"/>
      <c r="IK56" s="93"/>
      <c r="IL56" s="93"/>
      <c r="IM56" s="93"/>
      <c r="IN56" s="93"/>
      <c r="IO56" s="93"/>
      <c r="IP56" s="93"/>
      <c r="IQ56" s="93"/>
      <c r="IR56" s="93"/>
      <c r="IS56" s="93"/>
      <c r="IT56" s="93"/>
      <c r="IU56" s="93"/>
    </row>
    <row r="57" spans="1:255" s="37" customFormat="1" ht="24" x14ac:dyDescent="0.2">
      <c r="A57" s="99">
        <v>36</v>
      </c>
      <c r="B57" s="50" t="s">
        <v>618</v>
      </c>
      <c r="C57" s="50" t="s">
        <v>620</v>
      </c>
      <c r="D57" s="50" t="s">
        <v>74</v>
      </c>
      <c r="E57" s="100">
        <f t="shared" si="3"/>
        <v>5.7792E-3</v>
      </c>
      <c r="F57" s="101">
        <f>ROUND( 7977 * 6.78, 2 )</f>
        <v>54084.06</v>
      </c>
      <c r="G57" s="102">
        <f t="shared" si="4"/>
        <v>313</v>
      </c>
      <c r="H57" s="51" t="s">
        <v>25</v>
      </c>
      <c r="I57" s="51" t="s">
        <v>818</v>
      </c>
      <c r="N57" s="93"/>
      <c r="O57" s="93">
        <f t="shared" si="5"/>
        <v>5.7792E-3</v>
      </c>
      <c r="P57" s="93">
        <f>SmtRes!CX304</f>
        <v>5.7792E-3</v>
      </c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  <c r="FX57" s="93"/>
      <c r="FY57" s="93"/>
      <c r="FZ57" s="93"/>
      <c r="GA57" s="93"/>
      <c r="GB57" s="93"/>
      <c r="GC57" s="93"/>
      <c r="GD57" s="93"/>
      <c r="GE57" s="93"/>
      <c r="GF57" s="93"/>
      <c r="GG57" s="93"/>
      <c r="GH57" s="93"/>
      <c r="GI57" s="93"/>
      <c r="GJ57" s="93"/>
      <c r="GK57" s="93"/>
      <c r="GL57" s="93"/>
      <c r="GM57" s="93"/>
      <c r="GN57" s="93"/>
      <c r="GO57" s="93"/>
      <c r="GP57" s="93"/>
      <c r="GQ57" s="93"/>
      <c r="GR57" s="93"/>
      <c r="GS57" s="93"/>
      <c r="GT57" s="93"/>
      <c r="GU57" s="93"/>
      <c r="GV57" s="93"/>
      <c r="GW57" s="93"/>
      <c r="GX57" s="93"/>
      <c r="GY57" s="93"/>
      <c r="GZ57" s="93"/>
      <c r="HA57" s="93"/>
      <c r="HB57" s="93"/>
      <c r="HC57" s="93"/>
      <c r="HD57" s="93"/>
      <c r="HE57" s="93"/>
      <c r="HF57" s="93"/>
      <c r="HG57" s="93"/>
      <c r="HH57" s="93"/>
      <c r="HI57" s="93"/>
      <c r="HJ57" s="93"/>
      <c r="HK57" s="93"/>
      <c r="HL57" s="93"/>
      <c r="HM57" s="93"/>
      <c r="HN57" s="93"/>
      <c r="HO57" s="93"/>
      <c r="HP57" s="93"/>
      <c r="HQ57" s="93"/>
      <c r="HR57" s="93"/>
      <c r="HS57" s="93"/>
      <c r="HT57" s="93"/>
      <c r="HU57" s="93"/>
      <c r="HV57" s="93"/>
      <c r="HW57" s="93"/>
      <c r="HX57" s="93"/>
      <c r="HY57" s="93"/>
      <c r="HZ57" s="93"/>
      <c r="IA57" s="93"/>
      <c r="IB57" s="93"/>
      <c r="IC57" s="93"/>
      <c r="ID57" s="93"/>
      <c r="IE57" s="93"/>
      <c r="IF57" s="93"/>
      <c r="IG57" s="93"/>
      <c r="IH57" s="93"/>
      <c r="II57" s="93"/>
      <c r="IJ57" s="93"/>
      <c r="IK57" s="93"/>
      <c r="IL57" s="93"/>
      <c r="IM57" s="93"/>
      <c r="IN57" s="93"/>
      <c r="IO57" s="93"/>
      <c r="IP57" s="93"/>
      <c r="IQ57" s="93"/>
      <c r="IR57" s="93"/>
      <c r="IS57" s="93"/>
      <c r="IT57" s="93"/>
      <c r="IU57" s="93"/>
    </row>
    <row r="58" spans="1:255" s="37" customFormat="1" ht="24" x14ac:dyDescent="0.2">
      <c r="A58" s="99">
        <v>37</v>
      </c>
      <c r="B58" s="50" t="s">
        <v>472</v>
      </c>
      <c r="C58" s="50" t="s">
        <v>474</v>
      </c>
      <c r="D58" s="50" t="s">
        <v>74</v>
      </c>
      <c r="E58" s="100">
        <f t="shared" si="3"/>
        <v>3.6524720000000004E-2</v>
      </c>
      <c r="F58" s="101">
        <f>ROUND( 4455.2 * 6.78, 2 )</f>
        <v>30206.26</v>
      </c>
      <c r="G58" s="102">
        <f t="shared" si="4"/>
        <v>1103</v>
      </c>
      <c r="H58" s="51" t="s">
        <v>825</v>
      </c>
      <c r="I58" s="51" t="s">
        <v>818</v>
      </c>
      <c r="N58" s="93"/>
      <c r="O58" s="93">
        <f t="shared" si="5"/>
        <v>3.6524720000000004E-2</v>
      </c>
      <c r="P58" s="93">
        <f>SmtRes!CX93</f>
        <v>3.6441600000000005E-2</v>
      </c>
      <c r="Q58" s="93">
        <f>SmtRes!CX241</f>
        <v>8.3120000000000004E-5</v>
      </c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FM58" s="93"/>
      <c r="FN58" s="93"/>
      <c r="FO58" s="93"/>
      <c r="FP58" s="93"/>
      <c r="FQ58" s="93"/>
      <c r="FR58" s="93"/>
      <c r="FS58" s="93"/>
      <c r="FT58" s="93"/>
      <c r="FU58" s="93"/>
      <c r="FV58" s="93"/>
      <c r="FW58" s="93"/>
      <c r="FX58" s="93"/>
      <c r="FY58" s="93"/>
      <c r="FZ58" s="93"/>
      <c r="GA58" s="93"/>
      <c r="GB58" s="93"/>
      <c r="GC58" s="93"/>
      <c r="GD58" s="93"/>
      <c r="GE58" s="93"/>
      <c r="GF58" s="93"/>
      <c r="GG58" s="93"/>
      <c r="GH58" s="93"/>
      <c r="GI58" s="93"/>
      <c r="GJ58" s="93"/>
      <c r="GK58" s="93"/>
      <c r="GL58" s="93"/>
      <c r="GM58" s="93"/>
      <c r="GN58" s="93"/>
      <c r="GO58" s="93"/>
      <c r="GP58" s="93"/>
      <c r="GQ58" s="93"/>
      <c r="GR58" s="93"/>
      <c r="GS58" s="93"/>
      <c r="GT58" s="93"/>
      <c r="GU58" s="93"/>
      <c r="GV58" s="93"/>
      <c r="GW58" s="93"/>
      <c r="GX58" s="93"/>
      <c r="GY58" s="93"/>
      <c r="GZ58" s="93"/>
      <c r="HA58" s="93"/>
      <c r="HB58" s="93"/>
      <c r="HC58" s="93"/>
      <c r="HD58" s="93"/>
      <c r="HE58" s="93"/>
      <c r="HF58" s="93"/>
      <c r="HG58" s="93"/>
      <c r="HH58" s="93"/>
      <c r="HI58" s="93"/>
      <c r="HJ58" s="93"/>
      <c r="HK58" s="93"/>
      <c r="HL58" s="93"/>
      <c r="HM58" s="93"/>
      <c r="HN58" s="93"/>
      <c r="HO58" s="93"/>
      <c r="HP58" s="93"/>
      <c r="HQ58" s="93"/>
      <c r="HR58" s="93"/>
      <c r="HS58" s="93"/>
      <c r="HT58" s="93"/>
      <c r="HU58" s="93"/>
      <c r="HV58" s="93"/>
      <c r="HW58" s="93"/>
      <c r="HX58" s="93"/>
      <c r="HY58" s="93"/>
      <c r="HZ58" s="93"/>
      <c r="IA58" s="93"/>
      <c r="IB58" s="93"/>
      <c r="IC58" s="93"/>
      <c r="ID58" s="93"/>
      <c r="IE58" s="93"/>
      <c r="IF58" s="93"/>
      <c r="IG58" s="93"/>
      <c r="IH58" s="93"/>
      <c r="II58" s="93"/>
      <c r="IJ58" s="93"/>
      <c r="IK58" s="93"/>
      <c r="IL58" s="93"/>
      <c r="IM58" s="93"/>
      <c r="IN58" s="93"/>
      <c r="IO58" s="93"/>
      <c r="IP58" s="93"/>
      <c r="IQ58" s="93"/>
      <c r="IR58" s="93"/>
      <c r="IS58" s="93"/>
      <c r="IT58" s="93"/>
      <c r="IU58" s="93"/>
    </row>
    <row r="59" spans="1:255" s="37" customFormat="1" ht="24" x14ac:dyDescent="0.2">
      <c r="A59" s="99">
        <v>38</v>
      </c>
      <c r="B59" s="50" t="s">
        <v>461</v>
      </c>
      <c r="C59" s="50" t="s">
        <v>463</v>
      </c>
      <c r="D59" s="50" t="s">
        <v>74</v>
      </c>
      <c r="E59" s="100">
        <f t="shared" si="3"/>
        <v>3.3724000000000002E-3</v>
      </c>
      <c r="F59" s="101">
        <f>ROUND( 8190 * 6.78, 2 )</f>
        <v>55528.2</v>
      </c>
      <c r="G59" s="102">
        <f t="shared" si="4"/>
        <v>187</v>
      </c>
      <c r="H59" s="51" t="s">
        <v>823</v>
      </c>
      <c r="I59" s="51" t="s">
        <v>818</v>
      </c>
      <c r="N59" s="93"/>
      <c r="O59" s="93">
        <f t="shared" si="5"/>
        <v>3.3724000000000002E-3</v>
      </c>
      <c r="P59" s="93">
        <f>SmtRes!CX73</f>
        <v>1.3600000000000001E-3</v>
      </c>
      <c r="Q59" s="93">
        <f>SmtRes!CX305</f>
        <v>2.0124000000000001E-3</v>
      </c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3"/>
      <c r="FL59" s="93"/>
      <c r="FM59" s="93"/>
      <c r="FN59" s="93"/>
      <c r="FO59" s="93"/>
      <c r="FP59" s="93"/>
      <c r="FQ59" s="93"/>
      <c r="FR59" s="93"/>
      <c r="FS59" s="93"/>
      <c r="FT59" s="93"/>
      <c r="FU59" s="93"/>
      <c r="FV59" s="93"/>
      <c r="FW59" s="93"/>
      <c r="FX59" s="93"/>
      <c r="FY59" s="93"/>
      <c r="FZ59" s="93"/>
      <c r="GA59" s="93"/>
      <c r="GB59" s="93"/>
      <c r="GC59" s="93"/>
      <c r="GD59" s="93"/>
      <c r="GE59" s="93"/>
      <c r="GF59" s="93"/>
      <c r="GG59" s="93"/>
      <c r="GH59" s="93"/>
      <c r="GI59" s="93"/>
      <c r="GJ59" s="93"/>
      <c r="GK59" s="93"/>
      <c r="GL59" s="93"/>
      <c r="GM59" s="93"/>
      <c r="GN59" s="93"/>
      <c r="GO59" s="93"/>
      <c r="GP59" s="93"/>
      <c r="GQ59" s="93"/>
      <c r="GR59" s="93"/>
      <c r="GS59" s="93"/>
      <c r="GT59" s="93"/>
      <c r="GU59" s="93"/>
      <c r="GV59" s="93"/>
      <c r="GW59" s="93"/>
      <c r="GX59" s="93"/>
      <c r="GY59" s="93"/>
      <c r="GZ59" s="93"/>
      <c r="HA59" s="93"/>
      <c r="HB59" s="93"/>
      <c r="HC59" s="93"/>
      <c r="HD59" s="93"/>
      <c r="HE59" s="93"/>
      <c r="HF59" s="93"/>
      <c r="HG59" s="93"/>
      <c r="HH59" s="93"/>
      <c r="HI59" s="93"/>
      <c r="HJ59" s="93"/>
      <c r="HK59" s="93"/>
      <c r="HL59" s="93"/>
      <c r="HM59" s="93"/>
      <c r="HN59" s="93"/>
      <c r="HO59" s="93"/>
      <c r="HP59" s="93"/>
      <c r="HQ59" s="93"/>
      <c r="HR59" s="93"/>
      <c r="HS59" s="93"/>
      <c r="HT59" s="93"/>
      <c r="HU59" s="93"/>
      <c r="HV59" s="93"/>
      <c r="HW59" s="93"/>
      <c r="HX59" s="93"/>
      <c r="HY59" s="93"/>
      <c r="HZ59" s="93"/>
      <c r="IA59" s="93"/>
      <c r="IB59" s="93"/>
      <c r="IC59" s="93"/>
      <c r="ID59" s="93"/>
      <c r="IE59" s="93"/>
      <c r="IF59" s="93"/>
      <c r="IG59" s="93"/>
      <c r="IH59" s="93"/>
      <c r="II59" s="93"/>
      <c r="IJ59" s="93"/>
      <c r="IK59" s="93"/>
      <c r="IL59" s="93"/>
      <c r="IM59" s="93"/>
      <c r="IN59" s="93"/>
      <c r="IO59" s="93"/>
      <c r="IP59" s="93"/>
      <c r="IQ59" s="93"/>
      <c r="IR59" s="93"/>
      <c r="IS59" s="93"/>
      <c r="IT59" s="93"/>
      <c r="IU59" s="93"/>
    </row>
    <row r="60" spans="1:255" s="37" customFormat="1" ht="24" x14ac:dyDescent="0.2">
      <c r="A60" s="99">
        <v>39</v>
      </c>
      <c r="B60" s="50" t="s">
        <v>561</v>
      </c>
      <c r="C60" s="50" t="s">
        <v>563</v>
      </c>
      <c r="D60" s="50" t="s">
        <v>564</v>
      </c>
      <c r="E60" s="100">
        <f t="shared" si="3"/>
        <v>0.87275999999999987</v>
      </c>
      <c r="F60" s="101">
        <f>ROUND( 6.09 * 6.78, 2 )</f>
        <v>41.29</v>
      </c>
      <c r="G60" s="102">
        <f t="shared" si="4"/>
        <v>36</v>
      </c>
      <c r="H60" s="51" t="s">
        <v>8</v>
      </c>
      <c r="I60" s="51" t="s">
        <v>818</v>
      </c>
      <c r="N60" s="93"/>
      <c r="O60" s="93">
        <f t="shared" si="5"/>
        <v>0.87275999999999987</v>
      </c>
      <c r="P60" s="93">
        <f>SmtRes!CX234</f>
        <v>0.87275999999999987</v>
      </c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3"/>
      <c r="FL60" s="93"/>
      <c r="FM60" s="93"/>
      <c r="FN60" s="93"/>
      <c r="FO60" s="93"/>
      <c r="FP60" s="93"/>
      <c r="FQ60" s="93"/>
      <c r="FR60" s="93"/>
      <c r="FS60" s="93"/>
      <c r="FT60" s="93"/>
      <c r="FU60" s="93"/>
      <c r="FV60" s="93"/>
      <c r="FW60" s="93"/>
      <c r="FX60" s="93"/>
      <c r="FY60" s="93"/>
      <c r="FZ60" s="93"/>
      <c r="GA60" s="93"/>
      <c r="GB60" s="93"/>
      <c r="GC60" s="93"/>
      <c r="GD60" s="93"/>
      <c r="GE60" s="93"/>
      <c r="GF60" s="93"/>
      <c r="GG60" s="93"/>
      <c r="GH60" s="93"/>
      <c r="GI60" s="93"/>
      <c r="GJ60" s="93"/>
      <c r="GK60" s="93"/>
      <c r="GL60" s="93"/>
      <c r="GM60" s="93"/>
      <c r="GN60" s="93"/>
      <c r="GO60" s="93"/>
      <c r="GP60" s="93"/>
      <c r="GQ60" s="93"/>
      <c r="GR60" s="93"/>
      <c r="GS60" s="93"/>
      <c r="GT60" s="93"/>
      <c r="GU60" s="93"/>
      <c r="GV60" s="93"/>
      <c r="GW60" s="93"/>
      <c r="GX60" s="93"/>
      <c r="GY60" s="93"/>
      <c r="GZ60" s="93"/>
      <c r="HA60" s="93"/>
      <c r="HB60" s="93"/>
      <c r="HC60" s="93"/>
      <c r="HD60" s="93"/>
      <c r="HE60" s="93"/>
      <c r="HF60" s="93"/>
      <c r="HG60" s="93"/>
      <c r="HH60" s="93"/>
      <c r="HI60" s="93"/>
      <c r="HJ60" s="93"/>
      <c r="HK60" s="93"/>
      <c r="HL60" s="93"/>
      <c r="HM60" s="93"/>
      <c r="HN60" s="93"/>
      <c r="HO60" s="93"/>
      <c r="HP60" s="93"/>
      <c r="HQ60" s="93"/>
      <c r="HR60" s="93"/>
      <c r="HS60" s="93"/>
      <c r="HT60" s="93"/>
      <c r="HU60" s="93"/>
      <c r="HV60" s="93"/>
      <c r="HW60" s="93"/>
      <c r="HX60" s="93"/>
      <c r="HY60" s="93"/>
      <c r="HZ60" s="93"/>
      <c r="IA60" s="93"/>
      <c r="IB60" s="93"/>
      <c r="IC60" s="93"/>
      <c r="ID60" s="93"/>
      <c r="IE60" s="93"/>
      <c r="IF60" s="93"/>
      <c r="IG60" s="93"/>
      <c r="IH60" s="93"/>
      <c r="II60" s="93"/>
      <c r="IJ60" s="93"/>
      <c r="IK60" s="93"/>
      <c r="IL60" s="93"/>
      <c r="IM60" s="93"/>
      <c r="IN60" s="93"/>
      <c r="IO60" s="93"/>
      <c r="IP60" s="93"/>
      <c r="IQ60" s="93"/>
      <c r="IR60" s="93"/>
      <c r="IS60" s="93"/>
      <c r="IT60" s="93"/>
      <c r="IU60" s="93"/>
    </row>
    <row r="61" spans="1:255" s="37" customFormat="1" ht="24" x14ac:dyDescent="0.2">
      <c r="A61" s="99">
        <v>40</v>
      </c>
      <c r="B61" s="50" t="s">
        <v>510</v>
      </c>
      <c r="C61" s="50" t="s">
        <v>512</v>
      </c>
      <c r="D61" s="50" t="s">
        <v>81</v>
      </c>
      <c r="E61" s="100">
        <f t="shared" si="3"/>
        <v>3.7920000000000002E-2</v>
      </c>
      <c r="F61" s="101">
        <f>ROUND( 519.8 * 6.78, 2 )</f>
        <v>3524.24</v>
      </c>
      <c r="G61" s="102">
        <f t="shared" si="4"/>
        <v>134</v>
      </c>
      <c r="H61" s="51" t="s">
        <v>836</v>
      </c>
      <c r="I61" s="51" t="s">
        <v>818</v>
      </c>
      <c r="N61" s="93"/>
      <c r="O61" s="93">
        <f t="shared" si="5"/>
        <v>3.7920000000000002E-2</v>
      </c>
      <c r="P61" s="93">
        <f>SmtRes!CX143</f>
        <v>3.7920000000000002E-2</v>
      </c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FM61" s="93"/>
      <c r="FN61" s="93"/>
      <c r="FO61" s="93"/>
      <c r="FP61" s="93"/>
      <c r="FQ61" s="93"/>
      <c r="FR61" s="93"/>
      <c r="FS61" s="93"/>
      <c r="FT61" s="93"/>
      <c r="FU61" s="93"/>
      <c r="FV61" s="93"/>
      <c r="FW61" s="93"/>
      <c r="FX61" s="93"/>
      <c r="FY61" s="93"/>
      <c r="FZ61" s="93"/>
      <c r="GA61" s="93"/>
      <c r="GB61" s="93"/>
      <c r="GC61" s="93"/>
      <c r="GD61" s="93"/>
      <c r="GE61" s="93"/>
      <c r="GF61" s="93"/>
      <c r="GG61" s="93"/>
      <c r="GH61" s="93"/>
      <c r="GI61" s="93"/>
      <c r="GJ61" s="93"/>
      <c r="GK61" s="93"/>
      <c r="GL61" s="93"/>
      <c r="GM61" s="93"/>
      <c r="GN61" s="93"/>
      <c r="GO61" s="93"/>
      <c r="GP61" s="93"/>
      <c r="GQ61" s="93"/>
      <c r="GR61" s="93"/>
      <c r="GS61" s="93"/>
      <c r="GT61" s="93"/>
      <c r="GU61" s="93"/>
      <c r="GV61" s="93"/>
      <c r="GW61" s="93"/>
      <c r="GX61" s="93"/>
      <c r="GY61" s="93"/>
      <c r="GZ61" s="93"/>
      <c r="HA61" s="93"/>
      <c r="HB61" s="93"/>
      <c r="HC61" s="93"/>
      <c r="HD61" s="93"/>
      <c r="HE61" s="93"/>
      <c r="HF61" s="93"/>
      <c r="HG61" s="93"/>
      <c r="HH61" s="93"/>
      <c r="HI61" s="93"/>
      <c r="HJ61" s="93"/>
      <c r="HK61" s="93"/>
      <c r="HL61" s="93"/>
      <c r="HM61" s="93"/>
      <c r="HN61" s="93"/>
      <c r="HO61" s="93"/>
      <c r="HP61" s="93"/>
      <c r="HQ61" s="93"/>
      <c r="HR61" s="93"/>
      <c r="HS61" s="93"/>
      <c r="HT61" s="93"/>
      <c r="HU61" s="93"/>
      <c r="HV61" s="93"/>
      <c r="HW61" s="93"/>
      <c r="HX61" s="93"/>
      <c r="HY61" s="93"/>
      <c r="HZ61" s="93"/>
      <c r="IA61" s="93"/>
      <c r="IB61" s="93"/>
      <c r="IC61" s="93"/>
      <c r="ID61" s="93"/>
      <c r="IE61" s="93"/>
      <c r="IF61" s="93"/>
      <c r="IG61" s="93"/>
      <c r="IH61" s="93"/>
      <c r="II61" s="93"/>
      <c r="IJ61" s="93"/>
      <c r="IK61" s="93"/>
      <c r="IL61" s="93"/>
      <c r="IM61" s="93"/>
      <c r="IN61" s="93"/>
      <c r="IO61" s="93"/>
      <c r="IP61" s="93"/>
      <c r="IQ61" s="93"/>
      <c r="IR61" s="93"/>
      <c r="IS61" s="93"/>
      <c r="IT61" s="93"/>
      <c r="IU61" s="93"/>
    </row>
    <row r="62" spans="1:255" s="37" customFormat="1" ht="24" x14ac:dyDescent="0.2">
      <c r="A62" s="99">
        <v>41</v>
      </c>
      <c r="B62" s="50" t="s">
        <v>637</v>
      </c>
      <c r="C62" s="50" t="s">
        <v>639</v>
      </c>
      <c r="D62" s="50" t="s">
        <v>81</v>
      </c>
      <c r="E62" s="100">
        <f t="shared" si="3"/>
        <v>3.5547599999999999</v>
      </c>
      <c r="F62" s="101">
        <f>ROUND( 517.91 * 6.78, 2 )</f>
        <v>3511.43</v>
      </c>
      <c r="G62" s="102">
        <f t="shared" si="4"/>
        <v>12482</v>
      </c>
      <c r="H62" s="51" t="s">
        <v>31</v>
      </c>
      <c r="I62" s="51" t="s">
        <v>818</v>
      </c>
      <c r="N62" s="93"/>
      <c r="O62" s="93">
        <f t="shared" si="5"/>
        <v>3.5547599999999999</v>
      </c>
      <c r="P62" s="93">
        <f>SmtRes!CX348</f>
        <v>3.5547599999999999</v>
      </c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3"/>
      <c r="IJ62" s="93"/>
      <c r="IK62" s="93"/>
      <c r="IL62" s="93"/>
      <c r="IM62" s="93"/>
      <c r="IN62" s="93"/>
      <c r="IO62" s="93"/>
      <c r="IP62" s="93"/>
      <c r="IQ62" s="93"/>
      <c r="IR62" s="93"/>
      <c r="IS62" s="93"/>
      <c r="IT62" s="93"/>
      <c r="IU62" s="93"/>
    </row>
    <row r="63" spans="1:255" s="37" customFormat="1" ht="24" x14ac:dyDescent="0.2">
      <c r="A63" s="99">
        <v>42</v>
      </c>
      <c r="B63" s="50" t="s">
        <v>586</v>
      </c>
      <c r="C63" s="50" t="s">
        <v>588</v>
      </c>
      <c r="D63" s="50" t="s">
        <v>74</v>
      </c>
      <c r="E63" s="100">
        <f t="shared" si="3"/>
        <v>1.8702000000000001E-4</v>
      </c>
      <c r="F63" s="101">
        <f>ROUND( 9420 * 6.78, 2 )</f>
        <v>63867.6</v>
      </c>
      <c r="G63" s="102">
        <f t="shared" si="4"/>
        <v>12</v>
      </c>
      <c r="H63" s="51" t="s">
        <v>16</v>
      </c>
      <c r="I63" s="51" t="s">
        <v>818</v>
      </c>
      <c r="N63" s="93"/>
      <c r="O63" s="93">
        <f t="shared" si="5"/>
        <v>1.8702000000000001E-4</v>
      </c>
      <c r="P63" s="93">
        <f>SmtRes!CX245</f>
        <v>1.8702000000000001E-4</v>
      </c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  <c r="HQ63" s="93"/>
      <c r="HR63" s="93"/>
      <c r="HS63" s="93"/>
      <c r="HT63" s="93"/>
      <c r="HU63" s="93"/>
      <c r="HV63" s="93"/>
      <c r="HW63" s="93"/>
      <c r="HX63" s="93"/>
      <c r="HY63" s="93"/>
      <c r="HZ63" s="93"/>
      <c r="IA63" s="93"/>
      <c r="IB63" s="93"/>
      <c r="IC63" s="93"/>
      <c r="ID63" s="93"/>
      <c r="IE63" s="93"/>
      <c r="IF63" s="93"/>
      <c r="IG63" s="93"/>
      <c r="IH63" s="93"/>
      <c r="II63" s="93"/>
      <c r="IJ63" s="93"/>
      <c r="IK63" s="93"/>
      <c r="IL63" s="93"/>
      <c r="IM63" s="93"/>
      <c r="IN63" s="93"/>
      <c r="IO63" s="93"/>
      <c r="IP63" s="93"/>
      <c r="IQ63" s="93"/>
      <c r="IR63" s="93"/>
      <c r="IS63" s="93"/>
      <c r="IT63" s="93"/>
      <c r="IU63" s="93"/>
    </row>
    <row r="64" spans="1:255" s="37" customFormat="1" ht="24" x14ac:dyDescent="0.2">
      <c r="A64" s="99">
        <v>43</v>
      </c>
      <c r="B64" s="50" t="s">
        <v>527</v>
      </c>
      <c r="C64" s="50" t="s">
        <v>529</v>
      </c>
      <c r="D64" s="50" t="s">
        <v>170</v>
      </c>
      <c r="E64" s="100">
        <f t="shared" si="3"/>
        <v>228.57999999999998</v>
      </c>
      <c r="F64" s="101">
        <f>ROUND( 6.2 * 6.78, 2 )</f>
        <v>42.04</v>
      </c>
      <c r="G64" s="102">
        <f t="shared" si="4"/>
        <v>9610</v>
      </c>
      <c r="H64" s="51" t="s">
        <v>3</v>
      </c>
      <c r="I64" s="51" t="s">
        <v>818</v>
      </c>
      <c r="N64" s="93"/>
      <c r="O64" s="93">
        <f t="shared" si="5"/>
        <v>228.57999999999998</v>
      </c>
      <c r="P64" s="93">
        <f>SmtRes!CX164</f>
        <v>228.57999999999998</v>
      </c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  <c r="HK64" s="93"/>
      <c r="HL64" s="93"/>
      <c r="HM64" s="93"/>
      <c r="HN64" s="93"/>
      <c r="HO64" s="93"/>
      <c r="HP64" s="93"/>
      <c r="HQ64" s="93"/>
      <c r="HR64" s="93"/>
      <c r="HS64" s="93"/>
      <c r="HT64" s="93"/>
      <c r="HU64" s="93"/>
      <c r="HV64" s="93"/>
      <c r="HW64" s="93"/>
      <c r="HX64" s="93"/>
      <c r="HY64" s="93"/>
      <c r="HZ64" s="93"/>
      <c r="IA64" s="93"/>
      <c r="IB64" s="93"/>
      <c r="IC64" s="93"/>
      <c r="ID64" s="93"/>
      <c r="IE64" s="93"/>
      <c r="IF64" s="93"/>
      <c r="IG64" s="93"/>
      <c r="IH64" s="93"/>
      <c r="II64" s="93"/>
      <c r="IJ64" s="93"/>
      <c r="IK64" s="93"/>
      <c r="IL64" s="93"/>
      <c r="IM64" s="93"/>
      <c r="IN64" s="93"/>
      <c r="IO64" s="93"/>
      <c r="IP64" s="93"/>
      <c r="IQ64" s="93"/>
      <c r="IR64" s="93"/>
      <c r="IS64" s="93"/>
      <c r="IT64" s="93"/>
      <c r="IU64" s="93"/>
    </row>
    <row r="65" spans="1:255" s="37" customFormat="1" ht="24" x14ac:dyDescent="0.2">
      <c r="A65" s="99">
        <v>44</v>
      </c>
      <c r="B65" s="50" t="s">
        <v>634</v>
      </c>
      <c r="C65" s="50" t="s">
        <v>636</v>
      </c>
      <c r="D65" s="50" t="s">
        <v>170</v>
      </c>
      <c r="E65" s="100">
        <f t="shared" si="3"/>
        <v>177.738</v>
      </c>
      <c r="F65" s="101">
        <f>ROUND( 28.25 * 6.78, 2 )</f>
        <v>191.54</v>
      </c>
      <c r="G65" s="102">
        <f t="shared" si="4"/>
        <v>34044</v>
      </c>
      <c r="H65" s="51" t="s">
        <v>30</v>
      </c>
      <c r="I65" s="51" t="s">
        <v>818</v>
      </c>
      <c r="N65" s="93"/>
      <c r="O65" s="93">
        <f t="shared" si="5"/>
        <v>177.738</v>
      </c>
      <c r="P65" s="93">
        <f>SmtRes!CX338</f>
        <v>177.738</v>
      </c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93"/>
      <c r="HM65" s="93"/>
      <c r="HN65" s="93"/>
      <c r="HO65" s="93"/>
      <c r="HP65" s="93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93"/>
      <c r="IG65" s="93"/>
      <c r="IH65" s="93"/>
      <c r="II65" s="93"/>
      <c r="IJ65" s="93"/>
      <c r="IK65" s="93"/>
      <c r="IL65" s="93"/>
      <c r="IM65" s="93"/>
      <c r="IN65" s="93"/>
      <c r="IO65" s="93"/>
      <c r="IP65" s="93"/>
      <c r="IQ65" s="93"/>
      <c r="IR65" s="93"/>
      <c r="IS65" s="93"/>
      <c r="IT65" s="93"/>
      <c r="IU65" s="93"/>
    </row>
    <row r="66" spans="1:255" s="37" customFormat="1" ht="24" x14ac:dyDescent="0.2">
      <c r="A66" s="99">
        <v>45</v>
      </c>
      <c r="B66" s="50" t="s">
        <v>502</v>
      </c>
      <c r="C66" s="50" t="s">
        <v>504</v>
      </c>
      <c r="D66" s="50" t="s">
        <v>74</v>
      </c>
      <c r="E66" s="100">
        <f t="shared" si="3"/>
        <v>8.2559999999999995E-3</v>
      </c>
      <c r="F66" s="101">
        <f>ROUND( 1695 * 6.78, 2 )</f>
        <v>11492.1</v>
      </c>
      <c r="G66" s="102">
        <f t="shared" si="4"/>
        <v>95</v>
      </c>
      <c r="H66" s="51" t="s">
        <v>834</v>
      </c>
      <c r="I66" s="51" t="s">
        <v>818</v>
      </c>
      <c r="N66" s="93"/>
      <c r="O66" s="93">
        <f t="shared" si="5"/>
        <v>8.2559999999999995E-3</v>
      </c>
      <c r="P66" s="93">
        <f>SmtRes!CX121</f>
        <v>8.2559999999999995E-3</v>
      </c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  <c r="IO66" s="93"/>
      <c r="IP66" s="93"/>
      <c r="IQ66" s="93"/>
      <c r="IR66" s="93"/>
      <c r="IS66" s="93"/>
      <c r="IT66" s="93"/>
      <c r="IU66" s="93"/>
    </row>
    <row r="67" spans="1:255" s="37" customFormat="1" ht="24" x14ac:dyDescent="0.2">
      <c r="A67" s="99">
        <v>46</v>
      </c>
      <c r="B67" s="50" t="s">
        <v>627</v>
      </c>
      <c r="C67" s="50" t="s">
        <v>629</v>
      </c>
      <c r="D67" s="50" t="s">
        <v>630</v>
      </c>
      <c r="E67" s="100">
        <f t="shared" si="3"/>
        <v>40.394999999999996</v>
      </c>
      <c r="F67" s="101">
        <f>ROUND( 110.19 * 6.78, 2 )</f>
        <v>747.09</v>
      </c>
      <c r="G67" s="102">
        <f t="shared" si="4"/>
        <v>30179</v>
      </c>
      <c r="H67" s="51" t="s">
        <v>28</v>
      </c>
      <c r="I67" s="51" t="s">
        <v>818</v>
      </c>
      <c r="N67" s="93"/>
      <c r="O67" s="93">
        <f t="shared" si="5"/>
        <v>40.394999999999996</v>
      </c>
      <c r="P67" s="93">
        <f>SmtRes!CX318</f>
        <v>40.394999999999996</v>
      </c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3"/>
      <c r="IJ67" s="93"/>
      <c r="IK67" s="93"/>
      <c r="IL67" s="93"/>
      <c r="IM67" s="93"/>
      <c r="IN67" s="93"/>
      <c r="IO67" s="93"/>
      <c r="IP67" s="93"/>
      <c r="IQ67" s="93"/>
      <c r="IR67" s="93"/>
      <c r="IS67" s="93"/>
      <c r="IT67" s="93"/>
      <c r="IU67" s="93"/>
    </row>
    <row r="68" spans="1:255" s="37" customFormat="1" ht="24" x14ac:dyDescent="0.2">
      <c r="A68" s="99">
        <v>47</v>
      </c>
      <c r="B68" s="50" t="s">
        <v>621</v>
      </c>
      <c r="C68" s="50" t="s">
        <v>623</v>
      </c>
      <c r="D68" s="50" t="s">
        <v>74</v>
      </c>
      <c r="E68" s="100">
        <f t="shared" si="3"/>
        <v>3.7151999999999998E-2</v>
      </c>
      <c r="F68" s="101">
        <f>ROUND( 11200 * 6.78, 2 )</f>
        <v>75936</v>
      </c>
      <c r="G68" s="102">
        <f t="shared" si="4"/>
        <v>2821</v>
      </c>
      <c r="H68" s="51" t="s">
        <v>26</v>
      </c>
      <c r="I68" s="51" t="s">
        <v>818</v>
      </c>
      <c r="N68" s="93"/>
      <c r="O68" s="93">
        <f t="shared" si="5"/>
        <v>3.7151999999999998E-2</v>
      </c>
      <c r="P68" s="93">
        <f>SmtRes!CX306</f>
        <v>3.7151999999999998E-2</v>
      </c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93"/>
      <c r="HK68" s="93"/>
      <c r="HL68" s="93"/>
      <c r="HM68" s="93"/>
      <c r="HN68" s="93"/>
      <c r="HO68" s="93"/>
      <c r="HP68" s="93"/>
      <c r="HQ68" s="93"/>
      <c r="HR68" s="93"/>
      <c r="HS68" s="93"/>
      <c r="HT68" s="93"/>
      <c r="HU68" s="93"/>
      <c r="HV68" s="93"/>
      <c r="HW68" s="93"/>
      <c r="HX68" s="93"/>
      <c r="HY68" s="93"/>
      <c r="HZ68" s="93"/>
      <c r="IA68" s="93"/>
      <c r="IB68" s="93"/>
      <c r="IC68" s="93"/>
      <c r="ID68" s="93"/>
      <c r="IE68" s="93"/>
      <c r="IF68" s="93"/>
      <c r="IG68" s="93"/>
      <c r="IH68" s="93"/>
      <c r="II68" s="93"/>
      <c r="IJ68" s="93"/>
      <c r="IK68" s="93"/>
      <c r="IL68" s="93"/>
      <c r="IM68" s="93"/>
      <c r="IN68" s="93"/>
      <c r="IO68" s="93"/>
      <c r="IP68" s="93"/>
      <c r="IQ68" s="93"/>
      <c r="IR68" s="93"/>
      <c r="IS68" s="93"/>
      <c r="IT68" s="93"/>
      <c r="IU68" s="93"/>
    </row>
    <row r="69" spans="1:255" s="37" customFormat="1" ht="24" x14ac:dyDescent="0.2">
      <c r="A69" s="99">
        <v>48</v>
      </c>
      <c r="B69" s="50" t="s">
        <v>484</v>
      </c>
      <c r="C69" s="50" t="s">
        <v>486</v>
      </c>
      <c r="D69" s="50" t="s">
        <v>170</v>
      </c>
      <c r="E69" s="100">
        <f t="shared" si="3"/>
        <v>32.761600000000001</v>
      </c>
      <c r="F69" s="101">
        <f>ROUND( 5.71 * 6.78, 2 )</f>
        <v>38.71</v>
      </c>
      <c r="G69" s="102">
        <f t="shared" si="4"/>
        <v>1268</v>
      </c>
      <c r="H69" s="51" t="s">
        <v>829</v>
      </c>
      <c r="I69" s="51" t="s">
        <v>818</v>
      </c>
      <c r="N69" s="93"/>
      <c r="O69" s="93">
        <f t="shared" si="5"/>
        <v>32.761600000000001</v>
      </c>
      <c r="P69" s="93">
        <f>SmtRes!CX97</f>
        <v>28.121600000000001</v>
      </c>
      <c r="Q69" s="93">
        <f>SmtRes!CX120</f>
        <v>4.6399999999999997</v>
      </c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3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3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3"/>
      <c r="IQ69" s="93"/>
      <c r="IR69" s="93"/>
      <c r="IS69" s="93"/>
      <c r="IT69" s="93"/>
      <c r="IU69" s="93"/>
    </row>
    <row r="70" spans="1:255" s="37" customFormat="1" ht="24" x14ac:dyDescent="0.2">
      <c r="A70" s="99">
        <v>49</v>
      </c>
      <c r="B70" s="50" t="s">
        <v>577</v>
      </c>
      <c r="C70" s="50" t="s">
        <v>579</v>
      </c>
      <c r="D70" s="50" t="s">
        <v>74</v>
      </c>
      <c r="E70" s="100">
        <f t="shared" si="3"/>
        <v>6.1716599999999998E-3</v>
      </c>
      <c r="F70" s="101">
        <f>ROUND( 4920 * 6.78, 2 )</f>
        <v>33357.599999999999</v>
      </c>
      <c r="G70" s="102">
        <f t="shared" si="4"/>
        <v>206</v>
      </c>
      <c r="H70" s="51" t="s">
        <v>13</v>
      </c>
      <c r="I70" s="51" t="s">
        <v>818</v>
      </c>
      <c r="N70" s="93"/>
      <c r="O70" s="93">
        <f t="shared" si="5"/>
        <v>6.1716599999999998E-3</v>
      </c>
      <c r="P70" s="93">
        <f>SmtRes!CX242</f>
        <v>6.1716599999999998E-3</v>
      </c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93"/>
      <c r="FL70" s="93"/>
      <c r="FM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3"/>
      <c r="HD70" s="93"/>
      <c r="HE70" s="93"/>
      <c r="HF70" s="93"/>
      <c r="HG70" s="93"/>
      <c r="HH70" s="93"/>
      <c r="HI70" s="93"/>
      <c r="HJ70" s="93"/>
      <c r="HK70" s="93"/>
      <c r="HL70" s="93"/>
      <c r="HM70" s="93"/>
      <c r="HN70" s="93"/>
      <c r="HO70" s="93"/>
      <c r="HP70" s="93"/>
      <c r="HQ70" s="93"/>
      <c r="HR70" s="93"/>
      <c r="HS70" s="93"/>
      <c r="HT70" s="93"/>
      <c r="HU70" s="93"/>
      <c r="HV70" s="93"/>
      <c r="HW70" s="93"/>
      <c r="HX70" s="93"/>
      <c r="HY70" s="93"/>
      <c r="HZ70" s="93"/>
      <c r="IA70" s="93"/>
      <c r="IB70" s="93"/>
      <c r="IC70" s="93"/>
      <c r="ID70" s="93"/>
      <c r="IE70" s="93"/>
      <c r="IF70" s="93"/>
      <c r="IG70" s="93"/>
      <c r="IH70" s="93"/>
      <c r="II70" s="93"/>
      <c r="IJ70" s="93"/>
      <c r="IK70" s="93"/>
      <c r="IL70" s="93"/>
      <c r="IM70" s="93"/>
      <c r="IN70" s="93"/>
      <c r="IO70" s="93"/>
      <c r="IP70" s="93"/>
      <c r="IQ70" s="93"/>
      <c r="IR70" s="93"/>
      <c r="IS70" s="93"/>
      <c r="IT70" s="93"/>
      <c r="IU70" s="93"/>
    </row>
    <row r="71" spans="1:255" s="37" customFormat="1" ht="24" x14ac:dyDescent="0.2">
      <c r="A71" s="99">
        <v>50</v>
      </c>
      <c r="B71" s="50" t="s">
        <v>600</v>
      </c>
      <c r="C71" s="50" t="s">
        <v>602</v>
      </c>
      <c r="D71" s="50" t="s">
        <v>170</v>
      </c>
      <c r="E71" s="100">
        <f t="shared" si="3"/>
        <v>8.4859919999999995</v>
      </c>
      <c r="F71" s="101">
        <f>ROUND( 72.32 * 6.78, 2 )</f>
        <v>490.33</v>
      </c>
      <c r="G71" s="102">
        <f t="shared" si="4"/>
        <v>4161</v>
      </c>
      <c r="H71" s="51" t="s">
        <v>19</v>
      </c>
      <c r="I71" s="51" t="s">
        <v>818</v>
      </c>
      <c r="N71" s="93"/>
      <c r="O71" s="93">
        <f t="shared" si="5"/>
        <v>8.4859919999999995</v>
      </c>
      <c r="P71" s="93">
        <f>SmtRes!CX285</f>
        <v>1.9200000000000002E-2</v>
      </c>
      <c r="Q71" s="93">
        <f>SmtRes!CX366</f>
        <v>7.1095199999999998</v>
      </c>
      <c r="R71" s="93">
        <f>SmtRes!CX406</f>
        <v>1.3572719999999998</v>
      </c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3"/>
      <c r="HD71" s="93"/>
      <c r="HE71" s="93"/>
      <c r="HF71" s="93"/>
      <c r="HG71" s="93"/>
      <c r="HH71" s="93"/>
      <c r="HI71" s="93"/>
      <c r="HJ71" s="93"/>
      <c r="HK71" s="93"/>
      <c r="HL71" s="93"/>
      <c r="HM71" s="93"/>
      <c r="HN71" s="93"/>
      <c r="HO71" s="93"/>
      <c r="HP71" s="93"/>
      <c r="HQ71" s="93"/>
      <c r="HR71" s="93"/>
      <c r="HS71" s="93"/>
      <c r="HT71" s="93"/>
      <c r="HU71" s="93"/>
      <c r="HV71" s="93"/>
      <c r="HW71" s="93"/>
      <c r="HX71" s="93"/>
      <c r="HY71" s="93"/>
      <c r="HZ71" s="93"/>
      <c r="IA71" s="93"/>
      <c r="IB71" s="93"/>
      <c r="IC71" s="93"/>
      <c r="ID71" s="93"/>
      <c r="IE71" s="93"/>
      <c r="IF71" s="93"/>
      <c r="IG71" s="93"/>
      <c r="IH71" s="93"/>
      <c r="II71" s="93"/>
      <c r="IJ71" s="93"/>
      <c r="IK71" s="93"/>
      <c r="IL71" s="93"/>
      <c r="IM71" s="93"/>
      <c r="IN71" s="93"/>
      <c r="IO71" s="93"/>
      <c r="IP71" s="93"/>
      <c r="IQ71" s="93"/>
      <c r="IR71" s="93"/>
      <c r="IS71" s="93"/>
      <c r="IT71" s="93"/>
      <c r="IU71" s="93"/>
    </row>
    <row r="72" spans="1:255" s="37" customFormat="1" ht="24" x14ac:dyDescent="0.2">
      <c r="A72" s="99">
        <v>51</v>
      </c>
      <c r="B72" s="50" t="s">
        <v>649</v>
      </c>
      <c r="C72" s="50" t="s">
        <v>651</v>
      </c>
      <c r="D72" s="50" t="s">
        <v>74</v>
      </c>
      <c r="E72" s="100">
        <f t="shared" si="3"/>
        <v>8.2405799999999987E-2</v>
      </c>
      <c r="F72" s="101">
        <f>ROUND( 11397.1 * 6.78, 2 )</f>
        <v>77272.34</v>
      </c>
      <c r="G72" s="102">
        <f t="shared" si="4"/>
        <v>6368</v>
      </c>
      <c r="H72" s="51" t="s">
        <v>32</v>
      </c>
      <c r="I72" s="51" t="s">
        <v>818</v>
      </c>
      <c r="N72" s="93"/>
      <c r="O72" s="93">
        <f t="shared" si="5"/>
        <v>8.2405799999999987E-2</v>
      </c>
      <c r="P72" s="93">
        <f>SmtRes!CX410</f>
        <v>8.2405799999999987E-2</v>
      </c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93"/>
      <c r="GG72" s="93"/>
      <c r="GH72" s="93"/>
      <c r="GI72" s="93"/>
      <c r="GJ72" s="93"/>
      <c r="GK72" s="93"/>
      <c r="GL72" s="93"/>
      <c r="GM72" s="93"/>
      <c r="GN72" s="93"/>
      <c r="GO72" s="93"/>
      <c r="GP72" s="93"/>
      <c r="GQ72" s="93"/>
      <c r="GR72" s="93"/>
      <c r="GS72" s="93"/>
      <c r="GT72" s="93"/>
      <c r="GU72" s="93"/>
      <c r="GV72" s="93"/>
      <c r="GW72" s="93"/>
      <c r="GX72" s="93"/>
      <c r="GY72" s="93"/>
      <c r="GZ72" s="93"/>
      <c r="HA72" s="93"/>
      <c r="HB72" s="93"/>
      <c r="HC72" s="93"/>
      <c r="HD72" s="93"/>
      <c r="HE72" s="93"/>
      <c r="HF72" s="93"/>
      <c r="HG72" s="93"/>
      <c r="HH72" s="93"/>
      <c r="HI72" s="93"/>
      <c r="HJ72" s="93"/>
      <c r="HK72" s="93"/>
      <c r="HL72" s="93"/>
      <c r="HM72" s="93"/>
      <c r="HN72" s="93"/>
      <c r="HO72" s="93"/>
      <c r="HP72" s="93"/>
      <c r="HQ72" s="93"/>
      <c r="HR72" s="93"/>
      <c r="HS72" s="93"/>
      <c r="HT72" s="93"/>
      <c r="HU72" s="93"/>
      <c r="HV72" s="93"/>
      <c r="HW72" s="93"/>
      <c r="HX72" s="93"/>
      <c r="HY72" s="93"/>
      <c r="HZ72" s="93"/>
      <c r="IA72" s="93"/>
      <c r="IB72" s="93"/>
      <c r="IC72" s="93"/>
      <c r="ID72" s="93"/>
      <c r="IE72" s="93"/>
      <c r="IF72" s="93"/>
      <c r="IG72" s="93"/>
      <c r="IH72" s="93"/>
      <c r="II72" s="93"/>
      <c r="IJ72" s="93"/>
      <c r="IK72" s="93"/>
      <c r="IL72" s="93"/>
      <c r="IM72" s="93"/>
      <c r="IN72" s="93"/>
      <c r="IO72" s="93"/>
      <c r="IP72" s="93"/>
      <c r="IQ72" s="93"/>
      <c r="IR72" s="93"/>
      <c r="IS72" s="93"/>
      <c r="IT72" s="93"/>
      <c r="IU72" s="93"/>
    </row>
    <row r="73" spans="1:255" s="37" customFormat="1" ht="24" x14ac:dyDescent="0.2">
      <c r="A73" s="99">
        <v>52</v>
      </c>
      <c r="B73" s="50" t="s">
        <v>612</v>
      </c>
      <c r="C73" s="50" t="s">
        <v>614</v>
      </c>
      <c r="D73" s="50" t="s">
        <v>74</v>
      </c>
      <c r="E73" s="100">
        <f t="shared" si="3"/>
        <v>4.6978200000000005E-2</v>
      </c>
      <c r="F73" s="101">
        <f>ROUND( 2898.5 * 6.78, 2 )</f>
        <v>19651.830000000002</v>
      </c>
      <c r="G73" s="102">
        <f t="shared" si="4"/>
        <v>923</v>
      </c>
      <c r="H73" s="51" t="s">
        <v>23</v>
      </c>
      <c r="I73" s="51" t="s">
        <v>818</v>
      </c>
      <c r="N73" s="93"/>
      <c r="O73" s="93">
        <f t="shared" si="5"/>
        <v>4.6978200000000005E-2</v>
      </c>
      <c r="P73" s="93">
        <f>SmtRes!CX290</f>
        <v>1.2E-4</v>
      </c>
      <c r="Q73" s="93">
        <f>SmtRes!CX368</f>
        <v>4.6858200000000003E-2</v>
      </c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  <c r="GG73" s="93"/>
      <c r="GH73" s="93"/>
      <c r="GI73" s="93"/>
      <c r="GJ73" s="93"/>
      <c r="GK73" s="93"/>
      <c r="GL73" s="93"/>
      <c r="GM73" s="93"/>
      <c r="GN73" s="93"/>
      <c r="GO73" s="93"/>
      <c r="GP73" s="93"/>
      <c r="GQ73" s="93"/>
      <c r="GR73" s="93"/>
      <c r="GS73" s="93"/>
      <c r="GT73" s="93"/>
      <c r="GU73" s="93"/>
      <c r="GV73" s="93"/>
      <c r="GW73" s="93"/>
      <c r="GX73" s="93"/>
      <c r="GY73" s="93"/>
      <c r="GZ73" s="93"/>
      <c r="HA73" s="93"/>
      <c r="HB73" s="93"/>
      <c r="HC73" s="93"/>
      <c r="HD73" s="93"/>
      <c r="HE73" s="93"/>
      <c r="HF73" s="93"/>
      <c r="HG73" s="93"/>
      <c r="HH73" s="93"/>
      <c r="HI73" s="93"/>
      <c r="HJ73" s="93"/>
      <c r="HK73" s="93"/>
      <c r="HL73" s="93"/>
      <c r="HM73" s="93"/>
      <c r="HN73" s="93"/>
      <c r="HO73" s="93"/>
      <c r="HP73" s="93"/>
      <c r="HQ73" s="93"/>
      <c r="HR73" s="93"/>
      <c r="HS73" s="93"/>
      <c r="HT73" s="93"/>
      <c r="HU73" s="93"/>
      <c r="HV73" s="93"/>
      <c r="HW73" s="93"/>
      <c r="HX73" s="93"/>
      <c r="HY73" s="93"/>
      <c r="HZ73" s="93"/>
      <c r="IA73" s="93"/>
      <c r="IB73" s="93"/>
      <c r="IC73" s="93"/>
      <c r="ID73" s="93"/>
      <c r="IE73" s="93"/>
      <c r="IF73" s="93"/>
      <c r="IG73" s="93"/>
      <c r="IH73" s="93"/>
      <c r="II73" s="93"/>
      <c r="IJ73" s="93"/>
      <c r="IK73" s="93"/>
      <c r="IL73" s="93"/>
      <c r="IM73" s="93"/>
      <c r="IN73" s="93"/>
      <c r="IO73" s="93"/>
      <c r="IP73" s="93"/>
      <c r="IQ73" s="93"/>
      <c r="IR73" s="93"/>
      <c r="IS73" s="93"/>
      <c r="IT73" s="93"/>
      <c r="IU73" s="93"/>
    </row>
    <row r="74" spans="1:255" s="37" customFormat="1" ht="24" x14ac:dyDescent="0.2">
      <c r="A74" s="99">
        <v>53</v>
      </c>
      <c r="B74" s="50" t="s">
        <v>464</v>
      </c>
      <c r="C74" s="50" t="s">
        <v>466</v>
      </c>
      <c r="D74" s="50" t="s">
        <v>81</v>
      </c>
      <c r="E74" s="100">
        <f t="shared" si="3"/>
        <v>5.4400000000000004E-3</v>
      </c>
      <c r="F74" s="101">
        <f>ROUND( 14250 * 6.78, 2 )</f>
        <v>96615</v>
      </c>
      <c r="G74" s="102">
        <f t="shared" si="4"/>
        <v>526</v>
      </c>
      <c r="H74" s="51" t="s">
        <v>824</v>
      </c>
      <c r="I74" s="51" t="s">
        <v>818</v>
      </c>
      <c r="N74" s="93"/>
      <c r="O74" s="93">
        <f t="shared" si="5"/>
        <v>5.4400000000000004E-3</v>
      </c>
      <c r="P74" s="93">
        <f>SmtRes!CX74</f>
        <v>5.4400000000000004E-3</v>
      </c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  <c r="EO74" s="93"/>
      <c r="EP74" s="93"/>
      <c r="EQ74" s="93"/>
      <c r="ER74" s="93"/>
      <c r="ES74" s="93"/>
      <c r="ET74" s="93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3"/>
      <c r="FF74" s="93"/>
      <c r="FG74" s="93"/>
      <c r="FH74" s="93"/>
      <c r="FI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X74" s="93"/>
      <c r="FY74" s="93"/>
      <c r="FZ74" s="93"/>
      <c r="GA74" s="93"/>
      <c r="GB74" s="93"/>
      <c r="GC74" s="93"/>
      <c r="GD74" s="93"/>
      <c r="GE74" s="93"/>
      <c r="GF74" s="93"/>
      <c r="GG74" s="93"/>
      <c r="GH74" s="93"/>
      <c r="GI74" s="93"/>
      <c r="GJ74" s="93"/>
      <c r="GK74" s="93"/>
      <c r="GL74" s="93"/>
      <c r="GM74" s="93"/>
      <c r="GN74" s="93"/>
      <c r="GO74" s="93"/>
      <c r="GP74" s="93"/>
      <c r="GQ74" s="93"/>
      <c r="GR74" s="93"/>
      <c r="GS74" s="93"/>
      <c r="GT74" s="93"/>
      <c r="GU74" s="93"/>
      <c r="GV74" s="93"/>
      <c r="GW74" s="93"/>
      <c r="GX74" s="93"/>
      <c r="GY74" s="93"/>
      <c r="GZ74" s="93"/>
      <c r="HA74" s="93"/>
      <c r="HB74" s="93"/>
      <c r="HC74" s="93"/>
      <c r="HD74" s="93"/>
      <c r="HE74" s="93"/>
      <c r="HF74" s="93"/>
      <c r="HG74" s="93"/>
      <c r="HH74" s="93"/>
      <c r="HI74" s="93"/>
      <c r="HJ74" s="93"/>
      <c r="HK74" s="93"/>
      <c r="HL74" s="93"/>
      <c r="HM74" s="93"/>
      <c r="HN74" s="93"/>
      <c r="HO74" s="93"/>
      <c r="HP74" s="93"/>
      <c r="HQ74" s="93"/>
      <c r="HR74" s="93"/>
      <c r="HS74" s="93"/>
      <c r="HT74" s="93"/>
      <c r="HU74" s="93"/>
      <c r="HV74" s="93"/>
      <c r="HW74" s="93"/>
      <c r="HX74" s="93"/>
      <c r="HY74" s="93"/>
      <c r="HZ74" s="93"/>
      <c r="IA74" s="93"/>
      <c r="IB74" s="93"/>
      <c r="IC74" s="93"/>
      <c r="ID74" s="93"/>
      <c r="IE74" s="93"/>
      <c r="IF74" s="93"/>
      <c r="IG74" s="93"/>
      <c r="IH74" s="93"/>
      <c r="II74" s="93"/>
      <c r="IJ74" s="93"/>
      <c r="IK74" s="93"/>
      <c r="IL74" s="93"/>
      <c r="IM74" s="93"/>
      <c r="IN74" s="93"/>
      <c r="IO74" s="93"/>
      <c r="IP74" s="93"/>
      <c r="IQ74" s="93"/>
      <c r="IR74" s="93"/>
      <c r="IS74" s="93"/>
      <c r="IT74" s="93"/>
      <c r="IU74" s="93"/>
    </row>
    <row r="75" spans="1:255" s="37" customFormat="1" ht="24" x14ac:dyDescent="0.2">
      <c r="A75" s="99">
        <v>54</v>
      </c>
      <c r="B75" s="50" t="s">
        <v>654</v>
      </c>
      <c r="C75" s="50" t="s">
        <v>656</v>
      </c>
      <c r="D75" s="50" t="s">
        <v>170</v>
      </c>
      <c r="E75" s="100">
        <f t="shared" si="3"/>
        <v>5.4937199999999997</v>
      </c>
      <c r="F75" s="101">
        <f>ROUND( 35.22 * 6.78, 2 )</f>
        <v>238.79</v>
      </c>
      <c r="G75" s="102">
        <f t="shared" si="4"/>
        <v>1312</v>
      </c>
      <c r="H75" s="51" t="s">
        <v>33</v>
      </c>
      <c r="I75" s="51" t="s">
        <v>818</v>
      </c>
      <c r="N75" s="93"/>
      <c r="O75" s="93">
        <f t="shared" si="5"/>
        <v>5.4937199999999997</v>
      </c>
      <c r="P75" s="93">
        <f>SmtRes!CX422</f>
        <v>5.4937199999999997</v>
      </c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  <c r="HG75" s="93"/>
      <c r="HH75" s="93"/>
      <c r="HI75" s="93"/>
      <c r="HJ75" s="93"/>
      <c r="HK75" s="93"/>
      <c r="HL75" s="93"/>
      <c r="HM75" s="93"/>
      <c r="HN75" s="93"/>
      <c r="HO75" s="93"/>
      <c r="HP75" s="93"/>
      <c r="HQ75" s="93"/>
      <c r="HR75" s="93"/>
      <c r="HS75" s="93"/>
      <c r="HT75" s="93"/>
      <c r="HU75" s="93"/>
      <c r="HV75" s="93"/>
      <c r="HW75" s="93"/>
      <c r="HX75" s="93"/>
      <c r="HY75" s="93"/>
      <c r="HZ75" s="93"/>
      <c r="IA75" s="93"/>
      <c r="IB75" s="93"/>
      <c r="IC75" s="93"/>
      <c r="ID75" s="93"/>
      <c r="IE75" s="93"/>
      <c r="IF75" s="93"/>
      <c r="IG75" s="93"/>
      <c r="IH75" s="93"/>
      <c r="II75" s="93"/>
      <c r="IJ75" s="93"/>
      <c r="IK75" s="93"/>
      <c r="IL75" s="93"/>
      <c r="IM75" s="93"/>
      <c r="IN75" s="93"/>
      <c r="IO75" s="93"/>
      <c r="IP75" s="93"/>
      <c r="IQ75" s="93"/>
      <c r="IR75" s="93"/>
      <c r="IS75" s="93"/>
      <c r="IT75" s="93"/>
      <c r="IU75" s="93"/>
    </row>
    <row r="76" spans="1:255" s="37" customFormat="1" ht="24" x14ac:dyDescent="0.2">
      <c r="A76" s="99">
        <v>55</v>
      </c>
      <c r="B76" s="50" t="s">
        <v>565</v>
      </c>
      <c r="C76" s="50" t="s">
        <v>567</v>
      </c>
      <c r="D76" s="50" t="s">
        <v>74</v>
      </c>
      <c r="E76" s="100">
        <f t="shared" si="3"/>
        <v>1.2675799999999999E-3</v>
      </c>
      <c r="F76" s="101">
        <f>ROUND( 10315.01 * 6.78, 2 )</f>
        <v>69935.77</v>
      </c>
      <c r="G76" s="102">
        <f t="shared" si="4"/>
        <v>89</v>
      </c>
      <c r="H76" s="51" t="s">
        <v>9</v>
      </c>
      <c r="I76" s="51" t="s">
        <v>818</v>
      </c>
      <c r="N76" s="93"/>
      <c r="O76" s="93">
        <f t="shared" si="5"/>
        <v>1.2675799999999999E-3</v>
      </c>
      <c r="P76" s="93">
        <f>SmtRes!CX235</f>
        <v>1.2675799999999999E-3</v>
      </c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93"/>
      <c r="GG76" s="93"/>
      <c r="GH76" s="93"/>
      <c r="GI76" s="93"/>
      <c r="GJ76" s="93"/>
      <c r="GK76" s="93"/>
      <c r="GL76" s="93"/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3"/>
      <c r="HA76" s="93"/>
      <c r="HB76" s="93"/>
      <c r="HC76" s="93"/>
      <c r="HD76" s="93"/>
      <c r="HE76" s="93"/>
      <c r="HF76" s="93"/>
      <c r="HG76" s="93"/>
      <c r="HH76" s="93"/>
      <c r="HI76" s="93"/>
      <c r="HJ76" s="93"/>
      <c r="HK76" s="93"/>
      <c r="HL76" s="93"/>
      <c r="HM76" s="93"/>
      <c r="HN76" s="93"/>
      <c r="HO76" s="93"/>
      <c r="HP76" s="93"/>
      <c r="HQ76" s="93"/>
      <c r="HR76" s="93"/>
      <c r="HS76" s="93"/>
      <c r="HT76" s="93"/>
      <c r="HU76" s="93"/>
      <c r="HV76" s="93"/>
      <c r="HW76" s="93"/>
      <c r="HX76" s="93"/>
      <c r="HY76" s="93"/>
      <c r="HZ76" s="93"/>
      <c r="IA76" s="93"/>
      <c r="IB76" s="93"/>
      <c r="IC76" s="93"/>
      <c r="ID76" s="93"/>
      <c r="IE76" s="93"/>
      <c r="IF76" s="93"/>
      <c r="IG76" s="93"/>
      <c r="IH76" s="93"/>
      <c r="II76" s="93"/>
      <c r="IJ76" s="93"/>
      <c r="IK76" s="93"/>
      <c r="IL76" s="93"/>
      <c r="IM76" s="93"/>
      <c r="IN76" s="93"/>
      <c r="IO76" s="93"/>
      <c r="IP76" s="93"/>
      <c r="IQ76" s="93"/>
      <c r="IR76" s="93"/>
      <c r="IS76" s="93"/>
      <c r="IT76" s="93"/>
      <c r="IU76" s="93"/>
    </row>
    <row r="77" spans="1:255" x14ac:dyDescent="0.2">
      <c r="A77" s="29"/>
      <c r="B77" s="29"/>
      <c r="C77" s="96" t="s">
        <v>786</v>
      </c>
      <c r="D77" s="29"/>
      <c r="E77" s="29"/>
      <c r="F77" s="29"/>
      <c r="G77" s="97">
        <f>ROUND(SUM(G22:G76),0)</f>
        <v>365722</v>
      </c>
      <c r="H77" s="29"/>
      <c r="I77" s="29"/>
      <c r="J77" s="23"/>
      <c r="K77" s="23"/>
      <c r="L77" s="23"/>
      <c r="M77" s="60">
        <f>G77</f>
        <v>365722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</row>
    <row r="78" spans="1:255" x14ac:dyDescent="0.2">
      <c r="A78" s="98"/>
      <c r="B78" s="98" t="s">
        <v>35</v>
      </c>
      <c r="C78" s="98"/>
      <c r="D78" s="98"/>
      <c r="E78" s="98"/>
      <c r="F78" s="98"/>
      <c r="G78" s="29"/>
      <c r="H78" s="29"/>
      <c r="I78" s="29"/>
    </row>
    <row r="79" spans="1:255" s="37" customFormat="1" ht="12" x14ac:dyDescent="0.2">
      <c r="A79" s="99">
        <v>56</v>
      </c>
      <c r="B79" s="50" t="s">
        <v>346</v>
      </c>
      <c r="C79" s="50" t="s">
        <v>347</v>
      </c>
      <c r="D79" s="50" t="s">
        <v>74</v>
      </c>
      <c r="E79" s="100">
        <f t="shared" ref="E79:E100" si="6">O79</f>
        <v>6.0996000000000006</v>
      </c>
      <c r="F79" s="101">
        <f>ROUND( 413.333, 2 )</f>
        <v>413.33</v>
      </c>
      <c r="G79" s="102">
        <f t="shared" ref="G79:G100" si="7">ROUND(E79*F79,0)</f>
        <v>2521</v>
      </c>
      <c r="H79" s="103" t="s">
        <v>37</v>
      </c>
      <c r="I79" s="103" t="s">
        <v>818</v>
      </c>
      <c r="N79" s="93"/>
      <c r="O79" s="93">
        <f t="shared" ref="O79:O100" si="8">SUM(P79:IV79)</f>
        <v>6.0996000000000006</v>
      </c>
      <c r="P79" s="93">
        <f>Source!I179</f>
        <v>6.0996000000000006</v>
      </c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  <c r="EO79" s="93"/>
      <c r="EP79" s="93"/>
      <c r="EQ79" s="93"/>
      <c r="ER79" s="93"/>
      <c r="ES79" s="93"/>
      <c r="ET79" s="93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3"/>
      <c r="FX79" s="93"/>
      <c r="FY79" s="93"/>
      <c r="FZ79" s="93"/>
      <c r="GA79" s="93"/>
      <c r="GB79" s="93"/>
      <c r="GC79" s="93"/>
      <c r="GD79" s="93"/>
      <c r="GE79" s="93"/>
      <c r="GF79" s="93"/>
      <c r="GG79" s="93"/>
      <c r="GH79" s="93"/>
      <c r="GI79" s="93"/>
      <c r="GJ79" s="93"/>
      <c r="GK79" s="93"/>
      <c r="GL79" s="93"/>
      <c r="GM79" s="93"/>
      <c r="GN79" s="93"/>
      <c r="GO79" s="93"/>
      <c r="GP79" s="93"/>
      <c r="GQ79" s="93"/>
      <c r="GR79" s="93"/>
      <c r="GS79" s="93"/>
      <c r="GT79" s="93"/>
      <c r="GU79" s="93"/>
      <c r="GV79" s="93"/>
      <c r="GW79" s="93"/>
      <c r="GX79" s="93"/>
      <c r="GY79" s="93"/>
      <c r="GZ79" s="93"/>
      <c r="HA79" s="93"/>
      <c r="HB79" s="93"/>
      <c r="HC79" s="93"/>
      <c r="HD79" s="93"/>
      <c r="HE79" s="93"/>
      <c r="HF79" s="93"/>
      <c r="HG79" s="93"/>
      <c r="HH79" s="93"/>
      <c r="HI79" s="93"/>
      <c r="HJ79" s="93"/>
      <c r="HK79" s="93"/>
      <c r="HL79" s="93"/>
      <c r="HM79" s="93"/>
      <c r="HN79" s="93"/>
      <c r="HO79" s="93"/>
      <c r="HP79" s="93"/>
      <c r="HQ79" s="93"/>
      <c r="HR79" s="93"/>
      <c r="HS79" s="93"/>
      <c r="HT79" s="93"/>
      <c r="HU79" s="93"/>
      <c r="HV79" s="93"/>
      <c r="HW79" s="93"/>
      <c r="HX79" s="93"/>
      <c r="HY79" s="93"/>
      <c r="HZ79" s="93"/>
      <c r="IA79" s="93"/>
      <c r="IB79" s="93"/>
      <c r="IC79" s="93"/>
      <c r="ID79" s="93"/>
      <c r="IE79" s="93"/>
      <c r="IF79" s="93"/>
      <c r="IG79" s="93"/>
      <c r="IH79" s="93"/>
      <c r="II79" s="93"/>
      <c r="IJ79" s="93"/>
      <c r="IK79" s="93"/>
      <c r="IL79" s="93"/>
      <c r="IM79" s="93"/>
      <c r="IN79" s="93"/>
      <c r="IO79" s="93"/>
      <c r="IP79" s="93"/>
      <c r="IQ79" s="93"/>
      <c r="IR79" s="93"/>
      <c r="IS79" s="93"/>
      <c r="IT79" s="93"/>
      <c r="IU79" s="93"/>
    </row>
    <row r="80" spans="1:255" s="37" customFormat="1" ht="24" x14ac:dyDescent="0.2">
      <c r="A80" s="99">
        <v>57</v>
      </c>
      <c r="B80" s="50" t="s">
        <v>269</v>
      </c>
      <c r="C80" s="50" t="s">
        <v>270</v>
      </c>
      <c r="D80" s="50" t="s">
        <v>170</v>
      </c>
      <c r="E80" s="100">
        <f t="shared" si="6"/>
        <v>3.2315999999999998E-2</v>
      </c>
      <c r="F80" s="101">
        <f>ROUND( 0 * 6.78, 2 )</f>
        <v>0</v>
      </c>
      <c r="G80" s="102">
        <f t="shared" si="7"/>
        <v>0</v>
      </c>
      <c r="H80" s="51" t="s">
        <v>36</v>
      </c>
      <c r="I80" s="51" t="s">
        <v>818</v>
      </c>
      <c r="N80" s="93"/>
      <c r="O80" s="93">
        <f t="shared" si="8"/>
        <v>3.2315999999999998E-2</v>
      </c>
      <c r="P80" s="93">
        <f>Source!I139</f>
        <v>3.2315999999999998E-2</v>
      </c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  <c r="GC80" s="93"/>
      <c r="GD80" s="93"/>
      <c r="GE80" s="93"/>
      <c r="GF80" s="93"/>
      <c r="GG80" s="93"/>
      <c r="GH80" s="93"/>
      <c r="GI80" s="93"/>
      <c r="GJ80" s="93"/>
      <c r="GK80" s="93"/>
      <c r="GL80" s="93"/>
      <c r="GM80" s="93"/>
      <c r="GN80" s="93"/>
      <c r="GO80" s="93"/>
      <c r="GP80" s="93"/>
      <c r="GQ80" s="93"/>
      <c r="GR80" s="93"/>
      <c r="GS80" s="93"/>
      <c r="GT80" s="93"/>
      <c r="GU80" s="93"/>
      <c r="GV80" s="93"/>
      <c r="GW80" s="93"/>
      <c r="GX80" s="93"/>
      <c r="GY80" s="93"/>
      <c r="GZ80" s="93"/>
      <c r="HA80" s="93"/>
      <c r="HB80" s="93"/>
      <c r="HC80" s="93"/>
      <c r="HD80" s="93"/>
      <c r="HE80" s="93"/>
      <c r="HF80" s="93"/>
      <c r="HG80" s="93"/>
      <c r="HH80" s="93"/>
      <c r="HI80" s="93"/>
      <c r="HJ80" s="93"/>
      <c r="HK80" s="93"/>
      <c r="HL80" s="93"/>
      <c r="HM80" s="93"/>
      <c r="HN80" s="93"/>
      <c r="HO80" s="93"/>
      <c r="HP80" s="93"/>
      <c r="HQ80" s="93"/>
      <c r="HR80" s="93"/>
      <c r="HS80" s="93"/>
      <c r="HT80" s="93"/>
      <c r="HU80" s="93"/>
      <c r="HV80" s="93"/>
      <c r="HW80" s="93"/>
      <c r="HX80" s="93"/>
      <c r="HY80" s="93"/>
      <c r="HZ80" s="93"/>
      <c r="IA80" s="93"/>
      <c r="IB80" s="93"/>
      <c r="IC80" s="93"/>
      <c r="ID80" s="93"/>
      <c r="IE80" s="93"/>
      <c r="IF80" s="93"/>
      <c r="IG80" s="93"/>
      <c r="IH80" s="93"/>
      <c r="II80" s="93"/>
      <c r="IJ80" s="93"/>
      <c r="IK80" s="93"/>
      <c r="IL80" s="93"/>
      <c r="IM80" s="93"/>
      <c r="IN80" s="93"/>
      <c r="IO80" s="93"/>
      <c r="IP80" s="93"/>
      <c r="IQ80" s="93"/>
      <c r="IR80" s="93"/>
      <c r="IS80" s="93"/>
      <c r="IT80" s="93"/>
      <c r="IU80" s="93"/>
    </row>
    <row r="81" spans="1:255" s="37" customFormat="1" ht="12" x14ac:dyDescent="0.2">
      <c r="A81" s="99">
        <v>58</v>
      </c>
      <c r="B81" s="50" t="s">
        <v>47</v>
      </c>
      <c r="C81" s="50" t="s">
        <v>260</v>
      </c>
      <c r="D81" s="50" t="s">
        <v>106</v>
      </c>
      <c r="E81" s="100">
        <f t="shared" si="6"/>
        <v>18</v>
      </c>
      <c r="F81" s="101">
        <f>ROUND( 457.5, 2 )</f>
        <v>457.5</v>
      </c>
      <c r="G81" s="102">
        <f t="shared" si="7"/>
        <v>8235</v>
      </c>
      <c r="H81" s="103" t="s">
        <v>37</v>
      </c>
      <c r="I81" s="103" t="s">
        <v>818</v>
      </c>
      <c r="N81" s="93"/>
      <c r="O81" s="93">
        <f t="shared" si="8"/>
        <v>18</v>
      </c>
      <c r="P81" s="93">
        <f>Source!I135</f>
        <v>18</v>
      </c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  <c r="EW81" s="93"/>
      <c r="EX81" s="93"/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3"/>
      <c r="FJ81" s="93"/>
      <c r="FK81" s="93"/>
      <c r="FL81" s="93"/>
      <c r="FM81" s="93"/>
      <c r="FN81" s="93"/>
      <c r="FO81" s="93"/>
      <c r="FP81" s="93"/>
      <c r="FQ81" s="93"/>
      <c r="FR81" s="93"/>
      <c r="FS81" s="93"/>
      <c r="FT81" s="93"/>
      <c r="FU81" s="93"/>
      <c r="FV81" s="93"/>
      <c r="FW81" s="93"/>
      <c r="FX81" s="93"/>
      <c r="FY81" s="93"/>
      <c r="FZ81" s="93"/>
      <c r="GA81" s="93"/>
      <c r="GB81" s="93"/>
      <c r="GC81" s="93"/>
      <c r="GD81" s="93"/>
      <c r="GE81" s="93"/>
      <c r="GF81" s="93"/>
      <c r="GG81" s="93"/>
      <c r="GH81" s="93"/>
      <c r="GI81" s="93"/>
      <c r="GJ81" s="93"/>
      <c r="GK81" s="93"/>
      <c r="GL81" s="93"/>
      <c r="GM81" s="93"/>
      <c r="GN81" s="93"/>
      <c r="GO81" s="93"/>
      <c r="GP81" s="93"/>
      <c r="GQ81" s="93"/>
      <c r="GR81" s="93"/>
      <c r="GS81" s="93"/>
      <c r="GT81" s="93"/>
      <c r="GU81" s="93"/>
      <c r="GV81" s="93"/>
      <c r="GW81" s="93"/>
      <c r="GX81" s="93"/>
      <c r="GY81" s="93"/>
      <c r="GZ81" s="93"/>
      <c r="HA81" s="93"/>
      <c r="HB81" s="93"/>
      <c r="HC81" s="93"/>
      <c r="HD81" s="93"/>
      <c r="HE81" s="93"/>
      <c r="HF81" s="93"/>
      <c r="HG81" s="93"/>
      <c r="HH81" s="93"/>
      <c r="HI81" s="93"/>
      <c r="HJ81" s="93"/>
      <c r="HK81" s="93"/>
      <c r="HL81" s="93"/>
      <c r="HM81" s="93"/>
      <c r="HN81" s="93"/>
      <c r="HO81" s="93"/>
      <c r="HP81" s="93"/>
      <c r="HQ81" s="93"/>
      <c r="HR81" s="93"/>
      <c r="HS81" s="93"/>
      <c r="HT81" s="93"/>
      <c r="HU81" s="93"/>
      <c r="HV81" s="93"/>
      <c r="HW81" s="93"/>
      <c r="HX81" s="93"/>
      <c r="HY81" s="93"/>
      <c r="HZ81" s="93"/>
      <c r="IA81" s="93"/>
      <c r="IB81" s="93"/>
      <c r="IC81" s="93"/>
      <c r="ID81" s="93"/>
      <c r="IE81" s="93"/>
      <c r="IF81" s="93"/>
      <c r="IG81" s="93"/>
      <c r="IH81" s="93"/>
      <c r="II81" s="93"/>
      <c r="IJ81" s="93"/>
      <c r="IK81" s="93"/>
      <c r="IL81" s="93"/>
      <c r="IM81" s="93"/>
      <c r="IN81" s="93"/>
      <c r="IO81" s="93"/>
      <c r="IP81" s="93"/>
      <c r="IQ81" s="93"/>
      <c r="IR81" s="93"/>
      <c r="IS81" s="93"/>
      <c r="IT81" s="93"/>
      <c r="IU81" s="93"/>
    </row>
    <row r="82" spans="1:255" s="37" customFormat="1" ht="12" x14ac:dyDescent="0.2">
      <c r="A82" s="99">
        <v>59</v>
      </c>
      <c r="B82" s="50" t="s">
        <v>305</v>
      </c>
      <c r="C82" s="50" t="s">
        <v>306</v>
      </c>
      <c r="D82" s="50" t="s">
        <v>74</v>
      </c>
      <c r="E82" s="100">
        <f t="shared" si="6"/>
        <v>6.4631999999999995E-2</v>
      </c>
      <c r="F82" s="101">
        <f>ROUND( 105903.6, 2 )</f>
        <v>105903.6</v>
      </c>
      <c r="G82" s="102">
        <f t="shared" si="7"/>
        <v>6845</v>
      </c>
      <c r="H82" s="103" t="s">
        <v>37</v>
      </c>
      <c r="I82" s="103" t="s">
        <v>818</v>
      </c>
      <c r="N82" s="93"/>
      <c r="O82" s="93">
        <f t="shared" si="8"/>
        <v>6.4631999999999995E-2</v>
      </c>
      <c r="P82" s="93">
        <f>Source!I157</f>
        <v>3.2315999999999998E-2</v>
      </c>
      <c r="Q82" s="93">
        <f>Source!I165</f>
        <v>3.2315999999999998E-2</v>
      </c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3"/>
      <c r="ES82" s="93"/>
      <c r="ET82" s="93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3"/>
      <c r="FF82" s="93"/>
      <c r="FG82" s="93"/>
      <c r="FH82" s="93"/>
      <c r="FI82" s="93"/>
      <c r="FJ82" s="93"/>
      <c r="FK82" s="93"/>
      <c r="FL82" s="93"/>
      <c r="FM82" s="93"/>
      <c r="FN82" s="93"/>
      <c r="FO82" s="93"/>
      <c r="FP82" s="93"/>
      <c r="FQ82" s="93"/>
      <c r="FR82" s="93"/>
      <c r="FS82" s="93"/>
      <c r="FT82" s="93"/>
      <c r="FU82" s="93"/>
      <c r="FV82" s="93"/>
      <c r="FW82" s="93"/>
      <c r="FX82" s="93"/>
      <c r="FY82" s="93"/>
      <c r="FZ82" s="93"/>
      <c r="GA82" s="93"/>
      <c r="GB82" s="93"/>
      <c r="GC82" s="93"/>
      <c r="GD82" s="93"/>
      <c r="GE82" s="93"/>
      <c r="GF82" s="93"/>
      <c r="GG82" s="93"/>
      <c r="GH82" s="93"/>
      <c r="GI82" s="93"/>
      <c r="GJ82" s="93"/>
      <c r="GK82" s="93"/>
      <c r="GL82" s="93"/>
      <c r="GM82" s="93"/>
      <c r="GN82" s="93"/>
      <c r="GO82" s="93"/>
      <c r="GP82" s="93"/>
      <c r="GQ82" s="93"/>
      <c r="GR82" s="93"/>
      <c r="GS82" s="93"/>
      <c r="GT82" s="93"/>
      <c r="GU82" s="93"/>
      <c r="GV82" s="93"/>
      <c r="GW82" s="93"/>
      <c r="GX82" s="93"/>
      <c r="GY82" s="93"/>
      <c r="GZ82" s="93"/>
      <c r="HA82" s="93"/>
      <c r="HB82" s="93"/>
      <c r="HC82" s="93"/>
      <c r="HD82" s="93"/>
      <c r="HE82" s="93"/>
      <c r="HF82" s="93"/>
      <c r="HG82" s="93"/>
      <c r="HH82" s="93"/>
      <c r="HI82" s="93"/>
      <c r="HJ82" s="93"/>
      <c r="HK82" s="93"/>
      <c r="HL82" s="93"/>
      <c r="HM82" s="93"/>
      <c r="HN82" s="93"/>
      <c r="HO82" s="93"/>
      <c r="HP82" s="93"/>
      <c r="HQ82" s="93"/>
      <c r="HR82" s="93"/>
      <c r="HS82" s="93"/>
      <c r="HT82" s="93"/>
      <c r="HU82" s="93"/>
      <c r="HV82" s="93"/>
      <c r="HW82" s="93"/>
      <c r="HX82" s="93"/>
      <c r="HY82" s="93"/>
      <c r="HZ82" s="93"/>
      <c r="IA82" s="93"/>
      <c r="IB82" s="93"/>
      <c r="IC82" s="93"/>
      <c r="ID82" s="93"/>
      <c r="IE82" s="93"/>
      <c r="IF82" s="93"/>
      <c r="IG82" s="93"/>
      <c r="IH82" s="93"/>
      <c r="II82" s="93"/>
      <c r="IJ82" s="93"/>
      <c r="IK82" s="93"/>
      <c r="IL82" s="93"/>
      <c r="IM82" s="93"/>
      <c r="IN82" s="93"/>
      <c r="IO82" s="93"/>
      <c r="IP82" s="93"/>
      <c r="IQ82" s="93"/>
      <c r="IR82" s="93"/>
      <c r="IS82" s="93"/>
      <c r="IT82" s="93"/>
      <c r="IU82" s="93"/>
    </row>
    <row r="83" spans="1:255" s="37" customFormat="1" ht="24" x14ac:dyDescent="0.2">
      <c r="A83" s="99">
        <v>60</v>
      </c>
      <c r="B83" s="50" t="s">
        <v>328</v>
      </c>
      <c r="C83" s="50" t="s">
        <v>329</v>
      </c>
      <c r="D83" s="50" t="s">
        <v>81</v>
      </c>
      <c r="E83" s="100">
        <f t="shared" si="6"/>
        <v>1.4541999999999999E-2</v>
      </c>
      <c r="F83" s="101">
        <f>ROUND( 0 * 6.78, 2 )</f>
        <v>0</v>
      </c>
      <c r="G83" s="102">
        <f t="shared" si="7"/>
        <v>0</v>
      </c>
      <c r="H83" s="51" t="s">
        <v>36</v>
      </c>
      <c r="I83" s="51" t="s">
        <v>818</v>
      </c>
      <c r="N83" s="93"/>
      <c r="O83" s="93">
        <f t="shared" si="8"/>
        <v>1.4541999999999999E-2</v>
      </c>
      <c r="P83" s="93">
        <f>Source!I169</f>
        <v>1.4541999999999999E-2</v>
      </c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3"/>
      <c r="DX83" s="93"/>
      <c r="DY83" s="93"/>
      <c r="DZ83" s="93"/>
      <c r="EA83" s="93"/>
      <c r="EB83" s="93"/>
      <c r="EC83" s="93"/>
      <c r="ED83" s="93"/>
      <c r="EE83" s="93"/>
      <c r="EF83" s="93"/>
      <c r="EG83" s="93"/>
      <c r="EH83" s="93"/>
      <c r="EI83" s="93"/>
      <c r="EJ83" s="93"/>
      <c r="EK83" s="93"/>
      <c r="EL83" s="93"/>
      <c r="EM83" s="93"/>
      <c r="EN83" s="93"/>
      <c r="EO83" s="93"/>
      <c r="EP83" s="93"/>
      <c r="EQ83" s="93"/>
      <c r="ER83" s="93"/>
      <c r="ES83" s="93"/>
      <c r="ET83" s="93"/>
      <c r="EU83" s="93"/>
      <c r="EV83" s="93"/>
      <c r="EW83" s="93"/>
      <c r="EX83" s="93"/>
      <c r="EY83" s="93"/>
      <c r="EZ83" s="93"/>
      <c r="FA83" s="93"/>
      <c r="FB83" s="93"/>
      <c r="FC83" s="93"/>
      <c r="FD83" s="93"/>
      <c r="FE83" s="93"/>
      <c r="FF83" s="93"/>
      <c r="FG83" s="93"/>
      <c r="FH83" s="93"/>
      <c r="FI83" s="93"/>
      <c r="FJ83" s="93"/>
      <c r="FK83" s="93"/>
      <c r="FL83" s="93"/>
      <c r="FM83" s="93"/>
      <c r="FN83" s="93"/>
      <c r="FO83" s="93"/>
      <c r="FP83" s="93"/>
      <c r="FQ83" s="93"/>
      <c r="FR83" s="93"/>
      <c r="FS83" s="93"/>
      <c r="FT83" s="93"/>
      <c r="FU83" s="93"/>
      <c r="FV83" s="93"/>
      <c r="FW83" s="93"/>
      <c r="FX83" s="93"/>
      <c r="FY83" s="93"/>
      <c r="FZ83" s="93"/>
      <c r="GA83" s="93"/>
      <c r="GB83" s="93"/>
      <c r="GC83" s="93"/>
      <c r="GD83" s="93"/>
      <c r="GE83" s="93"/>
      <c r="GF83" s="93"/>
      <c r="GG83" s="93"/>
      <c r="GH83" s="93"/>
      <c r="GI83" s="93"/>
      <c r="GJ83" s="93"/>
      <c r="GK83" s="93"/>
      <c r="GL83" s="93"/>
      <c r="GM83" s="93"/>
      <c r="GN83" s="93"/>
      <c r="GO83" s="93"/>
      <c r="GP83" s="93"/>
      <c r="GQ83" s="93"/>
      <c r="GR83" s="93"/>
      <c r="GS83" s="93"/>
      <c r="GT83" s="93"/>
      <c r="GU83" s="93"/>
      <c r="GV83" s="93"/>
      <c r="GW83" s="93"/>
      <c r="GX83" s="93"/>
      <c r="GY83" s="93"/>
      <c r="GZ83" s="93"/>
      <c r="HA83" s="93"/>
      <c r="HB83" s="93"/>
      <c r="HC83" s="93"/>
      <c r="HD83" s="93"/>
      <c r="HE83" s="93"/>
      <c r="HF83" s="93"/>
      <c r="HG83" s="93"/>
      <c r="HH83" s="93"/>
      <c r="HI83" s="93"/>
      <c r="HJ83" s="93"/>
      <c r="HK83" s="93"/>
      <c r="HL83" s="93"/>
      <c r="HM83" s="93"/>
      <c r="HN83" s="93"/>
      <c r="HO83" s="93"/>
      <c r="HP83" s="93"/>
      <c r="HQ83" s="93"/>
      <c r="HR83" s="93"/>
      <c r="HS83" s="93"/>
      <c r="HT83" s="93"/>
      <c r="HU83" s="93"/>
      <c r="HV83" s="93"/>
      <c r="HW83" s="93"/>
      <c r="HX83" s="93"/>
      <c r="HY83" s="93"/>
      <c r="HZ83" s="93"/>
      <c r="IA83" s="93"/>
      <c r="IB83" s="93"/>
      <c r="IC83" s="93"/>
      <c r="ID83" s="93"/>
      <c r="IE83" s="93"/>
      <c r="IF83" s="93"/>
      <c r="IG83" s="93"/>
      <c r="IH83" s="93"/>
      <c r="II83" s="93"/>
      <c r="IJ83" s="93"/>
      <c r="IK83" s="93"/>
      <c r="IL83" s="93"/>
      <c r="IM83" s="93"/>
      <c r="IN83" s="93"/>
      <c r="IO83" s="93"/>
      <c r="IP83" s="93"/>
      <c r="IQ83" s="93"/>
      <c r="IR83" s="93"/>
      <c r="IS83" s="93"/>
      <c r="IT83" s="93"/>
      <c r="IU83" s="93"/>
    </row>
    <row r="84" spans="1:255" s="37" customFormat="1" ht="24" x14ac:dyDescent="0.2">
      <c r="A84" s="99">
        <v>61</v>
      </c>
      <c r="B84" s="50" t="s">
        <v>328</v>
      </c>
      <c r="C84" s="50" t="s">
        <v>331</v>
      </c>
      <c r="D84" s="50" t="s">
        <v>74</v>
      </c>
      <c r="E84" s="100">
        <f t="shared" si="6"/>
        <v>5.6552999999999999E-2</v>
      </c>
      <c r="F84" s="101">
        <f>ROUND( 0 * 6.78, 2 )</f>
        <v>0</v>
      </c>
      <c r="G84" s="102">
        <f t="shared" si="7"/>
        <v>0</v>
      </c>
      <c r="H84" s="51" t="s">
        <v>36</v>
      </c>
      <c r="I84" s="51" t="s">
        <v>818</v>
      </c>
      <c r="N84" s="93"/>
      <c r="O84" s="93">
        <f t="shared" si="8"/>
        <v>5.6552999999999999E-2</v>
      </c>
      <c r="P84" s="93">
        <f>Source!I171</f>
        <v>5.6552999999999999E-2</v>
      </c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  <c r="ES84" s="93"/>
      <c r="ET84" s="93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93"/>
      <c r="FH84" s="93"/>
      <c r="FI84" s="93"/>
      <c r="FJ84" s="93"/>
      <c r="FK84" s="93"/>
      <c r="FL84" s="93"/>
      <c r="FM84" s="93"/>
      <c r="FN84" s="93"/>
      <c r="FO84" s="93"/>
      <c r="FP84" s="93"/>
      <c r="FQ84" s="93"/>
      <c r="FR84" s="93"/>
      <c r="FS84" s="93"/>
      <c r="FT84" s="93"/>
      <c r="FU84" s="93"/>
      <c r="FV84" s="93"/>
      <c r="FW84" s="93"/>
      <c r="FX84" s="93"/>
      <c r="FY84" s="93"/>
      <c r="FZ84" s="93"/>
      <c r="GA84" s="93"/>
      <c r="GB84" s="93"/>
      <c r="GC84" s="93"/>
      <c r="GD84" s="93"/>
      <c r="GE84" s="93"/>
      <c r="GF84" s="93"/>
      <c r="GG84" s="93"/>
      <c r="GH84" s="93"/>
      <c r="GI84" s="93"/>
      <c r="GJ84" s="93"/>
      <c r="GK84" s="93"/>
      <c r="GL84" s="93"/>
      <c r="GM84" s="93"/>
      <c r="GN84" s="93"/>
      <c r="GO84" s="93"/>
      <c r="GP84" s="93"/>
      <c r="GQ84" s="93"/>
      <c r="GR84" s="93"/>
      <c r="GS84" s="93"/>
      <c r="GT84" s="93"/>
      <c r="GU84" s="93"/>
      <c r="GV84" s="93"/>
      <c r="GW84" s="93"/>
      <c r="GX84" s="93"/>
      <c r="GY84" s="93"/>
      <c r="GZ84" s="93"/>
      <c r="HA84" s="93"/>
      <c r="HB84" s="93"/>
      <c r="HC84" s="93"/>
      <c r="HD84" s="93"/>
      <c r="HE84" s="93"/>
      <c r="HF84" s="93"/>
      <c r="HG84" s="93"/>
      <c r="HH84" s="93"/>
      <c r="HI84" s="93"/>
      <c r="HJ84" s="93"/>
      <c r="HK84" s="93"/>
      <c r="HL84" s="93"/>
      <c r="HM84" s="93"/>
      <c r="HN84" s="93"/>
      <c r="HO84" s="93"/>
      <c r="HP84" s="93"/>
      <c r="HQ84" s="93"/>
      <c r="HR84" s="93"/>
      <c r="HS84" s="93"/>
      <c r="HT84" s="93"/>
      <c r="HU84" s="93"/>
      <c r="HV84" s="93"/>
      <c r="HW84" s="93"/>
      <c r="HX84" s="93"/>
      <c r="HY84" s="93"/>
      <c r="HZ84" s="93"/>
      <c r="IA84" s="93"/>
      <c r="IB84" s="93"/>
      <c r="IC84" s="93"/>
      <c r="ID84" s="93"/>
      <c r="IE84" s="93"/>
      <c r="IF84" s="93"/>
      <c r="IG84" s="93"/>
      <c r="IH84" s="93"/>
      <c r="II84" s="93"/>
      <c r="IJ84" s="93"/>
      <c r="IK84" s="93"/>
      <c r="IL84" s="93"/>
      <c r="IM84" s="93"/>
      <c r="IN84" s="93"/>
      <c r="IO84" s="93"/>
      <c r="IP84" s="93"/>
      <c r="IQ84" s="93"/>
      <c r="IR84" s="93"/>
      <c r="IS84" s="93"/>
      <c r="IT84" s="93"/>
      <c r="IU84" s="93"/>
    </row>
    <row r="85" spans="1:255" s="37" customFormat="1" ht="12" x14ac:dyDescent="0.2">
      <c r="A85" s="99">
        <v>62</v>
      </c>
      <c r="B85" s="50" t="s">
        <v>100</v>
      </c>
      <c r="C85" s="50" t="s">
        <v>101</v>
      </c>
      <c r="D85" s="50" t="s">
        <v>81</v>
      </c>
      <c r="E85" s="100">
        <f t="shared" si="6"/>
        <v>0.41600000000000004</v>
      </c>
      <c r="F85" s="101">
        <f>ROUND( 4546.17, 2 )</f>
        <v>4546.17</v>
      </c>
      <c r="G85" s="102">
        <f t="shared" si="7"/>
        <v>1891</v>
      </c>
      <c r="H85" s="103" t="s">
        <v>37</v>
      </c>
      <c r="I85" s="103" t="s">
        <v>818</v>
      </c>
      <c r="N85" s="93"/>
      <c r="O85" s="93">
        <f t="shared" si="8"/>
        <v>0.41600000000000004</v>
      </c>
      <c r="P85" s="93">
        <f>Source!I49</f>
        <v>0.41600000000000004</v>
      </c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3"/>
      <c r="FH85" s="93"/>
      <c r="FI85" s="93"/>
      <c r="FJ85" s="93"/>
      <c r="FK85" s="93"/>
      <c r="FL85" s="93"/>
      <c r="FM85" s="93"/>
      <c r="FN85" s="93"/>
      <c r="FO85" s="93"/>
      <c r="FP85" s="93"/>
      <c r="FQ85" s="93"/>
      <c r="FR85" s="93"/>
      <c r="FS85" s="93"/>
      <c r="FT85" s="93"/>
      <c r="FU85" s="93"/>
      <c r="FV85" s="93"/>
      <c r="FW85" s="93"/>
      <c r="FX85" s="93"/>
      <c r="FY85" s="93"/>
      <c r="FZ85" s="93"/>
      <c r="GA85" s="93"/>
      <c r="GB85" s="93"/>
      <c r="GC85" s="93"/>
      <c r="GD85" s="93"/>
      <c r="GE85" s="93"/>
      <c r="GF85" s="93"/>
      <c r="GG85" s="93"/>
      <c r="GH85" s="93"/>
      <c r="GI85" s="93"/>
      <c r="GJ85" s="93"/>
      <c r="GK85" s="93"/>
      <c r="GL85" s="93"/>
      <c r="GM85" s="93"/>
      <c r="GN85" s="93"/>
      <c r="GO85" s="93"/>
      <c r="GP85" s="93"/>
      <c r="GQ85" s="93"/>
      <c r="GR85" s="93"/>
      <c r="GS85" s="93"/>
      <c r="GT85" s="93"/>
      <c r="GU85" s="93"/>
      <c r="GV85" s="93"/>
      <c r="GW85" s="93"/>
      <c r="GX85" s="93"/>
      <c r="GY85" s="93"/>
      <c r="GZ85" s="93"/>
      <c r="HA85" s="93"/>
      <c r="HB85" s="93"/>
      <c r="HC85" s="93"/>
      <c r="HD85" s="93"/>
      <c r="HE85" s="93"/>
      <c r="HF85" s="93"/>
      <c r="HG85" s="93"/>
      <c r="HH85" s="93"/>
      <c r="HI85" s="93"/>
      <c r="HJ85" s="93"/>
      <c r="HK85" s="93"/>
      <c r="HL85" s="93"/>
      <c r="HM85" s="93"/>
      <c r="HN85" s="93"/>
      <c r="HO85" s="93"/>
      <c r="HP85" s="93"/>
      <c r="HQ85" s="93"/>
      <c r="HR85" s="93"/>
      <c r="HS85" s="93"/>
      <c r="HT85" s="93"/>
      <c r="HU85" s="93"/>
      <c r="HV85" s="93"/>
      <c r="HW85" s="93"/>
      <c r="HX85" s="93"/>
      <c r="HY85" s="93"/>
      <c r="HZ85" s="93"/>
      <c r="IA85" s="93"/>
      <c r="IB85" s="93"/>
      <c r="IC85" s="93"/>
      <c r="ID85" s="93"/>
      <c r="IE85" s="93"/>
      <c r="IF85" s="93"/>
      <c r="IG85" s="93"/>
      <c r="IH85" s="93"/>
      <c r="II85" s="93"/>
      <c r="IJ85" s="93"/>
      <c r="IK85" s="93"/>
      <c r="IL85" s="93"/>
      <c r="IM85" s="93"/>
      <c r="IN85" s="93"/>
      <c r="IO85" s="93"/>
      <c r="IP85" s="93"/>
      <c r="IQ85" s="93"/>
      <c r="IR85" s="93"/>
      <c r="IS85" s="93"/>
      <c r="IT85" s="93"/>
      <c r="IU85" s="93"/>
    </row>
    <row r="86" spans="1:255" s="37" customFormat="1" ht="24" x14ac:dyDescent="0.2">
      <c r="A86" s="99">
        <v>63</v>
      </c>
      <c r="B86" s="50" t="s">
        <v>339</v>
      </c>
      <c r="C86" s="50" t="s">
        <v>340</v>
      </c>
      <c r="D86" s="50" t="s">
        <v>81</v>
      </c>
      <c r="E86" s="100">
        <f t="shared" si="6"/>
        <v>1.8720000000000001</v>
      </c>
      <c r="F86" s="101">
        <f>ROUND( 0 * 6.78, 2 )</f>
        <v>0</v>
      </c>
      <c r="G86" s="102">
        <f t="shared" si="7"/>
        <v>0</v>
      </c>
      <c r="H86" s="51" t="s">
        <v>36</v>
      </c>
      <c r="I86" s="51" t="s">
        <v>818</v>
      </c>
      <c r="N86" s="93"/>
      <c r="O86" s="93">
        <f t="shared" si="8"/>
        <v>1.8720000000000001</v>
      </c>
      <c r="P86" s="93">
        <f>Source!I175</f>
        <v>1.8720000000000001</v>
      </c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93"/>
      <c r="GG86" s="93"/>
      <c r="GH86" s="93"/>
      <c r="GI86" s="93"/>
      <c r="GJ86" s="93"/>
      <c r="GK86" s="93"/>
      <c r="GL86" s="93"/>
      <c r="GM86" s="93"/>
      <c r="GN86" s="93"/>
      <c r="GO86" s="93"/>
      <c r="GP86" s="93"/>
      <c r="GQ86" s="93"/>
      <c r="GR86" s="93"/>
      <c r="GS86" s="93"/>
      <c r="GT86" s="93"/>
      <c r="GU86" s="93"/>
      <c r="GV86" s="93"/>
      <c r="GW86" s="93"/>
      <c r="GX86" s="93"/>
      <c r="GY86" s="93"/>
      <c r="GZ86" s="93"/>
      <c r="HA86" s="93"/>
      <c r="HB86" s="93"/>
      <c r="HC86" s="93"/>
      <c r="HD86" s="93"/>
      <c r="HE86" s="93"/>
      <c r="HF86" s="93"/>
      <c r="HG86" s="93"/>
      <c r="HH86" s="93"/>
      <c r="HI86" s="93"/>
      <c r="HJ86" s="93"/>
      <c r="HK86" s="93"/>
      <c r="HL86" s="93"/>
      <c r="HM86" s="93"/>
      <c r="HN86" s="93"/>
      <c r="HO86" s="93"/>
      <c r="HP86" s="93"/>
      <c r="HQ86" s="93"/>
      <c r="HR86" s="93"/>
      <c r="HS86" s="93"/>
      <c r="HT86" s="93"/>
      <c r="HU86" s="93"/>
      <c r="HV86" s="93"/>
      <c r="HW86" s="93"/>
      <c r="HX86" s="93"/>
      <c r="HY86" s="93"/>
      <c r="HZ86" s="93"/>
      <c r="IA86" s="93"/>
      <c r="IB86" s="93"/>
      <c r="IC86" s="93"/>
      <c r="ID86" s="93"/>
      <c r="IE86" s="93"/>
      <c r="IF86" s="93"/>
      <c r="IG86" s="93"/>
      <c r="IH86" s="93"/>
      <c r="II86" s="93"/>
      <c r="IJ86" s="93"/>
      <c r="IK86" s="93"/>
      <c r="IL86" s="93"/>
      <c r="IM86" s="93"/>
      <c r="IN86" s="93"/>
      <c r="IO86" s="93"/>
      <c r="IP86" s="93"/>
      <c r="IQ86" s="93"/>
      <c r="IR86" s="93"/>
      <c r="IS86" s="93"/>
      <c r="IT86" s="93"/>
      <c r="IU86" s="93"/>
    </row>
    <row r="87" spans="1:255" s="37" customFormat="1" ht="24" x14ac:dyDescent="0.2">
      <c r="A87" s="99">
        <v>64</v>
      </c>
      <c r="B87" s="50" t="s">
        <v>186</v>
      </c>
      <c r="C87" s="50" t="s">
        <v>187</v>
      </c>
      <c r="D87" s="50" t="s">
        <v>188</v>
      </c>
      <c r="E87" s="100">
        <f t="shared" si="6"/>
        <v>6.3200000000000006E-2</v>
      </c>
      <c r="F87" s="101">
        <f>ROUND( 0 * 6.78, 2 )</f>
        <v>0</v>
      </c>
      <c r="G87" s="102">
        <f t="shared" si="7"/>
        <v>0</v>
      </c>
      <c r="H87" s="51" t="s">
        <v>36</v>
      </c>
      <c r="I87" s="51" t="s">
        <v>818</v>
      </c>
      <c r="N87" s="93"/>
      <c r="O87" s="93">
        <f t="shared" si="8"/>
        <v>6.3200000000000006E-2</v>
      </c>
      <c r="P87" s="93">
        <f>Source!I99</f>
        <v>6.3200000000000006E-2</v>
      </c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3"/>
      <c r="GP87" s="93"/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3"/>
      <c r="HC87" s="93"/>
      <c r="HD87" s="93"/>
      <c r="HE87" s="93"/>
      <c r="HF87" s="93"/>
      <c r="HG87" s="93"/>
      <c r="HH87" s="93"/>
      <c r="HI87" s="93"/>
      <c r="HJ87" s="93"/>
      <c r="HK87" s="93"/>
      <c r="HL87" s="93"/>
      <c r="HM87" s="93"/>
      <c r="HN87" s="93"/>
      <c r="HO87" s="93"/>
      <c r="HP87" s="93"/>
      <c r="HQ87" s="93"/>
      <c r="HR87" s="93"/>
      <c r="HS87" s="93"/>
      <c r="HT87" s="93"/>
      <c r="HU87" s="93"/>
      <c r="HV87" s="93"/>
      <c r="HW87" s="93"/>
      <c r="HX87" s="93"/>
      <c r="HY87" s="93"/>
      <c r="HZ87" s="93"/>
      <c r="IA87" s="93"/>
      <c r="IB87" s="93"/>
      <c r="IC87" s="93"/>
      <c r="ID87" s="93"/>
      <c r="IE87" s="93"/>
      <c r="IF87" s="93"/>
      <c r="IG87" s="93"/>
      <c r="IH87" s="93"/>
      <c r="II87" s="93"/>
      <c r="IJ87" s="93"/>
      <c r="IK87" s="93"/>
      <c r="IL87" s="93"/>
      <c r="IM87" s="93"/>
      <c r="IN87" s="93"/>
      <c r="IO87" s="93"/>
      <c r="IP87" s="93"/>
      <c r="IQ87" s="93"/>
      <c r="IR87" s="93"/>
      <c r="IS87" s="93"/>
      <c r="IT87" s="93"/>
      <c r="IU87" s="93"/>
    </row>
    <row r="88" spans="1:255" s="37" customFormat="1" ht="12" x14ac:dyDescent="0.2">
      <c r="A88" s="99">
        <v>65</v>
      </c>
      <c r="B88" s="50" t="s">
        <v>232</v>
      </c>
      <c r="C88" s="50" t="s">
        <v>233</v>
      </c>
      <c r="D88" s="50" t="s">
        <v>234</v>
      </c>
      <c r="E88" s="100">
        <f t="shared" si="6"/>
        <v>50</v>
      </c>
      <c r="F88" s="101">
        <f>ROUND( 208.33, 2 )</f>
        <v>208.33</v>
      </c>
      <c r="G88" s="102">
        <f t="shared" si="7"/>
        <v>10417</v>
      </c>
      <c r="H88" s="103" t="s">
        <v>37</v>
      </c>
      <c r="I88" s="103" t="s">
        <v>818</v>
      </c>
      <c r="N88" s="93"/>
      <c r="O88" s="93">
        <f t="shared" si="8"/>
        <v>50</v>
      </c>
      <c r="P88" s="93">
        <f>Source!I121</f>
        <v>50</v>
      </c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3"/>
      <c r="EN88" s="93"/>
      <c r="EO88" s="93"/>
      <c r="EP88" s="93"/>
      <c r="EQ88" s="93"/>
      <c r="ER88" s="93"/>
      <c r="ES88" s="93"/>
      <c r="ET88" s="93"/>
      <c r="EU88" s="93"/>
      <c r="EV88" s="93"/>
      <c r="EW88" s="93"/>
      <c r="EX88" s="93"/>
      <c r="EY88" s="93"/>
      <c r="EZ88" s="93"/>
      <c r="FA88" s="93"/>
      <c r="FB88" s="93"/>
      <c r="FC88" s="93"/>
      <c r="FD88" s="93"/>
      <c r="FE88" s="93"/>
      <c r="FF88" s="93"/>
      <c r="FG88" s="93"/>
      <c r="FH88" s="93"/>
      <c r="FI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  <c r="GD88" s="93"/>
      <c r="GE88" s="93"/>
      <c r="GF88" s="93"/>
      <c r="GG88" s="93"/>
      <c r="GH88" s="93"/>
      <c r="GI88" s="93"/>
      <c r="GJ88" s="93"/>
      <c r="GK88" s="93"/>
      <c r="GL88" s="93"/>
      <c r="GM88" s="93"/>
      <c r="GN88" s="93"/>
      <c r="GO88" s="93"/>
      <c r="GP88" s="93"/>
      <c r="GQ88" s="93"/>
      <c r="GR88" s="93"/>
      <c r="GS88" s="93"/>
      <c r="GT88" s="93"/>
      <c r="GU88" s="93"/>
      <c r="GV88" s="93"/>
      <c r="GW88" s="93"/>
      <c r="GX88" s="93"/>
      <c r="GY88" s="93"/>
      <c r="GZ88" s="93"/>
      <c r="HA88" s="93"/>
      <c r="HB88" s="93"/>
      <c r="HC88" s="93"/>
      <c r="HD88" s="93"/>
      <c r="HE88" s="93"/>
      <c r="HF88" s="93"/>
      <c r="HG88" s="93"/>
      <c r="HH88" s="93"/>
      <c r="HI88" s="93"/>
      <c r="HJ88" s="93"/>
      <c r="HK88" s="93"/>
      <c r="HL88" s="93"/>
      <c r="HM88" s="93"/>
      <c r="HN88" s="93"/>
      <c r="HO88" s="93"/>
      <c r="HP88" s="93"/>
      <c r="HQ88" s="93"/>
      <c r="HR88" s="93"/>
      <c r="HS88" s="93"/>
      <c r="HT88" s="93"/>
      <c r="HU88" s="93"/>
      <c r="HV88" s="93"/>
      <c r="HW88" s="93"/>
      <c r="HX88" s="93"/>
      <c r="HY88" s="93"/>
      <c r="HZ88" s="93"/>
      <c r="IA88" s="93"/>
      <c r="IB88" s="93"/>
      <c r="IC88" s="93"/>
      <c r="ID88" s="93"/>
      <c r="IE88" s="93"/>
      <c r="IF88" s="93"/>
      <c r="IG88" s="93"/>
      <c r="IH88" s="93"/>
      <c r="II88" s="93"/>
      <c r="IJ88" s="93"/>
      <c r="IK88" s="93"/>
      <c r="IL88" s="93"/>
      <c r="IM88" s="93"/>
      <c r="IN88" s="93"/>
      <c r="IO88" s="93"/>
      <c r="IP88" s="93"/>
      <c r="IQ88" s="93"/>
      <c r="IR88" s="93"/>
      <c r="IS88" s="93"/>
      <c r="IT88" s="93"/>
      <c r="IU88" s="93"/>
    </row>
    <row r="89" spans="1:255" s="37" customFormat="1" ht="12" x14ac:dyDescent="0.2">
      <c r="A89" s="99">
        <v>66</v>
      </c>
      <c r="B89" s="50" t="s">
        <v>317</v>
      </c>
      <c r="C89" s="50" t="s">
        <v>318</v>
      </c>
      <c r="D89" s="50" t="s">
        <v>74</v>
      </c>
      <c r="E89" s="100">
        <f t="shared" si="6"/>
        <v>0.48473999999999995</v>
      </c>
      <c r="F89" s="101">
        <f>ROUND( 20000, 2 )</f>
        <v>20000</v>
      </c>
      <c r="G89" s="102">
        <f t="shared" si="7"/>
        <v>9695</v>
      </c>
      <c r="H89" s="103" t="s">
        <v>37</v>
      </c>
      <c r="I89" s="103" t="s">
        <v>818</v>
      </c>
      <c r="N89" s="93"/>
      <c r="O89" s="93">
        <f t="shared" si="8"/>
        <v>0.48473999999999995</v>
      </c>
      <c r="P89" s="93">
        <f>Source!I163</f>
        <v>0.48473999999999995</v>
      </c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93"/>
      <c r="GH89" s="93"/>
      <c r="GI89" s="93"/>
      <c r="GJ89" s="93"/>
      <c r="GK89" s="93"/>
      <c r="GL89" s="93"/>
      <c r="GM89" s="93"/>
      <c r="GN89" s="93"/>
      <c r="GO89" s="93"/>
      <c r="GP89" s="93"/>
      <c r="GQ89" s="93"/>
      <c r="GR89" s="93"/>
      <c r="GS89" s="93"/>
      <c r="GT89" s="93"/>
      <c r="GU89" s="93"/>
      <c r="GV89" s="93"/>
      <c r="GW89" s="93"/>
      <c r="GX89" s="93"/>
      <c r="GY89" s="93"/>
      <c r="GZ89" s="93"/>
      <c r="HA89" s="93"/>
      <c r="HB89" s="93"/>
      <c r="HC89" s="93"/>
      <c r="HD89" s="93"/>
      <c r="HE89" s="93"/>
      <c r="HF89" s="93"/>
      <c r="HG89" s="93"/>
      <c r="HH89" s="93"/>
      <c r="HI89" s="93"/>
      <c r="HJ89" s="93"/>
      <c r="HK89" s="93"/>
      <c r="HL89" s="93"/>
      <c r="HM89" s="93"/>
      <c r="HN89" s="93"/>
      <c r="HO89" s="93"/>
      <c r="HP89" s="93"/>
      <c r="HQ89" s="93"/>
      <c r="HR89" s="93"/>
      <c r="HS89" s="93"/>
      <c r="HT89" s="93"/>
      <c r="HU89" s="93"/>
      <c r="HV89" s="93"/>
      <c r="HW89" s="93"/>
      <c r="HX89" s="93"/>
      <c r="HY89" s="93"/>
      <c r="HZ89" s="93"/>
      <c r="IA89" s="93"/>
      <c r="IB89" s="93"/>
      <c r="IC89" s="93"/>
      <c r="ID89" s="93"/>
      <c r="IE89" s="93"/>
      <c r="IF89" s="93"/>
      <c r="IG89" s="93"/>
      <c r="IH89" s="93"/>
      <c r="II89" s="93"/>
      <c r="IJ89" s="93"/>
      <c r="IK89" s="93"/>
      <c r="IL89" s="93"/>
      <c r="IM89" s="93"/>
      <c r="IN89" s="93"/>
      <c r="IO89" s="93"/>
      <c r="IP89" s="93"/>
      <c r="IQ89" s="93"/>
      <c r="IR89" s="93"/>
      <c r="IS89" s="93"/>
      <c r="IT89" s="93"/>
      <c r="IU89" s="93"/>
    </row>
    <row r="90" spans="1:255" s="37" customFormat="1" ht="24" x14ac:dyDescent="0.2">
      <c r="A90" s="99">
        <v>67</v>
      </c>
      <c r="B90" s="50" t="s">
        <v>252</v>
      </c>
      <c r="C90" s="50" t="s">
        <v>253</v>
      </c>
      <c r="D90" s="50" t="s">
        <v>74</v>
      </c>
      <c r="E90" s="100">
        <f t="shared" si="6"/>
        <v>5.8799999999999998E-4</v>
      </c>
      <c r="F90" s="101">
        <f>ROUND( 130000, 2 )</f>
        <v>130000</v>
      </c>
      <c r="G90" s="102">
        <f t="shared" si="7"/>
        <v>76</v>
      </c>
      <c r="H90" s="103" t="s">
        <v>37</v>
      </c>
      <c r="I90" s="103" t="s">
        <v>818</v>
      </c>
      <c r="N90" s="93"/>
      <c r="O90" s="93">
        <f t="shared" si="8"/>
        <v>5.8799999999999998E-4</v>
      </c>
      <c r="P90" s="93">
        <f>Source!I131</f>
        <v>5.8799999999999998E-4</v>
      </c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  <c r="EO90" s="93"/>
      <c r="EP90" s="93"/>
      <c r="EQ90" s="93"/>
      <c r="ER90" s="93"/>
      <c r="ES90" s="93"/>
      <c r="ET90" s="93"/>
      <c r="EU90" s="93"/>
      <c r="EV90" s="93"/>
      <c r="EW90" s="93"/>
      <c r="EX90" s="93"/>
      <c r="EY90" s="93"/>
      <c r="EZ90" s="93"/>
      <c r="FA90" s="93"/>
      <c r="FB90" s="93"/>
      <c r="FC90" s="93"/>
      <c r="FD90" s="93"/>
      <c r="FE90" s="93"/>
      <c r="FF90" s="93"/>
      <c r="FG90" s="93"/>
      <c r="FH90" s="93"/>
      <c r="FI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  <c r="GD90" s="93"/>
      <c r="GE90" s="93"/>
      <c r="GF90" s="93"/>
      <c r="GG90" s="93"/>
      <c r="GH90" s="93"/>
      <c r="GI90" s="93"/>
      <c r="GJ90" s="93"/>
      <c r="GK90" s="93"/>
      <c r="GL90" s="93"/>
      <c r="GM90" s="93"/>
      <c r="GN90" s="93"/>
      <c r="GO90" s="93"/>
      <c r="GP90" s="93"/>
      <c r="GQ90" s="93"/>
      <c r="GR90" s="93"/>
      <c r="GS90" s="93"/>
      <c r="GT90" s="93"/>
      <c r="GU90" s="93"/>
      <c r="GV90" s="93"/>
      <c r="GW90" s="93"/>
      <c r="GX90" s="93"/>
      <c r="GY90" s="93"/>
      <c r="GZ90" s="93"/>
      <c r="HA90" s="93"/>
      <c r="HB90" s="93"/>
      <c r="HC90" s="93"/>
      <c r="HD90" s="93"/>
      <c r="HE90" s="93"/>
      <c r="HF90" s="93"/>
      <c r="HG90" s="93"/>
      <c r="HH90" s="93"/>
      <c r="HI90" s="93"/>
      <c r="HJ90" s="93"/>
      <c r="HK90" s="93"/>
      <c r="HL90" s="93"/>
      <c r="HM90" s="93"/>
      <c r="HN90" s="93"/>
      <c r="HO90" s="93"/>
      <c r="HP90" s="93"/>
      <c r="HQ90" s="93"/>
      <c r="HR90" s="93"/>
      <c r="HS90" s="93"/>
      <c r="HT90" s="93"/>
      <c r="HU90" s="93"/>
      <c r="HV90" s="93"/>
      <c r="HW90" s="93"/>
      <c r="HX90" s="93"/>
      <c r="HY90" s="93"/>
      <c r="HZ90" s="93"/>
      <c r="IA90" s="93"/>
      <c r="IB90" s="93"/>
      <c r="IC90" s="93"/>
      <c r="ID90" s="93"/>
      <c r="IE90" s="93"/>
      <c r="IF90" s="93"/>
      <c r="IG90" s="93"/>
      <c r="IH90" s="93"/>
      <c r="II90" s="93"/>
      <c r="IJ90" s="93"/>
      <c r="IK90" s="93"/>
      <c r="IL90" s="93"/>
      <c r="IM90" s="93"/>
      <c r="IN90" s="93"/>
      <c r="IO90" s="93"/>
      <c r="IP90" s="93"/>
      <c r="IQ90" s="93"/>
      <c r="IR90" s="93"/>
      <c r="IS90" s="93"/>
      <c r="IT90" s="93"/>
      <c r="IU90" s="93"/>
    </row>
    <row r="91" spans="1:255" s="37" customFormat="1" ht="36" x14ac:dyDescent="0.2">
      <c r="A91" s="99">
        <v>68</v>
      </c>
      <c r="B91" s="50" t="s">
        <v>221</v>
      </c>
      <c r="C91" s="50" t="s">
        <v>222</v>
      </c>
      <c r="D91" s="50" t="s">
        <v>106</v>
      </c>
      <c r="E91" s="100">
        <f t="shared" si="6"/>
        <v>3640</v>
      </c>
      <c r="F91" s="101">
        <f>ROUND( 0 * 6.78, 2 )</f>
        <v>0</v>
      </c>
      <c r="G91" s="102">
        <f t="shared" si="7"/>
        <v>0</v>
      </c>
      <c r="H91" s="51" t="s">
        <v>36</v>
      </c>
      <c r="I91" s="51" t="s">
        <v>818</v>
      </c>
      <c r="N91" s="93"/>
      <c r="O91" s="93">
        <f t="shared" si="8"/>
        <v>3640</v>
      </c>
      <c r="P91" s="93">
        <f>Source!I115</f>
        <v>3640</v>
      </c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93"/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93"/>
      <c r="EH91" s="93"/>
      <c r="EI91" s="93"/>
      <c r="EJ91" s="93"/>
      <c r="EK91" s="93"/>
      <c r="EL91" s="93"/>
      <c r="EM91" s="93"/>
      <c r="EN91" s="93"/>
      <c r="EO91" s="93"/>
      <c r="EP91" s="93"/>
      <c r="EQ91" s="93"/>
      <c r="ER91" s="93"/>
      <c r="ES91" s="93"/>
      <c r="ET91" s="93"/>
      <c r="EU91" s="93"/>
      <c r="EV91" s="93"/>
      <c r="EW91" s="93"/>
      <c r="EX91" s="93"/>
      <c r="EY91" s="93"/>
      <c r="EZ91" s="93"/>
      <c r="FA91" s="93"/>
      <c r="FB91" s="93"/>
      <c r="FC91" s="93"/>
      <c r="FD91" s="93"/>
      <c r="FE91" s="93"/>
      <c r="FF91" s="93"/>
      <c r="FG91" s="93"/>
      <c r="FH91" s="93"/>
      <c r="FI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  <c r="GD91" s="93"/>
      <c r="GE91" s="93"/>
      <c r="GF91" s="93"/>
      <c r="GG91" s="93"/>
      <c r="GH91" s="93"/>
      <c r="GI91" s="93"/>
      <c r="GJ91" s="93"/>
      <c r="GK91" s="93"/>
      <c r="GL91" s="93"/>
      <c r="GM91" s="93"/>
      <c r="GN91" s="93"/>
      <c r="GO91" s="93"/>
      <c r="GP91" s="93"/>
      <c r="GQ91" s="93"/>
      <c r="GR91" s="93"/>
      <c r="GS91" s="93"/>
      <c r="GT91" s="93"/>
      <c r="GU91" s="93"/>
      <c r="GV91" s="93"/>
      <c r="GW91" s="93"/>
      <c r="GX91" s="93"/>
      <c r="GY91" s="93"/>
      <c r="GZ91" s="93"/>
      <c r="HA91" s="93"/>
      <c r="HB91" s="93"/>
      <c r="HC91" s="93"/>
      <c r="HD91" s="93"/>
      <c r="HE91" s="93"/>
      <c r="HF91" s="93"/>
      <c r="HG91" s="93"/>
      <c r="HH91" s="93"/>
      <c r="HI91" s="93"/>
      <c r="HJ91" s="93"/>
      <c r="HK91" s="93"/>
      <c r="HL91" s="93"/>
      <c r="HM91" s="93"/>
      <c r="HN91" s="93"/>
      <c r="HO91" s="93"/>
      <c r="HP91" s="93"/>
      <c r="HQ91" s="93"/>
      <c r="HR91" s="93"/>
      <c r="HS91" s="93"/>
      <c r="HT91" s="93"/>
      <c r="HU91" s="93"/>
      <c r="HV91" s="93"/>
      <c r="HW91" s="93"/>
      <c r="HX91" s="93"/>
      <c r="HY91" s="93"/>
      <c r="HZ91" s="93"/>
      <c r="IA91" s="93"/>
      <c r="IB91" s="93"/>
      <c r="IC91" s="93"/>
      <c r="ID91" s="93"/>
      <c r="IE91" s="93"/>
      <c r="IF91" s="93"/>
      <c r="IG91" s="93"/>
      <c r="IH91" s="93"/>
      <c r="II91" s="93"/>
      <c r="IJ91" s="93"/>
      <c r="IK91" s="93"/>
      <c r="IL91" s="93"/>
      <c r="IM91" s="93"/>
      <c r="IN91" s="93"/>
      <c r="IO91" s="93"/>
      <c r="IP91" s="93"/>
      <c r="IQ91" s="93"/>
      <c r="IR91" s="93"/>
      <c r="IS91" s="93"/>
      <c r="IT91" s="93"/>
      <c r="IU91" s="93"/>
    </row>
    <row r="92" spans="1:255" s="37" customFormat="1" ht="12" x14ac:dyDescent="0.2">
      <c r="A92" s="99">
        <v>69</v>
      </c>
      <c r="B92" s="50" t="s">
        <v>199</v>
      </c>
      <c r="C92" s="50" t="s">
        <v>200</v>
      </c>
      <c r="D92" s="50" t="s">
        <v>170</v>
      </c>
      <c r="E92" s="100">
        <f t="shared" si="6"/>
        <v>37.950000000000003</v>
      </c>
      <c r="F92" s="101">
        <f>ROUND( 542, 2 )</f>
        <v>542</v>
      </c>
      <c r="G92" s="102">
        <f t="shared" si="7"/>
        <v>20569</v>
      </c>
      <c r="H92" s="103" t="s">
        <v>37</v>
      </c>
      <c r="I92" s="103" t="s">
        <v>818</v>
      </c>
      <c r="N92" s="93"/>
      <c r="O92" s="93">
        <f t="shared" si="8"/>
        <v>37.950000000000003</v>
      </c>
      <c r="P92" s="93">
        <f>Source!I105</f>
        <v>37.950000000000003</v>
      </c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3"/>
      <c r="ES92" s="93"/>
      <c r="ET92" s="93"/>
      <c r="EU92" s="93"/>
      <c r="EV92" s="93"/>
      <c r="EW92" s="93"/>
      <c r="EX92" s="93"/>
      <c r="EY92" s="93"/>
      <c r="EZ92" s="93"/>
      <c r="FA92" s="93"/>
      <c r="FB92" s="93"/>
      <c r="FC92" s="93"/>
      <c r="FD92" s="93"/>
      <c r="FE92" s="93"/>
      <c r="FF92" s="93"/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  <c r="GD92" s="93"/>
      <c r="GE92" s="93"/>
      <c r="GF92" s="93"/>
      <c r="GG92" s="93"/>
      <c r="GH92" s="93"/>
      <c r="GI92" s="93"/>
      <c r="GJ92" s="93"/>
      <c r="GK92" s="93"/>
      <c r="GL92" s="93"/>
      <c r="GM92" s="93"/>
      <c r="GN92" s="93"/>
      <c r="GO92" s="93"/>
      <c r="GP92" s="93"/>
      <c r="GQ92" s="93"/>
      <c r="GR92" s="93"/>
      <c r="GS92" s="93"/>
      <c r="GT92" s="93"/>
      <c r="GU92" s="93"/>
      <c r="GV92" s="93"/>
      <c r="GW92" s="93"/>
      <c r="GX92" s="93"/>
      <c r="GY92" s="93"/>
      <c r="GZ92" s="93"/>
      <c r="HA92" s="93"/>
      <c r="HB92" s="93"/>
      <c r="HC92" s="93"/>
      <c r="HD92" s="93"/>
      <c r="HE92" s="93"/>
      <c r="HF92" s="93"/>
      <c r="HG92" s="93"/>
      <c r="HH92" s="93"/>
      <c r="HI92" s="93"/>
      <c r="HJ92" s="93"/>
      <c r="HK92" s="93"/>
      <c r="HL92" s="93"/>
      <c r="HM92" s="93"/>
      <c r="HN92" s="93"/>
      <c r="HO92" s="93"/>
      <c r="HP92" s="93"/>
      <c r="HQ92" s="93"/>
      <c r="HR92" s="93"/>
      <c r="HS92" s="93"/>
      <c r="HT92" s="93"/>
      <c r="HU92" s="93"/>
      <c r="HV92" s="93"/>
      <c r="HW92" s="93"/>
      <c r="HX92" s="93"/>
      <c r="HY92" s="93"/>
      <c r="HZ92" s="93"/>
      <c r="IA92" s="93"/>
      <c r="IB92" s="93"/>
      <c r="IC92" s="93"/>
      <c r="ID92" s="93"/>
      <c r="IE92" s="93"/>
      <c r="IF92" s="93"/>
      <c r="IG92" s="93"/>
      <c r="IH92" s="93"/>
      <c r="II92" s="93"/>
      <c r="IJ92" s="93"/>
      <c r="IK92" s="93"/>
      <c r="IL92" s="93"/>
      <c r="IM92" s="93"/>
      <c r="IN92" s="93"/>
      <c r="IO92" s="93"/>
      <c r="IP92" s="93"/>
      <c r="IQ92" s="93"/>
      <c r="IR92" s="93"/>
      <c r="IS92" s="93"/>
      <c r="IT92" s="93"/>
      <c r="IU92" s="93"/>
    </row>
    <row r="93" spans="1:255" s="37" customFormat="1" ht="24" x14ac:dyDescent="0.2">
      <c r="A93" s="99">
        <v>70</v>
      </c>
      <c r="B93" s="50" t="s">
        <v>212</v>
      </c>
      <c r="C93" s="50" t="s">
        <v>213</v>
      </c>
      <c r="D93" s="50" t="s">
        <v>170</v>
      </c>
      <c r="E93" s="100">
        <f t="shared" si="6"/>
        <v>1</v>
      </c>
      <c r="F93" s="101">
        <f>ROUND( 0 * 6.78, 2 )</f>
        <v>0</v>
      </c>
      <c r="G93" s="102">
        <f t="shared" si="7"/>
        <v>0</v>
      </c>
      <c r="H93" s="51" t="s">
        <v>36</v>
      </c>
      <c r="I93" s="51" t="s">
        <v>818</v>
      </c>
      <c r="N93" s="93"/>
      <c r="O93" s="93">
        <f t="shared" si="8"/>
        <v>1</v>
      </c>
      <c r="P93" s="93">
        <f>Source!I111</f>
        <v>1</v>
      </c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3"/>
      <c r="ET93" s="93"/>
      <c r="EU93" s="93"/>
      <c r="EV93" s="93"/>
      <c r="EW93" s="93"/>
      <c r="EX93" s="93"/>
      <c r="EY93" s="93"/>
      <c r="EZ93" s="93"/>
      <c r="FA93" s="93"/>
      <c r="FB93" s="93"/>
      <c r="FC93" s="93"/>
      <c r="FD93" s="93"/>
      <c r="FE93" s="93"/>
      <c r="FF93" s="93"/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  <c r="GD93" s="93"/>
      <c r="GE93" s="93"/>
      <c r="GF93" s="93"/>
      <c r="GG93" s="93"/>
      <c r="GH93" s="93"/>
      <c r="GI93" s="93"/>
      <c r="GJ93" s="93"/>
      <c r="GK93" s="93"/>
      <c r="GL93" s="93"/>
      <c r="GM93" s="93"/>
      <c r="GN93" s="93"/>
      <c r="GO93" s="93"/>
      <c r="GP93" s="93"/>
      <c r="GQ93" s="93"/>
      <c r="GR93" s="93"/>
      <c r="GS93" s="93"/>
      <c r="GT93" s="93"/>
      <c r="GU93" s="93"/>
      <c r="GV93" s="93"/>
      <c r="GW93" s="93"/>
      <c r="GX93" s="93"/>
      <c r="GY93" s="93"/>
      <c r="GZ93" s="93"/>
      <c r="HA93" s="93"/>
      <c r="HB93" s="93"/>
      <c r="HC93" s="93"/>
      <c r="HD93" s="93"/>
      <c r="HE93" s="93"/>
      <c r="HF93" s="93"/>
      <c r="HG93" s="93"/>
      <c r="HH93" s="93"/>
      <c r="HI93" s="93"/>
      <c r="HJ93" s="93"/>
      <c r="HK93" s="93"/>
      <c r="HL93" s="93"/>
      <c r="HM93" s="93"/>
      <c r="HN93" s="93"/>
      <c r="HO93" s="93"/>
      <c r="HP93" s="93"/>
      <c r="HQ93" s="93"/>
      <c r="HR93" s="93"/>
      <c r="HS93" s="93"/>
      <c r="HT93" s="93"/>
      <c r="HU93" s="93"/>
      <c r="HV93" s="93"/>
      <c r="HW93" s="93"/>
      <c r="HX93" s="93"/>
      <c r="HY93" s="93"/>
      <c r="HZ93" s="93"/>
      <c r="IA93" s="93"/>
      <c r="IB93" s="93"/>
      <c r="IC93" s="93"/>
      <c r="ID93" s="93"/>
      <c r="IE93" s="93"/>
      <c r="IF93" s="93"/>
      <c r="IG93" s="93"/>
      <c r="IH93" s="93"/>
      <c r="II93" s="93"/>
      <c r="IJ93" s="93"/>
      <c r="IK93" s="93"/>
      <c r="IL93" s="93"/>
      <c r="IM93" s="93"/>
      <c r="IN93" s="93"/>
      <c r="IO93" s="93"/>
      <c r="IP93" s="93"/>
      <c r="IQ93" s="93"/>
      <c r="IR93" s="93"/>
      <c r="IS93" s="93"/>
      <c r="IT93" s="93"/>
      <c r="IU93" s="93"/>
    </row>
    <row r="94" spans="1:255" s="37" customFormat="1" ht="24" x14ac:dyDescent="0.2">
      <c r="A94" s="99">
        <v>71</v>
      </c>
      <c r="B94" s="50" t="s">
        <v>237</v>
      </c>
      <c r="C94" s="50" t="s">
        <v>240</v>
      </c>
      <c r="D94" s="50" t="s">
        <v>74</v>
      </c>
      <c r="E94" s="100">
        <f t="shared" si="6"/>
        <v>1.879E-3</v>
      </c>
      <c r="F94" s="101">
        <f>ROUND( 0 * 6.78, 2 )</f>
        <v>0</v>
      </c>
      <c r="G94" s="102">
        <f t="shared" si="7"/>
        <v>0</v>
      </c>
      <c r="H94" s="51" t="s">
        <v>36</v>
      </c>
      <c r="I94" s="51" t="s">
        <v>818</v>
      </c>
      <c r="N94" s="93"/>
      <c r="O94" s="93">
        <f t="shared" si="8"/>
        <v>1.879E-3</v>
      </c>
      <c r="P94" s="93">
        <f>Source!I125</f>
        <v>1.879E-3</v>
      </c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/>
      <c r="DT94" s="93"/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93"/>
      <c r="EF94" s="93"/>
      <c r="EG94" s="93"/>
      <c r="EH94" s="93"/>
      <c r="EI94" s="93"/>
      <c r="EJ94" s="93"/>
      <c r="EK94" s="93"/>
      <c r="EL94" s="93"/>
      <c r="EM94" s="93"/>
      <c r="EN94" s="93"/>
      <c r="EO94" s="93"/>
      <c r="EP94" s="93"/>
      <c r="EQ94" s="93"/>
      <c r="ER94" s="93"/>
      <c r="ES94" s="93"/>
      <c r="ET94" s="93"/>
      <c r="EU94" s="93"/>
      <c r="EV94" s="93"/>
      <c r="EW94" s="93"/>
      <c r="EX94" s="93"/>
      <c r="EY94" s="93"/>
      <c r="EZ94" s="93"/>
      <c r="FA94" s="93"/>
      <c r="FB94" s="93"/>
      <c r="FC94" s="93"/>
      <c r="FD94" s="93"/>
      <c r="FE94" s="93"/>
      <c r="FF94" s="93"/>
      <c r="FG94" s="93"/>
      <c r="FH94" s="93"/>
      <c r="FI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  <c r="GD94" s="93"/>
      <c r="GE94" s="93"/>
      <c r="GF94" s="93"/>
      <c r="GG94" s="93"/>
      <c r="GH94" s="93"/>
      <c r="GI94" s="93"/>
      <c r="GJ94" s="93"/>
      <c r="GK94" s="93"/>
      <c r="GL94" s="93"/>
      <c r="GM94" s="93"/>
      <c r="GN94" s="93"/>
      <c r="GO94" s="93"/>
      <c r="GP94" s="93"/>
      <c r="GQ94" s="93"/>
      <c r="GR94" s="93"/>
      <c r="GS94" s="93"/>
      <c r="GT94" s="93"/>
      <c r="GU94" s="93"/>
      <c r="GV94" s="93"/>
      <c r="GW94" s="93"/>
      <c r="GX94" s="93"/>
      <c r="GY94" s="93"/>
      <c r="GZ94" s="93"/>
      <c r="HA94" s="93"/>
      <c r="HB94" s="93"/>
      <c r="HC94" s="93"/>
      <c r="HD94" s="93"/>
      <c r="HE94" s="93"/>
      <c r="HF94" s="93"/>
      <c r="HG94" s="93"/>
      <c r="HH94" s="93"/>
      <c r="HI94" s="93"/>
      <c r="HJ94" s="93"/>
      <c r="HK94" s="93"/>
      <c r="HL94" s="93"/>
      <c r="HM94" s="93"/>
      <c r="HN94" s="93"/>
      <c r="HO94" s="93"/>
      <c r="HP94" s="93"/>
      <c r="HQ94" s="93"/>
      <c r="HR94" s="93"/>
      <c r="HS94" s="93"/>
      <c r="HT94" s="93"/>
      <c r="HU94" s="93"/>
      <c r="HV94" s="93"/>
      <c r="HW94" s="93"/>
      <c r="HX94" s="93"/>
      <c r="HY94" s="93"/>
      <c r="HZ94" s="93"/>
      <c r="IA94" s="93"/>
      <c r="IB94" s="93"/>
      <c r="IC94" s="93"/>
      <c r="ID94" s="93"/>
      <c r="IE94" s="93"/>
      <c r="IF94" s="93"/>
      <c r="IG94" s="93"/>
      <c r="IH94" s="93"/>
      <c r="II94" s="93"/>
      <c r="IJ94" s="93"/>
      <c r="IK94" s="93"/>
      <c r="IL94" s="93"/>
      <c r="IM94" s="93"/>
      <c r="IN94" s="93"/>
      <c r="IO94" s="93"/>
      <c r="IP94" s="93"/>
      <c r="IQ94" s="93"/>
      <c r="IR94" s="93"/>
      <c r="IS94" s="93"/>
      <c r="IT94" s="93"/>
      <c r="IU94" s="93"/>
    </row>
    <row r="95" spans="1:255" s="37" customFormat="1" ht="12" x14ac:dyDescent="0.2">
      <c r="A95" s="99">
        <v>72</v>
      </c>
      <c r="B95" s="50" t="s">
        <v>168</v>
      </c>
      <c r="C95" s="50" t="s">
        <v>169</v>
      </c>
      <c r="D95" s="50" t="s">
        <v>170</v>
      </c>
      <c r="E95" s="100">
        <f t="shared" si="6"/>
        <v>200</v>
      </c>
      <c r="F95" s="101">
        <f>ROUND( 10.8, 2 )</f>
        <v>10.8</v>
      </c>
      <c r="G95" s="102">
        <f t="shared" si="7"/>
        <v>2160</v>
      </c>
      <c r="H95" s="103" t="s">
        <v>37</v>
      </c>
      <c r="I95" s="103" t="s">
        <v>818</v>
      </c>
      <c r="N95" s="93"/>
      <c r="O95" s="93">
        <f t="shared" si="8"/>
        <v>200</v>
      </c>
      <c r="P95" s="93">
        <f>Source!I89</f>
        <v>200</v>
      </c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3"/>
      <c r="ES95" s="93"/>
      <c r="ET95" s="93"/>
      <c r="EU95" s="93"/>
      <c r="EV95" s="93"/>
      <c r="EW95" s="93"/>
      <c r="EX95" s="93"/>
      <c r="EY95" s="93"/>
      <c r="EZ95" s="93"/>
      <c r="FA95" s="93"/>
      <c r="FB95" s="93"/>
      <c r="FC95" s="93"/>
      <c r="FD95" s="93"/>
      <c r="FE95" s="93"/>
      <c r="FF95" s="93"/>
      <c r="FG95" s="93"/>
      <c r="FH95" s="93"/>
      <c r="FI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  <c r="GD95" s="93"/>
      <c r="GE95" s="93"/>
      <c r="GF95" s="93"/>
      <c r="GG95" s="93"/>
      <c r="GH95" s="93"/>
      <c r="GI95" s="93"/>
      <c r="GJ95" s="93"/>
      <c r="GK95" s="93"/>
      <c r="GL95" s="93"/>
      <c r="GM95" s="93"/>
      <c r="GN95" s="93"/>
      <c r="GO95" s="93"/>
      <c r="GP95" s="93"/>
      <c r="GQ95" s="93"/>
      <c r="GR95" s="93"/>
      <c r="GS95" s="93"/>
      <c r="GT95" s="93"/>
      <c r="GU95" s="93"/>
      <c r="GV95" s="93"/>
      <c r="GW95" s="93"/>
      <c r="GX95" s="93"/>
      <c r="GY95" s="93"/>
      <c r="GZ95" s="93"/>
      <c r="HA95" s="93"/>
      <c r="HB95" s="93"/>
      <c r="HC95" s="93"/>
      <c r="HD95" s="93"/>
      <c r="HE95" s="93"/>
      <c r="HF95" s="93"/>
      <c r="HG95" s="93"/>
      <c r="HH95" s="93"/>
      <c r="HI95" s="93"/>
      <c r="HJ95" s="93"/>
      <c r="HK95" s="93"/>
      <c r="HL95" s="93"/>
      <c r="HM95" s="93"/>
      <c r="HN95" s="93"/>
      <c r="HO95" s="93"/>
      <c r="HP95" s="93"/>
      <c r="HQ95" s="93"/>
      <c r="HR95" s="93"/>
      <c r="HS95" s="93"/>
      <c r="HT95" s="93"/>
      <c r="HU95" s="93"/>
      <c r="HV95" s="93"/>
      <c r="HW95" s="93"/>
      <c r="HX95" s="93"/>
      <c r="HY95" s="93"/>
      <c r="HZ95" s="93"/>
      <c r="IA95" s="93"/>
      <c r="IB95" s="93"/>
      <c r="IC95" s="93"/>
      <c r="ID95" s="93"/>
      <c r="IE95" s="93"/>
      <c r="IF95" s="93"/>
      <c r="IG95" s="93"/>
      <c r="IH95" s="93"/>
      <c r="II95" s="93"/>
      <c r="IJ95" s="93"/>
      <c r="IK95" s="93"/>
      <c r="IL95" s="93"/>
      <c r="IM95" s="93"/>
      <c r="IN95" s="93"/>
      <c r="IO95" s="93"/>
      <c r="IP95" s="93"/>
      <c r="IQ95" s="93"/>
      <c r="IR95" s="93"/>
      <c r="IS95" s="93"/>
      <c r="IT95" s="93"/>
      <c r="IU95" s="93"/>
    </row>
    <row r="96" spans="1:255" s="37" customFormat="1" ht="12" x14ac:dyDescent="0.2">
      <c r="A96" s="99">
        <v>73</v>
      </c>
      <c r="B96" s="50" t="s">
        <v>207</v>
      </c>
      <c r="C96" s="50" t="s">
        <v>208</v>
      </c>
      <c r="D96" s="50" t="s">
        <v>209</v>
      </c>
      <c r="E96" s="100">
        <f t="shared" si="6"/>
        <v>2</v>
      </c>
      <c r="F96" s="101">
        <f>ROUND( 150, 2 )</f>
        <v>150</v>
      </c>
      <c r="G96" s="102">
        <f t="shared" si="7"/>
        <v>300</v>
      </c>
      <c r="H96" s="103" t="s">
        <v>37</v>
      </c>
      <c r="I96" s="103" t="s">
        <v>818</v>
      </c>
      <c r="N96" s="93"/>
      <c r="O96" s="93">
        <f t="shared" si="8"/>
        <v>2</v>
      </c>
      <c r="P96" s="93">
        <f>Source!I109</f>
        <v>2</v>
      </c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DS96" s="93"/>
      <c r="DT96" s="93"/>
      <c r="DU96" s="93"/>
      <c r="DV96" s="93"/>
      <c r="DW96" s="93"/>
      <c r="DX96" s="93"/>
      <c r="DY96" s="93"/>
      <c r="DZ96" s="93"/>
      <c r="EA96" s="93"/>
      <c r="EB96" s="93"/>
      <c r="EC96" s="93"/>
      <c r="ED96" s="93"/>
      <c r="EE96" s="93"/>
      <c r="EF96" s="93"/>
      <c r="EG96" s="93"/>
      <c r="EH96" s="93"/>
      <c r="EI96" s="93"/>
      <c r="EJ96" s="93"/>
      <c r="EK96" s="93"/>
      <c r="EL96" s="93"/>
      <c r="EM96" s="93"/>
      <c r="EN96" s="93"/>
      <c r="EO96" s="93"/>
      <c r="EP96" s="93"/>
      <c r="EQ96" s="93"/>
      <c r="ER96" s="93"/>
      <c r="ES96" s="93"/>
      <c r="ET96" s="93"/>
      <c r="EU96" s="93"/>
      <c r="EV96" s="93"/>
      <c r="EW96" s="93"/>
      <c r="EX96" s="93"/>
      <c r="EY96" s="93"/>
      <c r="EZ96" s="93"/>
      <c r="FA96" s="93"/>
      <c r="FB96" s="93"/>
      <c r="FC96" s="93"/>
      <c r="FD96" s="93"/>
      <c r="FE96" s="93"/>
      <c r="FF96" s="93"/>
      <c r="FG96" s="93"/>
      <c r="FH96" s="93"/>
      <c r="FI96" s="93"/>
      <c r="FJ96" s="93"/>
      <c r="FK96" s="93"/>
      <c r="FL96" s="93"/>
      <c r="FM96" s="93"/>
      <c r="FN96" s="93"/>
      <c r="FO96" s="93"/>
      <c r="FP96" s="93"/>
      <c r="FQ96" s="93"/>
      <c r="FR96" s="93"/>
      <c r="FS96" s="93"/>
      <c r="FT96" s="93"/>
      <c r="FU96" s="93"/>
      <c r="FV96" s="93"/>
      <c r="FW96" s="93"/>
      <c r="FX96" s="93"/>
      <c r="FY96" s="93"/>
      <c r="FZ96" s="93"/>
      <c r="GA96" s="93"/>
      <c r="GB96" s="93"/>
      <c r="GC96" s="93"/>
      <c r="GD96" s="93"/>
      <c r="GE96" s="93"/>
      <c r="GF96" s="93"/>
      <c r="GG96" s="93"/>
      <c r="GH96" s="93"/>
      <c r="GI96" s="93"/>
      <c r="GJ96" s="93"/>
      <c r="GK96" s="93"/>
      <c r="GL96" s="93"/>
      <c r="GM96" s="93"/>
      <c r="GN96" s="93"/>
      <c r="GO96" s="93"/>
      <c r="GP96" s="93"/>
      <c r="GQ96" s="93"/>
      <c r="GR96" s="93"/>
      <c r="GS96" s="93"/>
      <c r="GT96" s="93"/>
      <c r="GU96" s="93"/>
      <c r="GV96" s="93"/>
      <c r="GW96" s="93"/>
      <c r="GX96" s="93"/>
      <c r="GY96" s="93"/>
      <c r="GZ96" s="93"/>
      <c r="HA96" s="93"/>
      <c r="HB96" s="93"/>
      <c r="HC96" s="93"/>
      <c r="HD96" s="93"/>
      <c r="HE96" s="93"/>
      <c r="HF96" s="93"/>
      <c r="HG96" s="93"/>
      <c r="HH96" s="93"/>
      <c r="HI96" s="93"/>
      <c r="HJ96" s="93"/>
      <c r="HK96" s="93"/>
      <c r="HL96" s="93"/>
      <c r="HM96" s="93"/>
      <c r="HN96" s="93"/>
      <c r="HO96" s="93"/>
      <c r="HP96" s="93"/>
      <c r="HQ96" s="93"/>
      <c r="HR96" s="93"/>
      <c r="HS96" s="93"/>
      <c r="HT96" s="93"/>
      <c r="HU96" s="93"/>
      <c r="HV96" s="93"/>
      <c r="HW96" s="93"/>
      <c r="HX96" s="93"/>
      <c r="HY96" s="93"/>
      <c r="HZ96" s="93"/>
      <c r="IA96" s="93"/>
      <c r="IB96" s="93"/>
      <c r="IC96" s="93"/>
      <c r="ID96" s="93"/>
      <c r="IE96" s="93"/>
      <c r="IF96" s="93"/>
      <c r="IG96" s="93"/>
      <c r="IH96" s="93"/>
      <c r="II96" s="93"/>
      <c r="IJ96" s="93"/>
      <c r="IK96" s="93"/>
      <c r="IL96" s="93"/>
      <c r="IM96" s="93"/>
      <c r="IN96" s="93"/>
      <c r="IO96" s="93"/>
      <c r="IP96" s="93"/>
      <c r="IQ96" s="93"/>
      <c r="IR96" s="93"/>
      <c r="IS96" s="93"/>
      <c r="IT96" s="93"/>
      <c r="IU96" s="93"/>
    </row>
    <row r="97" spans="1:255" s="37" customFormat="1" ht="12" x14ac:dyDescent="0.2">
      <c r="A97" s="99">
        <v>74</v>
      </c>
      <c r="B97" s="50" t="s">
        <v>224</v>
      </c>
      <c r="C97" s="50" t="s">
        <v>225</v>
      </c>
      <c r="D97" s="50" t="s">
        <v>106</v>
      </c>
      <c r="E97" s="100">
        <f t="shared" si="6"/>
        <v>30</v>
      </c>
      <c r="F97" s="101">
        <f>ROUND( 1916.66, 2 )</f>
        <v>1916.66</v>
      </c>
      <c r="G97" s="102">
        <f t="shared" si="7"/>
        <v>57500</v>
      </c>
      <c r="H97" s="103" t="s">
        <v>37</v>
      </c>
      <c r="I97" s="103" t="s">
        <v>818</v>
      </c>
      <c r="N97" s="93"/>
      <c r="O97" s="93">
        <f t="shared" si="8"/>
        <v>30</v>
      </c>
      <c r="P97" s="93">
        <f>Source!I117</f>
        <v>30</v>
      </c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  <c r="GF97" s="93"/>
      <c r="GG97" s="93"/>
      <c r="GH97" s="93"/>
      <c r="GI97" s="93"/>
      <c r="GJ97" s="93"/>
      <c r="GK97" s="93"/>
      <c r="GL97" s="93"/>
      <c r="GM97" s="93"/>
      <c r="GN97" s="93"/>
      <c r="GO97" s="93"/>
      <c r="GP97" s="93"/>
      <c r="GQ97" s="93"/>
      <c r="GR97" s="93"/>
      <c r="GS97" s="93"/>
      <c r="GT97" s="93"/>
      <c r="GU97" s="93"/>
      <c r="GV97" s="93"/>
      <c r="GW97" s="93"/>
      <c r="GX97" s="93"/>
      <c r="GY97" s="93"/>
      <c r="GZ97" s="93"/>
      <c r="HA97" s="93"/>
      <c r="HB97" s="93"/>
      <c r="HC97" s="93"/>
      <c r="HD97" s="93"/>
      <c r="HE97" s="93"/>
      <c r="HF97" s="93"/>
      <c r="HG97" s="93"/>
      <c r="HH97" s="93"/>
      <c r="HI97" s="93"/>
      <c r="HJ97" s="93"/>
      <c r="HK97" s="93"/>
      <c r="HL97" s="93"/>
      <c r="HM97" s="93"/>
      <c r="HN97" s="93"/>
      <c r="HO97" s="93"/>
      <c r="HP97" s="93"/>
      <c r="HQ97" s="93"/>
      <c r="HR97" s="93"/>
      <c r="HS97" s="93"/>
      <c r="HT97" s="93"/>
      <c r="HU97" s="93"/>
      <c r="HV97" s="93"/>
      <c r="HW97" s="93"/>
      <c r="HX97" s="93"/>
      <c r="HY97" s="93"/>
      <c r="HZ97" s="93"/>
      <c r="IA97" s="93"/>
      <c r="IB97" s="93"/>
      <c r="IC97" s="93"/>
      <c r="ID97" s="93"/>
      <c r="IE97" s="93"/>
      <c r="IF97" s="93"/>
      <c r="IG97" s="93"/>
      <c r="IH97" s="93"/>
      <c r="II97" s="93"/>
      <c r="IJ97" s="93"/>
      <c r="IK97" s="93"/>
      <c r="IL97" s="93"/>
      <c r="IM97" s="93"/>
      <c r="IN97" s="93"/>
      <c r="IO97" s="93"/>
      <c r="IP97" s="93"/>
      <c r="IQ97" s="93"/>
      <c r="IR97" s="93"/>
      <c r="IS97" s="93"/>
      <c r="IT97" s="93"/>
      <c r="IU97" s="93"/>
    </row>
    <row r="98" spans="1:255" s="37" customFormat="1" ht="24" x14ac:dyDescent="0.2">
      <c r="A98" s="99">
        <v>75</v>
      </c>
      <c r="B98" s="50" t="s">
        <v>294</v>
      </c>
      <c r="C98" s="50" t="s">
        <v>295</v>
      </c>
      <c r="D98" s="50" t="s">
        <v>81</v>
      </c>
      <c r="E98" s="100">
        <f t="shared" si="6"/>
        <v>2.4400000000000002E-2</v>
      </c>
      <c r="F98" s="101">
        <f>ROUND( 0 * 6.78, 2 )</f>
        <v>0</v>
      </c>
      <c r="G98" s="102">
        <f t="shared" si="7"/>
        <v>0</v>
      </c>
      <c r="H98" s="51" t="s">
        <v>36</v>
      </c>
      <c r="I98" s="51" t="s">
        <v>818</v>
      </c>
      <c r="N98" s="93"/>
      <c r="O98" s="93">
        <f t="shared" si="8"/>
        <v>2.4400000000000002E-2</v>
      </c>
      <c r="P98" s="93">
        <f>Source!I151</f>
        <v>2.4400000000000002E-2</v>
      </c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EF98" s="93"/>
      <c r="EG98" s="93"/>
      <c r="EH98" s="93"/>
      <c r="EI98" s="93"/>
      <c r="EJ98" s="93"/>
      <c r="EK98" s="93"/>
      <c r="EL98" s="93"/>
      <c r="EM98" s="93"/>
      <c r="EN98" s="93"/>
      <c r="EO98" s="93"/>
      <c r="EP98" s="93"/>
      <c r="EQ98" s="93"/>
      <c r="ER98" s="93"/>
      <c r="ES98" s="93"/>
      <c r="ET98" s="93"/>
      <c r="EU98" s="93"/>
      <c r="EV98" s="93"/>
      <c r="EW98" s="93"/>
      <c r="EX98" s="93"/>
      <c r="EY98" s="93"/>
      <c r="EZ98" s="93"/>
      <c r="FA98" s="93"/>
      <c r="FB98" s="93"/>
      <c r="FC98" s="93"/>
      <c r="FD98" s="93"/>
      <c r="FE98" s="93"/>
      <c r="FF98" s="93"/>
      <c r="FG98" s="93"/>
      <c r="FH98" s="93"/>
      <c r="FI98" s="93"/>
      <c r="FJ98" s="93"/>
      <c r="FK98" s="93"/>
      <c r="FL98" s="93"/>
      <c r="FM98" s="93"/>
      <c r="FN98" s="93"/>
      <c r="FO98" s="93"/>
      <c r="FP98" s="93"/>
      <c r="FQ98" s="93"/>
      <c r="FR98" s="93"/>
      <c r="FS98" s="93"/>
      <c r="FT98" s="93"/>
      <c r="FU98" s="93"/>
      <c r="FV98" s="93"/>
      <c r="FW98" s="93"/>
      <c r="FX98" s="93"/>
      <c r="FY98" s="93"/>
      <c r="FZ98" s="93"/>
      <c r="GA98" s="93"/>
      <c r="GB98" s="93"/>
      <c r="GC98" s="93"/>
      <c r="GD98" s="93"/>
      <c r="GE98" s="93"/>
      <c r="GF98" s="93"/>
      <c r="GG98" s="93"/>
      <c r="GH98" s="93"/>
      <c r="GI98" s="93"/>
      <c r="GJ98" s="93"/>
      <c r="GK98" s="93"/>
      <c r="GL98" s="93"/>
      <c r="GM98" s="93"/>
      <c r="GN98" s="93"/>
      <c r="GO98" s="93"/>
      <c r="GP98" s="93"/>
      <c r="GQ98" s="93"/>
      <c r="GR98" s="93"/>
      <c r="GS98" s="93"/>
      <c r="GT98" s="93"/>
      <c r="GU98" s="93"/>
      <c r="GV98" s="93"/>
      <c r="GW98" s="93"/>
      <c r="GX98" s="93"/>
      <c r="GY98" s="93"/>
      <c r="GZ98" s="93"/>
      <c r="HA98" s="93"/>
      <c r="HB98" s="93"/>
      <c r="HC98" s="93"/>
      <c r="HD98" s="93"/>
      <c r="HE98" s="93"/>
      <c r="HF98" s="93"/>
      <c r="HG98" s="93"/>
      <c r="HH98" s="93"/>
      <c r="HI98" s="93"/>
      <c r="HJ98" s="93"/>
      <c r="HK98" s="93"/>
      <c r="HL98" s="93"/>
      <c r="HM98" s="93"/>
      <c r="HN98" s="93"/>
      <c r="HO98" s="93"/>
      <c r="HP98" s="93"/>
      <c r="HQ98" s="93"/>
      <c r="HR98" s="93"/>
      <c r="HS98" s="93"/>
      <c r="HT98" s="93"/>
      <c r="HU98" s="93"/>
      <c r="HV98" s="93"/>
      <c r="HW98" s="93"/>
      <c r="HX98" s="93"/>
      <c r="HY98" s="93"/>
      <c r="HZ98" s="93"/>
      <c r="IA98" s="93"/>
      <c r="IB98" s="93"/>
      <c r="IC98" s="93"/>
      <c r="ID98" s="93"/>
      <c r="IE98" s="93"/>
      <c r="IF98" s="93"/>
      <c r="IG98" s="93"/>
      <c r="IH98" s="93"/>
      <c r="II98" s="93"/>
      <c r="IJ98" s="93"/>
      <c r="IK98" s="93"/>
      <c r="IL98" s="93"/>
      <c r="IM98" s="93"/>
      <c r="IN98" s="93"/>
      <c r="IO98" s="93"/>
      <c r="IP98" s="93"/>
      <c r="IQ98" s="93"/>
      <c r="IR98" s="93"/>
      <c r="IS98" s="93"/>
      <c r="IT98" s="93"/>
      <c r="IU98" s="93"/>
    </row>
    <row r="99" spans="1:255" s="37" customFormat="1" ht="24" x14ac:dyDescent="0.2">
      <c r="A99" s="99">
        <v>76</v>
      </c>
      <c r="B99" s="50" t="s">
        <v>72</v>
      </c>
      <c r="C99" s="50" t="s">
        <v>73</v>
      </c>
      <c r="D99" s="50" t="s">
        <v>74</v>
      </c>
      <c r="E99" s="100">
        <f t="shared" si="6"/>
        <v>9.8396720000000002</v>
      </c>
      <c r="F99" s="101">
        <f>ROUND( 0 * 6.78, 2 )</f>
        <v>0</v>
      </c>
      <c r="G99" s="102">
        <f t="shared" si="7"/>
        <v>0</v>
      </c>
      <c r="H99" s="51" t="s">
        <v>36</v>
      </c>
      <c r="I99" s="51" t="s">
        <v>818</v>
      </c>
      <c r="N99" s="93"/>
      <c r="O99" s="93">
        <f t="shared" si="8"/>
        <v>9.8396720000000002</v>
      </c>
      <c r="P99" s="93">
        <f>Source!I33</f>
        <v>0.20779999999999998</v>
      </c>
      <c r="Q99" s="93">
        <f>Source!I39</f>
        <v>0.11199999999999999</v>
      </c>
      <c r="R99" s="93">
        <f>Source!I43</f>
        <v>1.0390000000000001</v>
      </c>
      <c r="S99" s="93">
        <f>Source!I47</f>
        <v>0.66039999999999999</v>
      </c>
      <c r="T99" s="93">
        <f>Source!I147</f>
        <v>7.8204719999999996</v>
      </c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3"/>
      <c r="ES99" s="93"/>
      <c r="ET99" s="93"/>
      <c r="EU99" s="93"/>
      <c r="EV99" s="93"/>
      <c r="EW99" s="93"/>
      <c r="EX99" s="93"/>
      <c r="EY99" s="93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3"/>
      <c r="FK99" s="93"/>
      <c r="FL99" s="93"/>
      <c r="FM99" s="93"/>
      <c r="FN99" s="93"/>
      <c r="FO99" s="93"/>
      <c r="FP99" s="93"/>
      <c r="FQ99" s="93"/>
      <c r="FR99" s="93"/>
      <c r="FS99" s="93"/>
      <c r="FT99" s="93"/>
      <c r="FU99" s="93"/>
      <c r="FV99" s="93"/>
      <c r="FW99" s="93"/>
      <c r="FX99" s="93"/>
      <c r="FY99" s="93"/>
      <c r="FZ99" s="93"/>
      <c r="GA99" s="93"/>
      <c r="GB99" s="93"/>
      <c r="GC99" s="93"/>
      <c r="GD99" s="93"/>
      <c r="GE99" s="93"/>
      <c r="GF99" s="93"/>
      <c r="GG99" s="93"/>
      <c r="GH99" s="93"/>
      <c r="GI99" s="93"/>
      <c r="GJ99" s="93"/>
      <c r="GK99" s="93"/>
      <c r="GL99" s="93"/>
      <c r="GM99" s="93"/>
      <c r="GN99" s="93"/>
      <c r="GO99" s="93"/>
      <c r="GP99" s="93"/>
      <c r="GQ99" s="93"/>
      <c r="GR99" s="93"/>
      <c r="GS99" s="93"/>
      <c r="GT99" s="93"/>
      <c r="GU99" s="93"/>
      <c r="GV99" s="93"/>
      <c r="GW99" s="93"/>
      <c r="GX99" s="93"/>
      <c r="GY99" s="93"/>
      <c r="GZ99" s="93"/>
      <c r="HA99" s="93"/>
      <c r="HB99" s="93"/>
      <c r="HC99" s="93"/>
      <c r="HD99" s="93"/>
      <c r="HE99" s="93"/>
      <c r="HF99" s="93"/>
      <c r="HG99" s="93"/>
      <c r="HH99" s="93"/>
      <c r="HI99" s="93"/>
      <c r="HJ99" s="93"/>
      <c r="HK99" s="93"/>
      <c r="HL99" s="93"/>
      <c r="HM99" s="93"/>
      <c r="HN99" s="93"/>
      <c r="HO99" s="93"/>
      <c r="HP99" s="93"/>
      <c r="HQ99" s="93"/>
      <c r="HR99" s="93"/>
      <c r="HS99" s="93"/>
      <c r="HT99" s="93"/>
      <c r="HU99" s="93"/>
      <c r="HV99" s="93"/>
      <c r="HW99" s="93"/>
      <c r="HX99" s="93"/>
      <c r="HY99" s="93"/>
      <c r="HZ99" s="93"/>
      <c r="IA99" s="93"/>
      <c r="IB99" s="93"/>
      <c r="IC99" s="93"/>
      <c r="ID99" s="93"/>
      <c r="IE99" s="93"/>
      <c r="IF99" s="93"/>
      <c r="IG99" s="93"/>
      <c r="IH99" s="93"/>
      <c r="II99" s="93"/>
      <c r="IJ99" s="93"/>
      <c r="IK99" s="93"/>
      <c r="IL99" s="93"/>
      <c r="IM99" s="93"/>
      <c r="IN99" s="93"/>
      <c r="IO99" s="93"/>
      <c r="IP99" s="93"/>
      <c r="IQ99" s="93"/>
      <c r="IR99" s="93"/>
      <c r="IS99" s="93"/>
      <c r="IT99" s="93"/>
      <c r="IU99" s="93"/>
    </row>
    <row r="100" spans="1:255" s="37" customFormat="1" ht="12" x14ac:dyDescent="0.2">
      <c r="A100" s="99">
        <v>77</v>
      </c>
      <c r="B100" s="50" t="s">
        <v>342</v>
      </c>
      <c r="C100" s="50" t="s">
        <v>343</v>
      </c>
      <c r="D100" s="50" t="s">
        <v>81</v>
      </c>
      <c r="E100" s="100">
        <f t="shared" si="6"/>
        <v>13.103999999999999</v>
      </c>
      <c r="F100" s="101">
        <f>ROUND( 1000, 2 )</f>
        <v>1000</v>
      </c>
      <c r="G100" s="102">
        <f t="shared" si="7"/>
        <v>13104</v>
      </c>
      <c r="H100" s="103" t="s">
        <v>37</v>
      </c>
      <c r="I100" s="103" t="s">
        <v>818</v>
      </c>
      <c r="N100" s="93"/>
      <c r="O100" s="93">
        <f t="shared" si="8"/>
        <v>13.103999999999999</v>
      </c>
      <c r="P100" s="93">
        <f>Source!I177</f>
        <v>13.103999999999999</v>
      </c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  <c r="EO100" s="93"/>
      <c r="EP100" s="93"/>
      <c r="EQ100" s="93"/>
      <c r="ER100" s="93"/>
      <c r="ES100" s="93"/>
      <c r="ET100" s="93"/>
      <c r="EU100" s="93"/>
      <c r="EV100" s="93"/>
      <c r="EW100" s="93"/>
      <c r="EX100" s="93"/>
      <c r="EY100" s="93"/>
      <c r="EZ100" s="93"/>
      <c r="FA100" s="93"/>
      <c r="FB100" s="93"/>
      <c r="FC100" s="93"/>
      <c r="FD100" s="93"/>
      <c r="FE100" s="93"/>
      <c r="FF100" s="93"/>
      <c r="FG100" s="93"/>
      <c r="FH100" s="93"/>
      <c r="FI100" s="93"/>
      <c r="FJ100" s="93"/>
      <c r="FK100" s="93"/>
      <c r="FL100" s="93"/>
      <c r="FM100" s="93"/>
      <c r="FN100" s="93"/>
      <c r="FO100" s="93"/>
      <c r="FP100" s="93"/>
      <c r="FQ100" s="93"/>
      <c r="FR100" s="93"/>
      <c r="FS100" s="93"/>
      <c r="FT100" s="93"/>
      <c r="FU100" s="93"/>
      <c r="FV100" s="93"/>
      <c r="FW100" s="93"/>
      <c r="FX100" s="93"/>
      <c r="FY100" s="93"/>
      <c r="FZ100" s="93"/>
      <c r="GA100" s="93"/>
      <c r="GB100" s="93"/>
      <c r="GC100" s="93"/>
      <c r="GD100" s="93"/>
      <c r="GE100" s="93"/>
      <c r="GF100" s="93"/>
      <c r="GG100" s="93"/>
      <c r="GH100" s="93"/>
      <c r="GI100" s="93"/>
      <c r="GJ100" s="93"/>
      <c r="GK100" s="93"/>
      <c r="GL100" s="93"/>
      <c r="GM100" s="93"/>
      <c r="GN100" s="93"/>
      <c r="GO100" s="93"/>
      <c r="GP100" s="93"/>
      <c r="GQ100" s="93"/>
      <c r="GR100" s="93"/>
      <c r="GS100" s="93"/>
      <c r="GT100" s="93"/>
      <c r="GU100" s="93"/>
      <c r="GV100" s="93"/>
      <c r="GW100" s="93"/>
      <c r="GX100" s="93"/>
      <c r="GY100" s="93"/>
      <c r="GZ100" s="93"/>
      <c r="HA100" s="93"/>
      <c r="HB100" s="93"/>
      <c r="HC100" s="93"/>
      <c r="HD100" s="93"/>
      <c r="HE100" s="93"/>
      <c r="HF100" s="93"/>
      <c r="HG100" s="93"/>
      <c r="HH100" s="93"/>
      <c r="HI100" s="93"/>
      <c r="HJ100" s="93"/>
      <c r="HK100" s="93"/>
      <c r="HL100" s="93"/>
      <c r="HM100" s="93"/>
      <c r="HN100" s="93"/>
      <c r="HO100" s="93"/>
      <c r="HP100" s="93"/>
      <c r="HQ100" s="93"/>
      <c r="HR100" s="93"/>
      <c r="HS100" s="93"/>
      <c r="HT100" s="93"/>
      <c r="HU100" s="93"/>
      <c r="HV100" s="93"/>
      <c r="HW100" s="93"/>
      <c r="HX100" s="93"/>
      <c r="HY100" s="93"/>
      <c r="HZ100" s="93"/>
      <c r="IA100" s="93"/>
      <c r="IB100" s="93"/>
      <c r="IC100" s="93"/>
      <c r="ID100" s="93"/>
      <c r="IE100" s="93"/>
      <c r="IF100" s="93"/>
      <c r="IG100" s="93"/>
      <c r="IH100" s="93"/>
      <c r="II100" s="93"/>
      <c r="IJ100" s="93"/>
      <c r="IK100" s="93"/>
      <c r="IL100" s="93"/>
      <c r="IM100" s="93"/>
      <c r="IN100" s="93"/>
      <c r="IO100" s="93"/>
      <c r="IP100" s="93"/>
      <c r="IQ100" s="93"/>
      <c r="IR100" s="93"/>
      <c r="IS100" s="93"/>
      <c r="IT100" s="93"/>
      <c r="IU100" s="93"/>
    </row>
    <row r="101" spans="1:255" x14ac:dyDescent="0.2">
      <c r="A101" s="29"/>
      <c r="B101" s="29"/>
      <c r="C101" s="96" t="s">
        <v>786</v>
      </c>
      <c r="D101" s="29"/>
      <c r="E101" s="29"/>
      <c r="F101" s="29"/>
      <c r="G101" s="97">
        <f>ROUND(SUM(G79:G100),0)</f>
        <v>133313</v>
      </c>
      <c r="H101" s="29"/>
      <c r="I101" s="29"/>
      <c r="J101" s="23"/>
      <c r="K101" s="23"/>
      <c r="L101" s="23"/>
      <c r="M101" s="60">
        <f>G101</f>
        <v>133313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</row>
    <row r="103" spans="1:255" x14ac:dyDescent="0.2">
      <c r="C103" s="94" t="s">
        <v>158</v>
      </c>
      <c r="G103" s="95">
        <f>ROUND(SUM(M21:M103),0)</f>
        <v>499035</v>
      </c>
    </row>
    <row r="106" spans="1:255" x14ac:dyDescent="0.2">
      <c r="A106" s="82" t="s">
        <v>797</v>
      </c>
      <c r="B106" s="82"/>
      <c r="C106" s="84"/>
      <c r="D106" s="83"/>
      <c r="E106" s="83"/>
      <c r="F106" s="106"/>
      <c r="G106" s="106"/>
      <c r="BY106" s="85">
        <f>C106</f>
        <v>0</v>
      </c>
      <c r="BZ106" s="85">
        <f>F106</f>
        <v>0</v>
      </c>
      <c r="IU106" s="23"/>
    </row>
    <row r="107" spans="1:255" s="105" customFormat="1" ht="11.25" x14ac:dyDescent="0.2">
      <c r="A107" s="104"/>
      <c r="B107" s="104"/>
      <c r="C107" s="107" t="s">
        <v>793</v>
      </c>
      <c r="D107" s="107"/>
      <c r="E107" s="107"/>
      <c r="F107" s="107" t="s">
        <v>794</v>
      </c>
      <c r="G107" s="107"/>
    </row>
    <row r="108" spans="1:255" x14ac:dyDescent="0.2">
      <c r="A108" s="18"/>
      <c r="B108" s="18"/>
      <c r="C108" s="18"/>
      <c r="D108" s="11" t="s">
        <v>795</v>
      </c>
      <c r="E108" s="18"/>
      <c r="F108" s="18"/>
      <c r="G108" s="18"/>
    </row>
    <row r="109" spans="1:255" x14ac:dyDescent="0.2">
      <c r="A109" s="82" t="s">
        <v>798</v>
      </c>
      <c r="B109" s="82"/>
      <c r="C109" s="84"/>
      <c r="D109" s="83"/>
      <c r="E109" s="83"/>
      <c r="F109" s="106"/>
      <c r="G109" s="106"/>
      <c r="BY109" s="85">
        <f>C109</f>
        <v>0</v>
      </c>
      <c r="BZ109" s="85">
        <f>F109</f>
        <v>0</v>
      </c>
      <c r="IU109" s="23"/>
    </row>
    <row r="110" spans="1:255" s="105" customFormat="1" ht="11.25" x14ac:dyDescent="0.2">
      <c r="A110" s="104"/>
      <c r="B110" s="104"/>
      <c r="C110" s="107" t="s">
        <v>793</v>
      </c>
      <c r="D110" s="107"/>
      <c r="E110" s="107"/>
      <c r="F110" s="107" t="s">
        <v>794</v>
      </c>
      <c r="G110" s="107"/>
    </row>
    <row r="111" spans="1:255" x14ac:dyDescent="0.2">
      <c r="A111" s="18"/>
      <c r="B111" s="18"/>
      <c r="C111" s="18"/>
      <c r="D111" s="11" t="s">
        <v>795</v>
      </c>
      <c r="E111" s="18"/>
      <c r="F111" s="18"/>
      <c r="G111" s="18"/>
    </row>
    <row r="113" spans="1:2" x14ac:dyDescent="0.2">
      <c r="A113" s="28"/>
      <c r="B113" s="28"/>
    </row>
  </sheetData>
  <mergeCells count="19">
    <mergeCell ref="A1:G1"/>
    <mergeCell ref="A2:G2"/>
    <mergeCell ref="C3:G3"/>
    <mergeCell ref="C4:G4"/>
    <mergeCell ref="A10:G10"/>
    <mergeCell ref="A11:G11"/>
    <mergeCell ref="A12:G12"/>
    <mergeCell ref="B13:G13"/>
    <mergeCell ref="C5:G5"/>
    <mergeCell ref="C6:G6"/>
    <mergeCell ref="A8:G8"/>
    <mergeCell ref="A9:G9"/>
    <mergeCell ref="F109:G109"/>
    <mergeCell ref="C110:E110"/>
    <mergeCell ref="F110:G110"/>
    <mergeCell ref="A14:G14"/>
    <mergeCell ref="F106:G106"/>
    <mergeCell ref="C107:E107"/>
    <mergeCell ref="F107:G107"/>
  </mergeCells>
  <phoneticPr fontId="12" type="noConversion"/>
  <pageMargins left="0.75" right="0.75" top="1" bottom="1" header="0.5" footer="0.5"/>
  <pageSetup paperSize="9" orientation="portrait" r:id="rId1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302"/>
  <sheetViews>
    <sheetView tabSelected="1" topLeftCell="A28" zoomScale="120" workbookViewId="0">
      <selection activeCell="A46" sqref="A46:XFD252"/>
    </sheetView>
  </sheetViews>
  <sheetFormatPr defaultColWidth="0" defaultRowHeight="12.75" outlineLevelRow="1" x14ac:dyDescent="0.2"/>
  <cols>
    <col min="1" max="1" width="5.7109375" customWidth="1"/>
    <col min="2" max="2" width="16.7109375" customWidth="1"/>
    <col min="3" max="3" width="42.7109375" customWidth="1"/>
    <col min="4" max="4" width="11.140625" customWidth="1"/>
    <col min="5" max="5" width="7.7109375" customWidth="1"/>
    <col min="6" max="6" width="11.7109375" customWidth="1"/>
    <col min="7" max="9" width="10.7109375" customWidth="1"/>
    <col min="10" max="10" width="11.7109375" customWidth="1"/>
    <col min="11" max="13" width="10.7109375" customWidth="1"/>
    <col min="14" max="24" width="9.140625" customWidth="1"/>
    <col min="25" max="69" width="0" hidden="1" customWidth="1"/>
    <col min="70" max="71" width="101.7109375" hidden="1" customWidth="1"/>
    <col min="72" max="72" width="142.7109375" hidden="1" customWidth="1"/>
    <col min="73" max="74" width="163.7109375" hidden="1" customWidth="1"/>
    <col min="75" max="75" width="21.7109375" hidden="1" customWidth="1"/>
    <col min="76" max="76" width="142.7109375" hidden="1" customWidth="1"/>
    <col min="77" max="77" width="71.7109375" hidden="1" customWidth="1"/>
    <col min="78" max="78" width="22.7109375" hidden="1" customWidth="1"/>
  </cols>
  <sheetData>
    <row r="1" spans="1:255" s="15" customFormat="1" ht="11.25" x14ac:dyDescent="0.2">
      <c r="A1" s="15" t="s">
        <v>686</v>
      </c>
    </row>
    <row r="2" spans="1:255" hidden="1" outlineLevel="1" x14ac:dyDescent="0.2">
      <c r="J2" s="158" t="s">
        <v>687</v>
      </c>
      <c r="K2" s="158"/>
      <c r="L2" s="158"/>
      <c r="M2" s="158"/>
    </row>
    <row r="3" spans="1:255" hidden="1" outlineLevel="1" x14ac:dyDescent="0.2">
      <c r="J3" s="158" t="s">
        <v>688</v>
      </c>
      <c r="K3" s="158"/>
      <c r="L3" s="158"/>
      <c r="M3" s="158"/>
    </row>
    <row r="4" spans="1:255" hidden="1" outlineLevel="1" x14ac:dyDescent="0.2">
      <c r="J4" s="158" t="s">
        <v>689</v>
      </c>
      <c r="K4" s="158"/>
      <c r="L4" s="158"/>
      <c r="M4" s="158"/>
    </row>
    <row r="5" spans="1:255" s="14" customFormat="1" ht="11.25" hidden="1" outlineLevel="1" x14ac:dyDescent="0.2">
      <c r="L5" s="159" t="s">
        <v>690</v>
      </c>
      <c r="M5" s="148"/>
    </row>
    <row r="6" spans="1:255" s="16" customFormat="1" ht="9.75" hidden="1" outlineLevel="1" x14ac:dyDescent="0.2">
      <c r="K6" s="17" t="s">
        <v>691</v>
      </c>
      <c r="L6" s="157" t="s">
        <v>692</v>
      </c>
      <c r="M6" s="141"/>
    </row>
    <row r="7" spans="1:255" hidden="1" outlineLevel="1" x14ac:dyDescent="0.2">
      <c r="A7" s="21" t="s">
        <v>693</v>
      </c>
      <c r="B7" s="19"/>
      <c r="C7" s="117"/>
      <c r="D7" s="118"/>
      <c r="E7" s="118"/>
      <c r="F7" s="118"/>
      <c r="G7" s="118"/>
      <c r="H7" s="118"/>
      <c r="I7" s="118"/>
      <c r="K7" s="17" t="s">
        <v>694</v>
      </c>
      <c r="L7" s="147"/>
      <c r="M7" s="154"/>
      <c r="BR7" s="22">
        <f>C7</f>
        <v>0</v>
      </c>
      <c r="IU7" s="23"/>
    </row>
    <row r="8" spans="1:255" hidden="1" outlineLevel="1" x14ac:dyDescent="0.2">
      <c r="A8" s="21" t="s">
        <v>695</v>
      </c>
      <c r="B8" s="19"/>
      <c r="C8" s="112"/>
      <c r="D8" s="113"/>
      <c r="E8" s="113"/>
      <c r="F8" s="113"/>
      <c r="G8" s="113"/>
      <c r="H8" s="113"/>
      <c r="I8" s="113"/>
      <c r="K8" s="17" t="s">
        <v>694</v>
      </c>
      <c r="L8" s="147"/>
      <c r="M8" s="154"/>
      <c r="BR8" s="22">
        <f>C8</f>
        <v>0</v>
      </c>
      <c r="IU8" s="23"/>
    </row>
    <row r="9" spans="1:255" hidden="1" outlineLevel="1" x14ac:dyDescent="0.2">
      <c r="A9" s="21" t="s">
        <v>696</v>
      </c>
      <c r="B9" s="19"/>
      <c r="C9" s="112"/>
      <c r="D9" s="113"/>
      <c r="E9" s="113"/>
      <c r="F9" s="113"/>
      <c r="G9" s="113"/>
      <c r="H9" s="113"/>
      <c r="I9" s="113"/>
      <c r="K9" s="17" t="s">
        <v>694</v>
      </c>
      <c r="L9" s="147"/>
      <c r="M9" s="154"/>
      <c r="BR9" s="22">
        <f>C9</f>
        <v>0</v>
      </c>
      <c r="IU9" s="23"/>
    </row>
    <row r="10" spans="1:255" hidden="1" outlineLevel="1" x14ac:dyDescent="0.2">
      <c r="A10" s="21" t="s">
        <v>697</v>
      </c>
      <c r="B10" s="19"/>
      <c r="C10" s="112"/>
      <c r="D10" s="113"/>
      <c r="E10" s="113"/>
      <c r="F10" s="113"/>
      <c r="G10" s="113"/>
      <c r="H10" s="113"/>
      <c r="I10" s="113"/>
      <c r="K10" s="17" t="s">
        <v>694</v>
      </c>
      <c r="L10" s="147"/>
      <c r="M10" s="154"/>
      <c r="BR10" s="22">
        <f>C10</f>
        <v>0</v>
      </c>
      <c r="IU10" s="23"/>
    </row>
    <row r="11" spans="1:255" hidden="1" outlineLevel="1" x14ac:dyDescent="0.2">
      <c r="A11" s="21" t="s">
        <v>698</v>
      </c>
      <c r="C11" s="146"/>
      <c r="D11" s="113"/>
      <c r="E11" s="113"/>
      <c r="F11" s="113"/>
      <c r="G11" s="113"/>
      <c r="H11" s="113"/>
      <c r="I11" s="113"/>
      <c r="J11" s="14"/>
      <c r="K11" s="14"/>
      <c r="L11" s="147"/>
      <c r="M11" s="148"/>
      <c r="BS11" s="25">
        <f>C11</f>
        <v>0</v>
      </c>
      <c r="IU11" s="23"/>
    </row>
    <row r="12" spans="1:255" hidden="1" outlineLevel="1" x14ac:dyDescent="0.2">
      <c r="A12" s="21" t="s">
        <v>699</v>
      </c>
      <c r="C12" s="146" t="s">
        <v>46</v>
      </c>
      <c r="D12" s="113"/>
      <c r="E12" s="113"/>
      <c r="F12" s="113"/>
      <c r="G12" s="113"/>
      <c r="H12" s="113"/>
      <c r="I12" s="113"/>
      <c r="J12" s="14"/>
      <c r="K12" s="14"/>
      <c r="L12" s="147"/>
      <c r="M12" s="148"/>
      <c r="BS12" s="25" t="str">
        <f>C12</f>
        <v>Реконструкция производственного здания   г Болхов  ул Фрунзе 9 а</v>
      </c>
      <c r="IU12" s="23"/>
    </row>
    <row r="13" spans="1:255" hidden="1" outlineLevel="1" x14ac:dyDescent="0.2">
      <c r="A13" s="21" t="s">
        <v>700</v>
      </c>
      <c r="C13" s="146" t="s">
        <v>45</v>
      </c>
      <c r="D13" s="113"/>
      <c r="E13" s="113"/>
      <c r="F13" s="113"/>
      <c r="G13" s="113"/>
      <c r="H13" s="113"/>
      <c r="I13" s="113"/>
      <c r="K13" s="17" t="s">
        <v>701</v>
      </c>
      <c r="L13" s="147"/>
      <c r="M13" s="148"/>
      <c r="BS13" s="25" t="str">
        <f>C13</f>
        <v>АО Орелоблэнерго   Болховский участок</v>
      </c>
      <c r="IU13" s="23"/>
    </row>
    <row r="14" spans="1:255" hidden="1" outlineLevel="1" x14ac:dyDescent="0.2">
      <c r="I14" s="149" t="s">
        <v>702</v>
      </c>
      <c r="J14" s="149"/>
      <c r="K14" s="26" t="s">
        <v>703</v>
      </c>
      <c r="L14" s="150"/>
      <c r="M14" s="151"/>
      <c r="BW14" s="27">
        <f>L14</f>
        <v>0</v>
      </c>
      <c r="IU14" s="23"/>
    </row>
    <row r="15" spans="1:255" hidden="1" outlineLevel="1" x14ac:dyDescent="0.2">
      <c r="K15" s="26" t="s">
        <v>704</v>
      </c>
      <c r="L15" s="155"/>
      <c r="M15" s="156"/>
    </row>
    <row r="16" spans="1:255" s="16" customFormat="1" hidden="1" outlineLevel="1" x14ac:dyDescent="0.2">
      <c r="K16" s="17" t="s">
        <v>705</v>
      </c>
      <c r="L16" s="140"/>
      <c r="M16" s="141"/>
    </row>
    <row r="17" spans="1:255" hidden="1" outlineLevel="1" x14ac:dyDescent="0.2"/>
    <row r="18" spans="1:255" hidden="1" outlineLevel="1" x14ac:dyDescent="0.2">
      <c r="I18" s="142" t="s">
        <v>706</v>
      </c>
      <c r="J18" s="142" t="s">
        <v>707</v>
      </c>
      <c r="K18" s="144" t="s">
        <v>708</v>
      </c>
      <c r="L18" s="145"/>
    </row>
    <row r="19" spans="1:255" ht="13.5" hidden="1" outlineLevel="1" thickBot="1" x14ac:dyDescent="0.25">
      <c r="I19" s="143"/>
      <c r="J19" s="143"/>
      <c r="K19" s="30" t="s">
        <v>709</v>
      </c>
      <c r="L19" s="30" t="s">
        <v>710</v>
      </c>
    </row>
    <row r="20" spans="1:255" ht="14.25" hidden="1" outlineLevel="1" thickBot="1" x14ac:dyDescent="0.3">
      <c r="C20" s="134" t="s">
        <v>711</v>
      </c>
      <c r="D20" s="110"/>
      <c r="E20" s="110"/>
      <c r="F20" s="110"/>
      <c r="G20" s="110"/>
      <c r="H20" s="135"/>
      <c r="I20" s="31"/>
      <c r="J20" s="32"/>
      <c r="K20" s="33"/>
      <c r="L20" s="33"/>
      <c r="M20" s="34"/>
    </row>
    <row r="21" spans="1:255" ht="13.5" hidden="1" outlineLevel="1" x14ac:dyDescent="0.25">
      <c r="C21" s="134" t="s">
        <v>712</v>
      </c>
      <c r="D21" s="110"/>
      <c r="E21" s="110"/>
      <c r="F21" s="110"/>
      <c r="G21" s="110"/>
      <c r="H21" s="110"/>
    </row>
    <row r="22" spans="1:255" hidden="1" outlineLevel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255" hidden="1" outlineLevel="1" x14ac:dyDescent="0.2">
      <c r="A23" s="136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35">
        <f>A23</f>
        <v>0</v>
      </c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</row>
    <row r="24" spans="1:255" hidden="1" outlineLevel="1" x14ac:dyDescent="0.2">
      <c r="A24" s="16" t="s">
        <v>713</v>
      </c>
    </row>
    <row r="25" spans="1:255" hidden="1" outlineLevel="1" x14ac:dyDescent="0.2">
      <c r="A25" s="16" t="s">
        <v>714</v>
      </c>
    </row>
    <row r="26" spans="1:255" hidden="1" outlineLevel="1" x14ac:dyDescent="0.2">
      <c r="A26" s="16" t="s">
        <v>715</v>
      </c>
      <c r="B26" s="16"/>
      <c r="C26" s="16"/>
      <c r="D26" s="16"/>
      <c r="E26" s="152">
        <f>J282/1000</f>
        <v>2052.4764</v>
      </c>
      <c r="F26" s="153"/>
      <c r="G26" s="16" t="s">
        <v>716</v>
      </c>
      <c r="H26" s="16"/>
      <c r="I26" s="16"/>
      <c r="J26" s="16"/>
      <c r="K26" s="16"/>
      <c r="L26" s="16"/>
      <c r="M26" s="16"/>
    </row>
    <row r="27" spans="1:255" collapsed="1" x14ac:dyDescent="0.2"/>
    <row r="28" spans="1:255" outlineLevel="1" x14ac:dyDescent="0.2">
      <c r="M28" s="36"/>
    </row>
    <row r="29" spans="1:255" outlineLevel="1" x14ac:dyDescent="0.2"/>
    <row r="30" spans="1:255" outlineLevel="1" x14ac:dyDescent="0.2">
      <c r="A30" s="21" t="s">
        <v>698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BT30" s="38">
        <f>C30</f>
        <v>0</v>
      </c>
      <c r="IU30" s="23"/>
    </row>
    <row r="31" spans="1:255" outlineLevel="1" x14ac:dyDescent="0.2">
      <c r="A31" s="21" t="s">
        <v>699</v>
      </c>
      <c r="C31" s="132" t="s">
        <v>40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BT31" s="38" t="str">
        <f>C31</f>
        <v>Реконструкция производственного здания   г. Болхов,  у.л Фрунзе, 9 "а"</v>
      </c>
      <c r="IU31" s="23"/>
    </row>
    <row r="32" spans="1:255" outlineLevel="1" x14ac:dyDescent="0.2">
      <c r="A32" s="21" t="s">
        <v>717</v>
      </c>
      <c r="C32" s="133" t="s">
        <v>39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BT32" s="39" t="str">
        <f>C32</f>
        <v xml:space="preserve"> АО"Орелоблэнерго"    (Болховский участок)</v>
      </c>
      <c r="IU32" s="23"/>
    </row>
    <row r="33" spans="1:255" outlineLevel="1" x14ac:dyDescent="0.2"/>
    <row r="34" spans="1:255" ht="18.75" outlineLevel="1" x14ac:dyDescent="0.3">
      <c r="A34" s="138" t="s">
        <v>718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</row>
    <row r="35" spans="1:255" outlineLevel="1" x14ac:dyDescent="0.2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Y35" s="23">
        <v>3</v>
      </c>
      <c r="Z35" s="23" t="s">
        <v>719</v>
      </c>
      <c r="AA35" s="23"/>
      <c r="AB35" s="23" t="s">
        <v>720</v>
      </c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35">
        <f>A35</f>
        <v>0</v>
      </c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</row>
    <row r="36" spans="1:255" outlineLevel="1" x14ac:dyDescent="0.2">
      <c r="A36" s="21" t="s">
        <v>721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BT36" s="38">
        <f>C36</f>
        <v>0</v>
      </c>
      <c r="IU36" s="23"/>
    </row>
    <row r="37" spans="1:255" outlineLevel="1" x14ac:dyDescent="0.2"/>
    <row r="38" spans="1:255" outlineLevel="1" x14ac:dyDescent="0.2">
      <c r="A38" s="16" t="s">
        <v>722</v>
      </c>
      <c r="I38" s="40" t="s">
        <v>723</v>
      </c>
      <c r="K38" s="41"/>
      <c r="L38" s="41">
        <f>I265/1000</f>
        <v>252.27099999999999</v>
      </c>
      <c r="M38" s="16" t="s">
        <v>724</v>
      </c>
    </row>
    <row r="39" spans="1:255" outlineLevel="1" x14ac:dyDescent="0.2">
      <c r="A39" s="16" t="s">
        <v>714</v>
      </c>
      <c r="I39" s="40" t="s">
        <v>725</v>
      </c>
      <c r="K39" s="41"/>
      <c r="L39" s="41">
        <f>CW253</f>
        <v>1448.8136160000001</v>
      </c>
      <c r="M39" s="16" t="s">
        <v>726</v>
      </c>
    </row>
    <row r="40" spans="1:255" ht="13.5" outlineLevel="1" thickBot="1" x14ac:dyDescent="0.25">
      <c r="I40" s="40" t="s">
        <v>727</v>
      </c>
      <c r="K40" s="41"/>
      <c r="L40" s="41">
        <f>(CZ253+DB253)/1000</f>
        <v>12.544</v>
      </c>
      <c r="M40" s="16" t="s">
        <v>724</v>
      </c>
    </row>
    <row r="41" spans="1:255" ht="13.5" thickBot="1" x14ac:dyDescent="0.25">
      <c r="A41" s="42" t="s">
        <v>728</v>
      </c>
      <c r="B41" s="45" t="s">
        <v>729</v>
      </c>
      <c r="C41" s="45"/>
      <c r="D41" s="45" t="s">
        <v>732</v>
      </c>
      <c r="E41" s="45" t="s">
        <v>735</v>
      </c>
      <c r="F41" s="129" t="s">
        <v>737</v>
      </c>
      <c r="G41" s="130"/>
      <c r="H41" s="130"/>
      <c r="I41" s="131"/>
      <c r="J41" s="129" t="s">
        <v>744</v>
      </c>
      <c r="K41" s="130"/>
      <c r="L41" s="130"/>
      <c r="M41" s="131"/>
    </row>
    <row r="42" spans="1:255" ht="13.5" thickBot="1" x14ac:dyDescent="0.25">
      <c r="A42" s="43"/>
      <c r="B42" s="46" t="s">
        <v>730</v>
      </c>
      <c r="C42" s="46" t="s">
        <v>731</v>
      </c>
      <c r="D42" s="46" t="s">
        <v>733</v>
      </c>
      <c r="E42" s="46" t="s">
        <v>736</v>
      </c>
      <c r="F42" s="45"/>
      <c r="G42" s="129" t="s">
        <v>738</v>
      </c>
      <c r="H42" s="130"/>
      <c r="I42" s="131"/>
      <c r="J42" s="45"/>
      <c r="K42" s="129" t="s">
        <v>738</v>
      </c>
      <c r="L42" s="130"/>
      <c r="M42" s="131"/>
    </row>
    <row r="43" spans="1:255" x14ac:dyDescent="0.2">
      <c r="A43" s="43"/>
      <c r="B43" s="46"/>
      <c r="C43" s="46"/>
      <c r="D43" s="46" t="s">
        <v>734</v>
      </c>
      <c r="E43" s="46"/>
      <c r="F43" s="46" t="s">
        <v>158</v>
      </c>
      <c r="G43" s="45" t="s">
        <v>134</v>
      </c>
      <c r="H43" s="45" t="s">
        <v>740</v>
      </c>
      <c r="I43" s="45" t="s">
        <v>742</v>
      </c>
      <c r="J43" s="46" t="s">
        <v>158</v>
      </c>
      <c r="K43" s="45" t="s">
        <v>134</v>
      </c>
      <c r="L43" s="45" t="s">
        <v>740</v>
      </c>
      <c r="M43" s="45" t="s">
        <v>742</v>
      </c>
    </row>
    <row r="44" spans="1:255" ht="13.5" thickBot="1" x14ac:dyDescent="0.25">
      <c r="A44" s="44"/>
      <c r="B44" s="47"/>
      <c r="C44" s="47"/>
      <c r="D44" s="47"/>
      <c r="E44" s="47"/>
      <c r="F44" s="47"/>
      <c r="G44" s="47" t="s">
        <v>739</v>
      </c>
      <c r="H44" s="47" t="s">
        <v>741</v>
      </c>
      <c r="I44" s="47" t="s">
        <v>743</v>
      </c>
      <c r="J44" s="47"/>
      <c r="K44" s="47" t="s">
        <v>739</v>
      </c>
      <c r="L44" s="47" t="s">
        <v>741</v>
      </c>
      <c r="M44" s="47" t="s">
        <v>743</v>
      </c>
    </row>
    <row r="45" spans="1:255" ht="13.5" thickBot="1" x14ac:dyDescent="0.25">
      <c r="A45" s="48">
        <v>1</v>
      </c>
      <c r="B45" s="48">
        <v>2</v>
      </c>
      <c r="C45" s="48">
        <v>3</v>
      </c>
      <c r="D45" s="48">
        <v>4</v>
      </c>
      <c r="E45" s="48">
        <v>5</v>
      </c>
      <c r="F45" s="48">
        <v>6</v>
      </c>
      <c r="G45" s="48">
        <v>7</v>
      </c>
      <c r="H45" s="48">
        <v>8</v>
      </c>
      <c r="I45" s="48">
        <v>9</v>
      </c>
      <c r="J45" s="48">
        <v>10</v>
      </c>
      <c r="K45" s="48">
        <v>11</v>
      </c>
      <c r="L45" s="48">
        <v>12</v>
      </c>
      <c r="M45" s="48">
        <v>13</v>
      </c>
    </row>
    <row r="46" spans="1:255" s="161" customFormat="1" x14ac:dyDescent="0.2">
      <c r="A46" s="160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</row>
    <row r="47" spans="1:255" s="161" customFormat="1" ht="15.75" x14ac:dyDescent="0.25">
      <c r="A47" s="162" t="s">
        <v>745</v>
      </c>
      <c r="B47" s="162"/>
      <c r="C47" s="163" t="s">
        <v>56</v>
      </c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Y47" s="161">
        <v>4</v>
      </c>
      <c r="Z47" s="161" t="s">
        <v>745</v>
      </c>
      <c r="AB47" s="161" t="s">
        <v>745</v>
      </c>
      <c r="AC47" s="161" t="s">
        <v>56</v>
      </c>
      <c r="BX47" s="164" t="str">
        <f>C47</f>
        <v>Демонтажные работы</v>
      </c>
    </row>
    <row r="48" spans="1:255" s="161" customFormat="1" ht="13.5" thickBot="1" x14ac:dyDescent="0.25"/>
    <row r="49" spans="1:13" s="161" customFormat="1" ht="24" x14ac:dyDescent="0.2">
      <c r="A49" s="165">
        <v>1</v>
      </c>
      <c r="B49" s="166" t="s">
        <v>58</v>
      </c>
      <c r="C49" s="167" t="s">
        <v>59</v>
      </c>
      <c r="D49" s="168" t="s">
        <v>60</v>
      </c>
      <c r="E49" s="169">
        <v>2.0779999999999998</v>
      </c>
      <c r="F49" s="170">
        <f>Source!AC28+Source!AD28+Source!AF28</f>
        <v>154.66</v>
      </c>
      <c r="G49" s="170">
        <v>124.02</v>
      </c>
      <c r="H49" s="170">
        <v>30.64</v>
      </c>
      <c r="I49" s="170">
        <v>0</v>
      </c>
      <c r="J49" s="171">
        <f>Source!O28</f>
        <v>322</v>
      </c>
      <c r="K49" s="171">
        <f>Source!S28</f>
        <v>258</v>
      </c>
      <c r="L49" s="171">
        <f>Source!Q28</f>
        <v>64</v>
      </c>
      <c r="M49" s="172">
        <f>Source!R28</f>
        <v>0</v>
      </c>
    </row>
    <row r="50" spans="1:13" s="161" customFormat="1" x14ac:dyDescent="0.2">
      <c r="A50" s="173"/>
      <c r="B50" s="174"/>
      <c r="C50" s="175" t="s">
        <v>746</v>
      </c>
      <c r="D50" s="174"/>
      <c r="E50" s="176">
        <v>110</v>
      </c>
      <c r="F50" s="177" t="s">
        <v>747</v>
      </c>
      <c r="G50" s="174"/>
      <c r="H50" s="174"/>
      <c r="I50" s="174"/>
      <c r="J50" s="178">
        <f>Source!X28</f>
        <v>284</v>
      </c>
      <c r="K50" s="174"/>
      <c r="L50" s="174"/>
      <c r="M50" s="179"/>
    </row>
    <row r="51" spans="1:13" s="161" customFormat="1" x14ac:dyDescent="0.2">
      <c r="A51" s="180"/>
      <c r="B51" s="181"/>
      <c r="C51" s="182" t="s">
        <v>748</v>
      </c>
      <c r="D51" s="181"/>
      <c r="E51" s="183">
        <v>70</v>
      </c>
      <c r="F51" s="184" t="s">
        <v>747</v>
      </c>
      <c r="G51" s="181"/>
      <c r="H51" s="181"/>
      <c r="I51" s="181"/>
      <c r="J51" s="185">
        <f>Source!Y28</f>
        <v>181</v>
      </c>
      <c r="K51" s="181"/>
      <c r="L51" s="181"/>
      <c r="M51" s="186"/>
    </row>
    <row r="52" spans="1:13" s="161" customFormat="1" x14ac:dyDescent="0.2">
      <c r="A52" s="187"/>
      <c r="B52" s="188"/>
      <c r="C52" s="189" t="s">
        <v>749</v>
      </c>
      <c r="D52" s="188"/>
      <c r="E52" s="190"/>
      <c r="F52" s="191"/>
      <c r="G52" s="188"/>
      <c r="H52" s="188"/>
      <c r="I52" s="188"/>
      <c r="J52" s="192">
        <f>J49+J50+J51</f>
        <v>787</v>
      </c>
      <c r="K52" s="188"/>
      <c r="L52" s="188"/>
      <c r="M52" s="193"/>
    </row>
    <row r="53" spans="1:13" s="161" customFormat="1" ht="24" x14ac:dyDescent="0.2">
      <c r="A53" s="194">
        <v>2</v>
      </c>
      <c r="B53" s="195" t="s">
        <v>65</v>
      </c>
      <c r="C53" s="196" t="s">
        <v>66</v>
      </c>
      <c r="D53" s="197" t="s">
        <v>60</v>
      </c>
      <c r="E53" s="198">
        <v>2.0779999999999998</v>
      </c>
      <c r="F53" s="199">
        <f>Source!AC30+Source!AD30+Source!AF30</f>
        <v>72.03</v>
      </c>
      <c r="G53" s="199">
        <v>71.84</v>
      </c>
      <c r="H53" s="199">
        <v>0.19</v>
      </c>
      <c r="I53" s="199">
        <v>0</v>
      </c>
      <c r="J53" s="200">
        <f>Source!O30</f>
        <v>149</v>
      </c>
      <c r="K53" s="200">
        <f>Source!S30</f>
        <v>149</v>
      </c>
      <c r="L53" s="200">
        <f>Source!Q30</f>
        <v>0</v>
      </c>
      <c r="M53" s="201">
        <f>Source!R30</f>
        <v>0</v>
      </c>
    </row>
    <row r="54" spans="1:13" s="161" customFormat="1" x14ac:dyDescent="0.2">
      <c r="A54" s="173"/>
      <c r="B54" s="174"/>
      <c r="C54" s="175" t="s">
        <v>746</v>
      </c>
      <c r="D54" s="174"/>
      <c r="E54" s="176">
        <v>83</v>
      </c>
      <c r="F54" s="177" t="s">
        <v>747</v>
      </c>
      <c r="G54" s="174"/>
      <c r="H54" s="174"/>
      <c r="I54" s="174"/>
      <c r="J54" s="178">
        <f>Source!X30</f>
        <v>124</v>
      </c>
      <c r="K54" s="174"/>
      <c r="L54" s="174"/>
      <c r="M54" s="179"/>
    </row>
    <row r="55" spans="1:13" s="161" customFormat="1" x14ac:dyDescent="0.2">
      <c r="A55" s="180"/>
      <c r="B55" s="181"/>
      <c r="C55" s="182" t="s">
        <v>748</v>
      </c>
      <c r="D55" s="181"/>
      <c r="E55" s="183">
        <v>65</v>
      </c>
      <c r="F55" s="184" t="s">
        <v>747</v>
      </c>
      <c r="G55" s="181"/>
      <c r="H55" s="181"/>
      <c r="I55" s="181"/>
      <c r="J55" s="185">
        <f>Source!Y30</f>
        <v>97</v>
      </c>
      <c r="K55" s="181"/>
      <c r="L55" s="181"/>
      <c r="M55" s="186"/>
    </row>
    <row r="56" spans="1:13" s="161" customFormat="1" x14ac:dyDescent="0.2">
      <c r="A56" s="187"/>
      <c r="B56" s="188"/>
      <c r="C56" s="189" t="s">
        <v>749</v>
      </c>
      <c r="D56" s="188"/>
      <c r="E56" s="190"/>
      <c r="F56" s="191"/>
      <c r="G56" s="188"/>
      <c r="H56" s="188"/>
      <c r="I56" s="188"/>
      <c r="J56" s="192">
        <f>J53+J54+J55</f>
        <v>370</v>
      </c>
      <c r="K56" s="188"/>
      <c r="L56" s="188"/>
      <c r="M56" s="193"/>
    </row>
    <row r="57" spans="1:13" s="161" customFormat="1" x14ac:dyDescent="0.2">
      <c r="A57" s="194" t="s">
        <v>71</v>
      </c>
      <c r="B57" s="195" t="s">
        <v>72</v>
      </c>
      <c r="C57" s="196" t="s">
        <v>73</v>
      </c>
      <c r="D57" s="197" t="s">
        <v>74</v>
      </c>
      <c r="E57" s="198">
        <f>Source!I32</f>
        <v>0.20779999999999998</v>
      </c>
      <c r="F57" s="199">
        <v>0</v>
      </c>
      <c r="G57" s="199"/>
      <c r="H57" s="199"/>
      <c r="I57" s="199"/>
      <c r="J57" s="200">
        <f>Source!O32</f>
        <v>0</v>
      </c>
      <c r="K57" s="200"/>
      <c r="L57" s="200"/>
      <c r="M57" s="201"/>
    </row>
    <row r="58" spans="1:13" s="161" customFormat="1" x14ac:dyDescent="0.2">
      <c r="A58" s="194">
        <v>3</v>
      </c>
      <c r="B58" s="195" t="s">
        <v>79</v>
      </c>
      <c r="C58" s="196" t="s">
        <v>80</v>
      </c>
      <c r="D58" s="197" t="s">
        <v>81</v>
      </c>
      <c r="E58" s="198">
        <v>0.158</v>
      </c>
      <c r="F58" s="199">
        <f>Source!AC34+Source!AD34+Source!AF34</f>
        <v>113.91</v>
      </c>
      <c r="G58" s="199">
        <v>73.010000000000005</v>
      </c>
      <c r="H58" s="199">
        <v>40.9</v>
      </c>
      <c r="I58" s="199">
        <v>0</v>
      </c>
      <c r="J58" s="200">
        <f>Source!O34</f>
        <v>18</v>
      </c>
      <c r="K58" s="200">
        <f>Source!S34</f>
        <v>12</v>
      </c>
      <c r="L58" s="200">
        <f>Source!Q34</f>
        <v>6</v>
      </c>
      <c r="M58" s="201">
        <f>Source!R34</f>
        <v>0</v>
      </c>
    </row>
    <row r="59" spans="1:13" s="161" customFormat="1" x14ac:dyDescent="0.2">
      <c r="A59" s="173"/>
      <c r="B59" s="174"/>
      <c r="C59" s="175" t="s">
        <v>746</v>
      </c>
      <c r="D59" s="174"/>
      <c r="E59" s="176">
        <v>110</v>
      </c>
      <c r="F59" s="177" t="s">
        <v>747</v>
      </c>
      <c r="G59" s="174"/>
      <c r="H59" s="174"/>
      <c r="I59" s="174"/>
      <c r="J59" s="178">
        <f>Source!X34</f>
        <v>13</v>
      </c>
      <c r="K59" s="174"/>
      <c r="L59" s="174"/>
      <c r="M59" s="179"/>
    </row>
    <row r="60" spans="1:13" s="161" customFormat="1" x14ac:dyDescent="0.2">
      <c r="A60" s="180"/>
      <c r="B60" s="181"/>
      <c r="C60" s="182" t="s">
        <v>748</v>
      </c>
      <c r="D60" s="181"/>
      <c r="E60" s="183">
        <v>70</v>
      </c>
      <c r="F60" s="184" t="s">
        <v>747</v>
      </c>
      <c r="G60" s="181"/>
      <c r="H60" s="181"/>
      <c r="I60" s="181"/>
      <c r="J60" s="185">
        <f>Source!Y34</f>
        <v>8</v>
      </c>
      <c r="K60" s="181"/>
      <c r="L60" s="181"/>
      <c r="M60" s="186"/>
    </row>
    <row r="61" spans="1:13" s="161" customFormat="1" x14ac:dyDescent="0.2">
      <c r="A61" s="187"/>
      <c r="B61" s="188"/>
      <c r="C61" s="189" t="s">
        <v>749</v>
      </c>
      <c r="D61" s="188"/>
      <c r="E61" s="190"/>
      <c r="F61" s="191"/>
      <c r="G61" s="188"/>
      <c r="H61" s="188"/>
      <c r="I61" s="188"/>
      <c r="J61" s="192">
        <f>J58+J59+J60</f>
        <v>39</v>
      </c>
      <c r="K61" s="188"/>
      <c r="L61" s="188"/>
      <c r="M61" s="193"/>
    </row>
    <row r="62" spans="1:13" s="161" customFormat="1" ht="24" x14ac:dyDescent="0.2">
      <c r="A62" s="194">
        <v>4</v>
      </c>
      <c r="B62" s="195" t="s">
        <v>84</v>
      </c>
      <c r="C62" s="196" t="s">
        <v>85</v>
      </c>
      <c r="D62" s="197" t="s">
        <v>86</v>
      </c>
      <c r="E62" s="198">
        <v>0.02</v>
      </c>
      <c r="F62" s="199">
        <f>Source!AC36+Source!AD36+Source!AF36</f>
        <v>2466.21</v>
      </c>
      <c r="G62" s="199">
        <v>2455.84</v>
      </c>
      <c r="H62" s="199">
        <v>10.37</v>
      </c>
      <c r="I62" s="199">
        <v>0</v>
      </c>
      <c r="J62" s="200">
        <f>Source!O36</f>
        <v>49</v>
      </c>
      <c r="K62" s="200">
        <f>Source!S36</f>
        <v>49</v>
      </c>
      <c r="L62" s="200">
        <f>Source!Q36</f>
        <v>0</v>
      </c>
      <c r="M62" s="201">
        <f>Source!R36</f>
        <v>0</v>
      </c>
    </row>
    <row r="63" spans="1:13" s="161" customFormat="1" x14ac:dyDescent="0.2">
      <c r="A63" s="173"/>
      <c r="B63" s="174"/>
      <c r="C63" s="175" t="s">
        <v>746</v>
      </c>
      <c r="D63" s="174"/>
      <c r="E63" s="176">
        <v>83</v>
      </c>
      <c r="F63" s="177" t="s">
        <v>747</v>
      </c>
      <c r="G63" s="174"/>
      <c r="H63" s="174"/>
      <c r="I63" s="174"/>
      <c r="J63" s="178">
        <f>Source!X36</f>
        <v>41</v>
      </c>
      <c r="K63" s="174"/>
      <c r="L63" s="174"/>
      <c r="M63" s="179"/>
    </row>
    <row r="64" spans="1:13" s="161" customFormat="1" x14ac:dyDescent="0.2">
      <c r="A64" s="180"/>
      <c r="B64" s="181"/>
      <c r="C64" s="182" t="s">
        <v>748</v>
      </c>
      <c r="D64" s="181"/>
      <c r="E64" s="183">
        <v>65</v>
      </c>
      <c r="F64" s="184" t="s">
        <v>747</v>
      </c>
      <c r="G64" s="181"/>
      <c r="H64" s="181"/>
      <c r="I64" s="181"/>
      <c r="J64" s="185">
        <f>Source!Y36</f>
        <v>32</v>
      </c>
      <c r="K64" s="181"/>
      <c r="L64" s="181"/>
      <c r="M64" s="186"/>
    </row>
    <row r="65" spans="1:13" s="161" customFormat="1" x14ac:dyDescent="0.2">
      <c r="A65" s="187"/>
      <c r="B65" s="188"/>
      <c r="C65" s="189" t="s">
        <v>749</v>
      </c>
      <c r="D65" s="188"/>
      <c r="E65" s="190"/>
      <c r="F65" s="191"/>
      <c r="G65" s="188"/>
      <c r="H65" s="188"/>
      <c r="I65" s="188"/>
      <c r="J65" s="192">
        <f>J62+J63+J64</f>
        <v>122</v>
      </c>
      <c r="K65" s="188"/>
      <c r="L65" s="188"/>
      <c r="M65" s="193"/>
    </row>
    <row r="66" spans="1:13" s="161" customFormat="1" x14ac:dyDescent="0.2">
      <c r="A66" s="194" t="s">
        <v>88</v>
      </c>
      <c r="B66" s="195" t="s">
        <v>72</v>
      </c>
      <c r="C66" s="196" t="s">
        <v>73</v>
      </c>
      <c r="D66" s="197" t="s">
        <v>74</v>
      </c>
      <c r="E66" s="198">
        <f>Source!I38</f>
        <v>0.11199999999999999</v>
      </c>
      <c r="F66" s="199">
        <v>0</v>
      </c>
      <c r="G66" s="199"/>
      <c r="H66" s="199"/>
      <c r="I66" s="199"/>
      <c r="J66" s="200">
        <f>Source!O38</f>
        <v>0</v>
      </c>
      <c r="K66" s="200"/>
      <c r="L66" s="200"/>
      <c r="M66" s="201"/>
    </row>
    <row r="67" spans="1:13" s="161" customFormat="1" ht="36" x14ac:dyDescent="0.2">
      <c r="A67" s="194">
        <v>5</v>
      </c>
      <c r="B67" s="195" t="s">
        <v>90</v>
      </c>
      <c r="C67" s="196" t="s">
        <v>91</v>
      </c>
      <c r="D67" s="197" t="s">
        <v>60</v>
      </c>
      <c r="E67" s="198">
        <v>0.83120000000000005</v>
      </c>
      <c r="F67" s="199">
        <f>Source!AC40+Source!AD40+Source!AF40</f>
        <v>255.37</v>
      </c>
      <c r="G67" s="199">
        <v>219.08</v>
      </c>
      <c r="H67" s="199">
        <v>36.29</v>
      </c>
      <c r="I67" s="199">
        <v>5.67</v>
      </c>
      <c r="J67" s="200">
        <f>Source!O40</f>
        <v>212</v>
      </c>
      <c r="K67" s="200">
        <f>Source!S40</f>
        <v>182</v>
      </c>
      <c r="L67" s="200">
        <f>Source!Q40</f>
        <v>30</v>
      </c>
      <c r="M67" s="201">
        <f>Source!R40</f>
        <v>5</v>
      </c>
    </row>
    <row r="68" spans="1:13" s="161" customFormat="1" x14ac:dyDescent="0.2">
      <c r="A68" s="173"/>
      <c r="B68" s="174"/>
      <c r="C68" s="175" t="s">
        <v>746</v>
      </c>
      <c r="D68" s="174"/>
      <c r="E68" s="176">
        <v>83</v>
      </c>
      <c r="F68" s="177" t="s">
        <v>747</v>
      </c>
      <c r="G68" s="174"/>
      <c r="H68" s="174"/>
      <c r="I68" s="174"/>
      <c r="J68" s="178">
        <f>Source!X40</f>
        <v>155</v>
      </c>
      <c r="K68" s="174"/>
      <c r="L68" s="174"/>
      <c r="M68" s="179"/>
    </row>
    <row r="69" spans="1:13" s="161" customFormat="1" x14ac:dyDescent="0.2">
      <c r="A69" s="180"/>
      <c r="B69" s="181"/>
      <c r="C69" s="182" t="s">
        <v>748</v>
      </c>
      <c r="D69" s="181"/>
      <c r="E69" s="183">
        <v>65</v>
      </c>
      <c r="F69" s="184" t="s">
        <v>747</v>
      </c>
      <c r="G69" s="181"/>
      <c r="H69" s="181"/>
      <c r="I69" s="181"/>
      <c r="J69" s="185">
        <f>Source!Y40</f>
        <v>122</v>
      </c>
      <c r="K69" s="181"/>
      <c r="L69" s="181"/>
      <c r="M69" s="186"/>
    </row>
    <row r="70" spans="1:13" s="161" customFormat="1" x14ac:dyDescent="0.2">
      <c r="A70" s="187"/>
      <c r="B70" s="188"/>
      <c r="C70" s="189" t="s">
        <v>749</v>
      </c>
      <c r="D70" s="188"/>
      <c r="E70" s="190"/>
      <c r="F70" s="191"/>
      <c r="G70" s="188"/>
      <c r="H70" s="188"/>
      <c r="I70" s="188"/>
      <c r="J70" s="192">
        <f>J67+J68+J69</f>
        <v>489</v>
      </c>
      <c r="K70" s="188"/>
      <c r="L70" s="188"/>
      <c r="M70" s="193"/>
    </row>
    <row r="71" spans="1:13" s="161" customFormat="1" x14ac:dyDescent="0.2">
      <c r="A71" s="194" t="s">
        <v>93</v>
      </c>
      <c r="B71" s="195" t="s">
        <v>72</v>
      </c>
      <c r="C71" s="196" t="s">
        <v>73</v>
      </c>
      <c r="D71" s="197" t="s">
        <v>74</v>
      </c>
      <c r="E71" s="198">
        <f>Source!I42</f>
        <v>1.0390000000000001</v>
      </c>
      <c r="F71" s="199">
        <v>0</v>
      </c>
      <c r="G71" s="199"/>
      <c r="H71" s="199"/>
      <c r="I71" s="199"/>
      <c r="J71" s="200">
        <f>Source!O42</f>
        <v>0</v>
      </c>
      <c r="K71" s="200"/>
      <c r="L71" s="200"/>
      <c r="M71" s="201"/>
    </row>
    <row r="72" spans="1:13" s="161" customFormat="1" ht="24" x14ac:dyDescent="0.2">
      <c r="A72" s="194">
        <v>6</v>
      </c>
      <c r="B72" s="195" t="s">
        <v>95</v>
      </c>
      <c r="C72" s="196" t="s">
        <v>96</v>
      </c>
      <c r="D72" s="197" t="s">
        <v>60</v>
      </c>
      <c r="E72" s="198">
        <v>0.52</v>
      </c>
      <c r="F72" s="199">
        <f>Source!AC44+Source!AD44+Source!AF44</f>
        <v>387.06</v>
      </c>
      <c r="G72" s="199">
        <v>362.86</v>
      </c>
      <c r="H72" s="199">
        <v>12.22</v>
      </c>
      <c r="I72" s="199">
        <v>2.09</v>
      </c>
      <c r="J72" s="200">
        <f>Source!O44</f>
        <v>201</v>
      </c>
      <c r="K72" s="200">
        <f>Source!S44</f>
        <v>189</v>
      </c>
      <c r="L72" s="200">
        <f>Source!Q44</f>
        <v>6</v>
      </c>
      <c r="M72" s="201">
        <f>Source!R44</f>
        <v>1</v>
      </c>
    </row>
    <row r="73" spans="1:13" s="161" customFormat="1" x14ac:dyDescent="0.2">
      <c r="A73" s="173"/>
      <c r="B73" s="174"/>
      <c r="C73" s="175" t="s">
        <v>746</v>
      </c>
      <c r="D73" s="174"/>
      <c r="E73" s="176">
        <v>83</v>
      </c>
      <c r="F73" s="177" t="s">
        <v>747</v>
      </c>
      <c r="G73" s="174"/>
      <c r="H73" s="174"/>
      <c r="I73" s="174"/>
      <c r="J73" s="178">
        <f>Source!X44</f>
        <v>158</v>
      </c>
      <c r="K73" s="174"/>
      <c r="L73" s="174"/>
      <c r="M73" s="179"/>
    </row>
    <row r="74" spans="1:13" s="161" customFormat="1" x14ac:dyDescent="0.2">
      <c r="A74" s="180"/>
      <c r="B74" s="181"/>
      <c r="C74" s="182" t="s">
        <v>748</v>
      </c>
      <c r="D74" s="181"/>
      <c r="E74" s="183">
        <v>65</v>
      </c>
      <c r="F74" s="184" t="s">
        <v>747</v>
      </c>
      <c r="G74" s="181"/>
      <c r="H74" s="181"/>
      <c r="I74" s="181"/>
      <c r="J74" s="185">
        <f>Source!Y44</f>
        <v>124</v>
      </c>
      <c r="K74" s="181"/>
      <c r="L74" s="181"/>
      <c r="M74" s="186"/>
    </row>
    <row r="75" spans="1:13" s="161" customFormat="1" x14ac:dyDescent="0.2">
      <c r="A75" s="187"/>
      <c r="B75" s="188"/>
      <c r="C75" s="189" t="s">
        <v>749</v>
      </c>
      <c r="D75" s="188"/>
      <c r="E75" s="190"/>
      <c r="F75" s="191"/>
      <c r="G75" s="188"/>
      <c r="H75" s="188"/>
      <c r="I75" s="188"/>
      <c r="J75" s="192">
        <f>J72+J73+J74</f>
        <v>483</v>
      </c>
      <c r="K75" s="188"/>
      <c r="L75" s="188"/>
      <c r="M75" s="193"/>
    </row>
    <row r="76" spans="1:13" s="161" customFormat="1" x14ac:dyDescent="0.2">
      <c r="A76" s="194" t="s">
        <v>98</v>
      </c>
      <c r="B76" s="195" t="s">
        <v>72</v>
      </c>
      <c r="C76" s="196" t="s">
        <v>73</v>
      </c>
      <c r="D76" s="197" t="s">
        <v>74</v>
      </c>
      <c r="E76" s="198">
        <f>Source!I46</f>
        <v>0.66039999999999999</v>
      </c>
      <c r="F76" s="199">
        <v>0</v>
      </c>
      <c r="G76" s="199"/>
      <c r="H76" s="199"/>
      <c r="I76" s="199"/>
      <c r="J76" s="200">
        <f>Source!O46</f>
        <v>0</v>
      </c>
      <c r="K76" s="200"/>
      <c r="L76" s="200"/>
      <c r="M76" s="201"/>
    </row>
    <row r="77" spans="1:13" s="161" customFormat="1" x14ac:dyDescent="0.2">
      <c r="A77" s="194" t="s">
        <v>99</v>
      </c>
      <c r="B77" s="195" t="s">
        <v>100</v>
      </c>
      <c r="C77" s="196" t="s">
        <v>101</v>
      </c>
      <c r="D77" s="197" t="s">
        <v>81</v>
      </c>
      <c r="E77" s="198">
        <f>Source!I48</f>
        <v>0.41600000000000004</v>
      </c>
      <c r="F77" s="199">
        <v>683.94</v>
      </c>
      <c r="G77" s="199"/>
      <c r="H77" s="199"/>
      <c r="I77" s="199"/>
      <c r="J77" s="200">
        <f>Source!O48</f>
        <v>285</v>
      </c>
      <c r="K77" s="200"/>
      <c r="L77" s="200"/>
      <c r="M77" s="201"/>
    </row>
    <row r="78" spans="1:13" s="161" customFormat="1" x14ac:dyDescent="0.2">
      <c r="A78" s="173"/>
      <c r="B78" s="177" t="s">
        <v>750</v>
      </c>
      <c r="C78" s="177" t="s">
        <v>751</v>
      </c>
      <c r="D78" s="174"/>
      <c r="E78" s="174"/>
      <c r="F78" s="174"/>
      <c r="G78" s="174"/>
      <c r="H78" s="174"/>
      <c r="I78" s="174"/>
      <c r="J78" s="174"/>
      <c r="K78" s="174"/>
      <c r="L78" s="174"/>
      <c r="M78" s="179"/>
    </row>
    <row r="79" spans="1:13" s="161" customFormat="1" ht="36" x14ac:dyDescent="0.2">
      <c r="A79" s="194">
        <v>7</v>
      </c>
      <c r="B79" s="195" t="s">
        <v>104</v>
      </c>
      <c r="C79" s="196" t="s">
        <v>105</v>
      </c>
      <c r="D79" s="197" t="s">
        <v>106</v>
      </c>
      <c r="E79" s="198">
        <v>10</v>
      </c>
      <c r="F79" s="199">
        <f>Source!AC50+Source!AD50+Source!AF50</f>
        <v>73.91</v>
      </c>
      <c r="G79" s="199">
        <v>11.9</v>
      </c>
      <c r="H79" s="199">
        <v>18.61</v>
      </c>
      <c r="I79" s="199">
        <v>3.13</v>
      </c>
      <c r="J79" s="200">
        <f>Source!O50</f>
        <v>739</v>
      </c>
      <c r="K79" s="200">
        <f>Source!S50</f>
        <v>119</v>
      </c>
      <c r="L79" s="200">
        <f>Source!Q50</f>
        <v>186</v>
      </c>
      <c r="M79" s="201">
        <f>Source!R50</f>
        <v>31</v>
      </c>
    </row>
    <row r="80" spans="1:13" s="161" customFormat="1" x14ac:dyDescent="0.2">
      <c r="A80" s="173"/>
      <c r="B80" s="174"/>
      <c r="C80" s="175" t="s">
        <v>746</v>
      </c>
      <c r="D80" s="174"/>
      <c r="E80" s="176">
        <v>83</v>
      </c>
      <c r="F80" s="177" t="s">
        <v>747</v>
      </c>
      <c r="G80" s="174"/>
      <c r="H80" s="174"/>
      <c r="I80" s="174"/>
      <c r="J80" s="178">
        <f>Source!X50</f>
        <v>125</v>
      </c>
      <c r="K80" s="174"/>
      <c r="L80" s="174"/>
      <c r="M80" s="179"/>
    </row>
    <row r="81" spans="1:129" s="161" customFormat="1" x14ac:dyDescent="0.2">
      <c r="A81" s="180"/>
      <c r="B81" s="181"/>
      <c r="C81" s="182" t="s">
        <v>748</v>
      </c>
      <c r="D81" s="181"/>
      <c r="E81" s="183">
        <v>65</v>
      </c>
      <c r="F81" s="184" t="s">
        <v>747</v>
      </c>
      <c r="G81" s="181"/>
      <c r="H81" s="181"/>
      <c r="I81" s="181"/>
      <c r="J81" s="185">
        <f>Source!Y50</f>
        <v>98</v>
      </c>
      <c r="K81" s="181"/>
      <c r="L81" s="181"/>
      <c r="M81" s="186"/>
    </row>
    <row r="82" spans="1:129" s="161" customFormat="1" ht="13.5" thickBot="1" x14ac:dyDescent="0.25">
      <c r="A82" s="187"/>
      <c r="B82" s="188"/>
      <c r="C82" s="189" t="s">
        <v>749</v>
      </c>
      <c r="D82" s="188"/>
      <c r="E82" s="190"/>
      <c r="F82" s="191"/>
      <c r="G82" s="188"/>
      <c r="H82" s="188"/>
      <c r="I82" s="188"/>
      <c r="J82" s="192">
        <f>J79+J80+J81</f>
        <v>962</v>
      </c>
      <c r="K82" s="188"/>
      <c r="L82" s="188"/>
      <c r="M82" s="193"/>
    </row>
    <row r="83" spans="1:129" s="161" customFormat="1" x14ac:dyDescent="0.2">
      <c r="A83" s="202"/>
      <c r="B83" s="202"/>
      <c r="C83" s="203" t="s">
        <v>752</v>
      </c>
      <c r="D83" s="203"/>
      <c r="E83" s="203"/>
      <c r="F83" s="203"/>
      <c r="G83" s="203"/>
      <c r="H83" s="203"/>
      <c r="I83" s="204">
        <f>CY83</f>
        <v>1975</v>
      </c>
      <c r="J83" s="204"/>
      <c r="K83" s="205">
        <f>CZ83</f>
        <v>958</v>
      </c>
      <c r="L83" s="205">
        <f>DA83</f>
        <v>292</v>
      </c>
      <c r="M83" s="205">
        <f>DB83</f>
        <v>37</v>
      </c>
      <c r="CW83" s="161">
        <f>Source!U53</f>
        <v>120.13939600000002</v>
      </c>
      <c r="CX83" s="161">
        <f>Source!V53</f>
        <v>3.1427040000000002</v>
      </c>
      <c r="CY83" s="161">
        <f>Source!O53</f>
        <v>1975</v>
      </c>
      <c r="CZ83" s="161">
        <f>Source!S53</f>
        <v>958</v>
      </c>
      <c r="DA83" s="161">
        <f>Source!Q53</f>
        <v>292</v>
      </c>
      <c r="DB83" s="161">
        <f>Source!R53</f>
        <v>37</v>
      </c>
      <c r="DC83" s="161">
        <f>Source!P53</f>
        <v>725</v>
      </c>
      <c r="DD83" s="161">
        <f>Source!AO53</f>
        <v>0</v>
      </c>
      <c r="DE83" s="161">
        <f>Source!AV53</f>
        <v>725</v>
      </c>
      <c r="DF83" s="161">
        <f>Source!AW53</f>
        <v>725</v>
      </c>
      <c r="DG83" s="161">
        <f>Source!AX53</f>
        <v>0</v>
      </c>
      <c r="DH83" s="161">
        <f>Source!AY53</f>
        <v>725</v>
      </c>
      <c r="DI83" s="161">
        <f>Source!AP53</f>
        <v>0</v>
      </c>
      <c r="DJ83" s="161">
        <f>Source!AQ53</f>
        <v>0</v>
      </c>
      <c r="DK83" s="161">
        <f>Source!AZ53</f>
        <v>0</v>
      </c>
      <c r="DL83" s="161">
        <f>Source!T53</f>
        <v>0</v>
      </c>
      <c r="DM83" s="161">
        <f>Source!W53</f>
        <v>0</v>
      </c>
      <c r="DN83" s="161">
        <f>Source!X53</f>
        <v>900</v>
      </c>
      <c r="DO83" s="161">
        <f>Source!Y53</f>
        <v>662</v>
      </c>
      <c r="DP83" s="161">
        <f>Source!AR53</f>
        <v>3537</v>
      </c>
      <c r="DQ83" s="161">
        <f>Source!AS53</f>
        <v>3537</v>
      </c>
      <c r="DR83" s="161">
        <f>Source!AT53</f>
        <v>0</v>
      </c>
      <c r="DS83" s="161">
        <f>Source!AP53</f>
        <v>0</v>
      </c>
      <c r="DT83" s="161">
        <f>Source!AU53</f>
        <v>0</v>
      </c>
      <c r="DU83" s="161">
        <f>Source!AS53+Source!AT53</f>
        <v>3537</v>
      </c>
      <c r="DW83" s="161">
        <f>Source!BA53</f>
        <v>0</v>
      </c>
      <c r="DX83" s="161">
        <f>Source!BB53</f>
        <v>0</v>
      </c>
      <c r="DY83" s="161">
        <f>Source!BC53</f>
        <v>0</v>
      </c>
    </row>
    <row r="84" spans="1:129" s="161" customFormat="1" x14ac:dyDescent="0.2">
      <c r="I84" s="206"/>
      <c r="J84" s="206"/>
    </row>
    <row r="85" spans="1:129" s="161" customFormat="1" x14ac:dyDescent="0.2">
      <c r="C85" s="207" t="s">
        <v>109</v>
      </c>
      <c r="D85" s="207"/>
      <c r="E85" s="207"/>
      <c r="F85" s="207"/>
      <c r="G85" s="207"/>
      <c r="H85" s="207"/>
      <c r="I85" s="208">
        <f>CY83</f>
        <v>1975</v>
      </c>
      <c r="J85" s="209"/>
    </row>
    <row r="86" spans="1:129" s="161" customFormat="1" x14ac:dyDescent="0.2">
      <c r="C86" s="207" t="s">
        <v>753</v>
      </c>
      <c r="D86" s="207"/>
      <c r="E86" s="207"/>
      <c r="F86" s="207"/>
      <c r="G86" s="207"/>
      <c r="H86" s="207"/>
      <c r="I86" s="210"/>
      <c r="J86" s="206"/>
    </row>
    <row r="87" spans="1:129" s="161" customFormat="1" x14ac:dyDescent="0.2">
      <c r="C87" s="207" t="s">
        <v>754</v>
      </c>
      <c r="D87" s="207"/>
      <c r="E87" s="207"/>
      <c r="F87" s="207"/>
      <c r="G87" s="207"/>
      <c r="H87" s="207"/>
      <c r="I87" s="208">
        <f>CZ83</f>
        <v>958</v>
      </c>
      <c r="J87" s="209"/>
    </row>
    <row r="88" spans="1:129" s="161" customFormat="1" x14ac:dyDescent="0.2">
      <c r="C88" s="207" t="s">
        <v>755</v>
      </c>
      <c r="D88" s="207"/>
      <c r="E88" s="207"/>
      <c r="F88" s="207"/>
      <c r="G88" s="207"/>
      <c r="H88" s="207"/>
      <c r="I88" s="208">
        <f>DA83</f>
        <v>292</v>
      </c>
      <c r="J88" s="209"/>
    </row>
    <row r="89" spans="1:129" s="161" customFormat="1" x14ac:dyDescent="0.2">
      <c r="C89" s="207" t="s">
        <v>753</v>
      </c>
      <c r="D89" s="207"/>
      <c r="E89" s="207"/>
      <c r="F89" s="207"/>
      <c r="G89" s="207"/>
      <c r="H89" s="207"/>
      <c r="I89" s="210"/>
      <c r="J89" s="206"/>
    </row>
    <row r="90" spans="1:129" s="161" customFormat="1" x14ac:dyDescent="0.2">
      <c r="C90" s="207" t="s">
        <v>756</v>
      </c>
      <c r="D90" s="207"/>
      <c r="E90" s="207"/>
      <c r="F90" s="207"/>
      <c r="G90" s="207"/>
      <c r="H90" s="207"/>
      <c r="I90" s="208">
        <f>DB83</f>
        <v>37</v>
      </c>
      <c r="J90" s="209"/>
    </row>
    <row r="91" spans="1:129" s="161" customFormat="1" x14ac:dyDescent="0.2">
      <c r="C91" s="207" t="s">
        <v>757</v>
      </c>
      <c r="D91" s="207"/>
      <c r="E91" s="207"/>
      <c r="F91" s="207"/>
      <c r="G91" s="207"/>
      <c r="H91" s="207"/>
      <c r="I91" s="208">
        <f>DC83</f>
        <v>725</v>
      </c>
      <c r="J91" s="209"/>
    </row>
    <row r="92" spans="1:129" s="161" customFormat="1" x14ac:dyDescent="0.2">
      <c r="C92" s="207"/>
      <c r="D92" s="207"/>
      <c r="E92" s="207"/>
      <c r="F92" s="207"/>
      <c r="G92" s="207"/>
      <c r="H92" s="207"/>
      <c r="I92" s="210"/>
      <c r="J92" s="206"/>
    </row>
    <row r="93" spans="1:129" s="161" customFormat="1" x14ac:dyDescent="0.2">
      <c r="C93" s="207" t="s">
        <v>758</v>
      </c>
      <c r="D93" s="207"/>
      <c r="E93" s="207"/>
      <c r="F93" s="207"/>
      <c r="G93" s="207"/>
      <c r="H93" s="207"/>
      <c r="I93" s="208">
        <f>DN83</f>
        <v>900</v>
      </c>
      <c r="J93" s="209"/>
    </row>
    <row r="94" spans="1:129" s="161" customFormat="1" x14ac:dyDescent="0.2">
      <c r="C94" s="207" t="s">
        <v>759</v>
      </c>
      <c r="D94" s="207"/>
      <c r="E94" s="207"/>
      <c r="F94" s="207"/>
      <c r="G94" s="207"/>
      <c r="H94" s="207"/>
      <c r="I94" s="208">
        <f>DO83</f>
        <v>662</v>
      </c>
      <c r="J94" s="209"/>
    </row>
    <row r="95" spans="1:129" s="161" customFormat="1" x14ac:dyDescent="0.2">
      <c r="C95" s="207" t="s">
        <v>760</v>
      </c>
      <c r="D95" s="207"/>
      <c r="E95" s="207"/>
      <c r="F95" s="207"/>
      <c r="G95" s="207"/>
      <c r="H95" s="207"/>
      <c r="I95" s="208">
        <f>DP83</f>
        <v>3537</v>
      </c>
      <c r="J95" s="209"/>
    </row>
    <row r="96" spans="1:129" s="161" customFormat="1" x14ac:dyDescent="0.2">
      <c r="C96" s="207" t="s">
        <v>761</v>
      </c>
      <c r="D96" s="207"/>
      <c r="E96" s="207"/>
      <c r="F96" s="207"/>
      <c r="G96" s="207"/>
      <c r="H96" s="207"/>
      <c r="I96" s="210"/>
      <c r="J96" s="206"/>
    </row>
    <row r="97" spans="1:76" s="161" customFormat="1" x14ac:dyDescent="0.2">
      <c r="C97" s="207" t="s">
        <v>762</v>
      </c>
      <c r="D97" s="207"/>
      <c r="E97" s="207"/>
      <c r="F97" s="207"/>
      <c r="G97" s="207"/>
      <c r="H97" s="207"/>
      <c r="I97" s="208">
        <f>DQ83</f>
        <v>3537</v>
      </c>
      <c r="J97" s="209"/>
    </row>
    <row r="98" spans="1:76" s="161" customFormat="1" hidden="1" x14ac:dyDescent="0.2">
      <c r="C98" s="207" t="s">
        <v>763</v>
      </c>
      <c r="D98" s="207"/>
      <c r="E98" s="207"/>
      <c r="F98" s="207"/>
      <c r="G98" s="207"/>
      <c r="H98" s="207"/>
      <c r="I98" s="208">
        <f>DR83</f>
        <v>0</v>
      </c>
      <c r="J98" s="209"/>
    </row>
    <row r="99" spans="1:76" s="161" customFormat="1" hidden="1" x14ac:dyDescent="0.2">
      <c r="C99" s="207" t="s">
        <v>764</v>
      </c>
      <c r="D99" s="207"/>
      <c r="E99" s="207"/>
      <c r="F99" s="207"/>
      <c r="G99" s="207"/>
      <c r="H99" s="207"/>
      <c r="I99" s="208">
        <f>DS83</f>
        <v>0</v>
      </c>
      <c r="J99" s="209"/>
    </row>
    <row r="100" spans="1:76" s="161" customFormat="1" hidden="1" x14ac:dyDescent="0.2">
      <c r="C100" s="207" t="s">
        <v>765</v>
      </c>
      <c r="D100" s="207"/>
      <c r="E100" s="207"/>
      <c r="F100" s="207"/>
      <c r="G100" s="207"/>
      <c r="H100" s="207"/>
      <c r="I100" s="208">
        <f>DT83</f>
        <v>0</v>
      </c>
      <c r="J100" s="209"/>
    </row>
    <row r="101" spans="1:76" s="161" customFormat="1" ht="13.5" thickBot="1" x14ac:dyDescent="0.25">
      <c r="C101" s="207"/>
      <c r="D101" s="207"/>
      <c r="E101" s="207"/>
      <c r="F101" s="207"/>
      <c r="G101" s="207"/>
      <c r="H101" s="207"/>
      <c r="I101" s="207"/>
    </row>
    <row r="102" spans="1:76" s="161" customFormat="1" x14ac:dyDescent="0.2">
      <c r="A102" s="160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</row>
    <row r="103" spans="1:76" s="161" customFormat="1" ht="15.75" x14ac:dyDescent="0.25">
      <c r="A103" s="162" t="s">
        <v>745</v>
      </c>
      <c r="B103" s="162"/>
      <c r="C103" s="163" t="s">
        <v>160</v>
      </c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Y103" s="161">
        <v>4</v>
      </c>
      <c r="Z103" s="161" t="s">
        <v>745</v>
      </c>
      <c r="AB103" s="161" t="s">
        <v>745</v>
      </c>
      <c r="AC103" s="161" t="s">
        <v>160</v>
      </c>
      <c r="BX103" s="164" t="str">
        <f>C103</f>
        <v>Монтажные работы</v>
      </c>
    </row>
    <row r="104" spans="1:76" s="161" customFormat="1" ht="13.5" thickBot="1" x14ac:dyDescent="0.25"/>
    <row r="105" spans="1:76" s="161" customFormat="1" x14ac:dyDescent="0.2">
      <c r="A105" s="165">
        <v>1</v>
      </c>
      <c r="B105" s="166" t="s">
        <v>161</v>
      </c>
      <c r="C105" s="167" t="s">
        <v>162</v>
      </c>
      <c r="D105" s="168" t="s">
        <v>60</v>
      </c>
      <c r="E105" s="169">
        <v>1.6</v>
      </c>
      <c r="F105" s="170">
        <f>Source!AC86+Source!AD86+Source!AF86</f>
        <v>264.96999999999997</v>
      </c>
      <c r="G105" s="170">
        <v>100.49</v>
      </c>
      <c r="H105" s="170">
        <v>0.66</v>
      </c>
      <c r="I105" s="170">
        <v>0.12</v>
      </c>
      <c r="J105" s="171">
        <f>Source!O86</f>
        <v>424</v>
      </c>
      <c r="K105" s="171">
        <f>Source!S86</f>
        <v>161</v>
      </c>
      <c r="L105" s="171">
        <f>Source!Q86</f>
        <v>1</v>
      </c>
      <c r="M105" s="172">
        <f>Source!R86</f>
        <v>0</v>
      </c>
    </row>
    <row r="106" spans="1:76" s="161" customFormat="1" x14ac:dyDescent="0.2">
      <c r="A106" s="173"/>
      <c r="B106" s="174"/>
      <c r="C106" s="175" t="s">
        <v>746</v>
      </c>
      <c r="D106" s="174"/>
      <c r="E106" s="176">
        <v>103</v>
      </c>
      <c r="F106" s="177" t="s">
        <v>747</v>
      </c>
      <c r="G106" s="174"/>
      <c r="H106" s="174"/>
      <c r="I106" s="174"/>
      <c r="J106" s="178">
        <f>Source!X86</f>
        <v>166</v>
      </c>
      <c r="K106" s="174"/>
      <c r="L106" s="174"/>
      <c r="M106" s="179"/>
    </row>
    <row r="107" spans="1:76" s="161" customFormat="1" x14ac:dyDescent="0.2">
      <c r="A107" s="180"/>
      <c r="B107" s="181"/>
      <c r="C107" s="182" t="s">
        <v>748</v>
      </c>
      <c r="D107" s="181"/>
      <c r="E107" s="183">
        <v>75</v>
      </c>
      <c r="F107" s="184" t="s">
        <v>747</v>
      </c>
      <c r="G107" s="181"/>
      <c r="H107" s="181"/>
      <c r="I107" s="181"/>
      <c r="J107" s="185">
        <f>Source!Y86</f>
        <v>121</v>
      </c>
      <c r="K107" s="181"/>
      <c r="L107" s="181"/>
      <c r="M107" s="186"/>
    </row>
    <row r="108" spans="1:76" s="161" customFormat="1" x14ac:dyDescent="0.2">
      <c r="A108" s="187"/>
      <c r="B108" s="188"/>
      <c r="C108" s="189" t="s">
        <v>749</v>
      </c>
      <c r="D108" s="188"/>
      <c r="E108" s="190"/>
      <c r="F108" s="191"/>
      <c r="G108" s="188"/>
      <c r="H108" s="188"/>
      <c r="I108" s="188"/>
      <c r="J108" s="192">
        <f>J105+J106+J107</f>
        <v>711</v>
      </c>
      <c r="K108" s="188"/>
      <c r="L108" s="188"/>
      <c r="M108" s="193"/>
    </row>
    <row r="109" spans="1:76" s="161" customFormat="1" x14ac:dyDescent="0.2">
      <c r="A109" s="194" t="s">
        <v>167</v>
      </c>
      <c r="B109" s="195" t="s">
        <v>168</v>
      </c>
      <c r="C109" s="196" t="s">
        <v>169</v>
      </c>
      <c r="D109" s="197" t="s">
        <v>170</v>
      </c>
      <c r="E109" s="198">
        <f>Source!I88</f>
        <v>200</v>
      </c>
      <c r="F109" s="199">
        <v>1.62</v>
      </c>
      <c r="G109" s="199"/>
      <c r="H109" s="199"/>
      <c r="I109" s="199"/>
      <c r="J109" s="200">
        <f>Source!O88</f>
        <v>324</v>
      </c>
      <c r="K109" s="200"/>
      <c r="L109" s="200"/>
      <c r="M109" s="201"/>
    </row>
    <row r="110" spans="1:76" s="161" customFormat="1" x14ac:dyDescent="0.2">
      <c r="A110" s="173"/>
      <c r="B110" s="177" t="s">
        <v>750</v>
      </c>
      <c r="C110" s="177" t="s">
        <v>766</v>
      </c>
      <c r="D110" s="174"/>
      <c r="E110" s="174"/>
      <c r="F110" s="174"/>
      <c r="G110" s="174"/>
      <c r="H110" s="174"/>
      <c r="I110" s="174"/>
      <c r="J110" s="174"/>
      <c r="K110" s="174"/>
      <c r="L110" s="174"/>
      <c r="M110" s="179"/>
    </row>
    <row r="111" spans="1:76" s="161" customFormat="1" x14ac:dyDescent="0.2">
      <c r="A111" s="194">
        <v>2</v>
      </c>
      <c r="B111" s="195" t="s">
        <v>172</v>
      </c>
      <c r="C111" s="196" t="s">
        <v>173</v>
      </c>
      <c r="D111" s="197" t="s">
        <v>81</v>
      </c>
      <c r="E111" s="198">
        <v>8.32</v>
      </c>
      <c r="F111" s="199">
        <f>Source!AC90+Source!AD90+Source!AF90</f>
        <v>2293.7000000000003</v>
      </c>
      <c r="G111" s="199">
        <v>200.19</v>
      </c>
      <c r="H111" s="199">
        <v>31.26</v>
      </c>
      <c r="I111" s="199">
        <v>4.58</v>
      </c>
      <c r="J111" s="200">
        <f>Source!O90</f>
        <v>19084</v>
      </c>
      <c r="K111" s="200">
        <f>Source!S90</f>
        <v>1666</v>
      </c>
      <c r="L111" s="200">
        <f>Source!Q90</f>
        <v>260</v>
      </c>
      <c r="M111" s="201">
        <f>Source!R90</f>
        <v>38</v>
      </c>
    </row>
    <row r="112" spans="1:76" s="161" customFormat="1" x14ac:dyDescent="0.2">
      <c r="A112" s="173"/>
      <c r="B112" s="174"/>
      <c r="C112" s="175" t="s">
        <v>746</v>
      </c>
      <c r="D112" s="174"/>
      <c r="E112" s="176">
        <v>118</v>
      </c>
      <c r="F112" s="177" t="s">
        <v>747</v>
      </c>
      <c r="G112" s="174"/>
      <c r="H112" s="174"/>
      <c r="I112" s="174"/>
      <c r="J112" s="178">
        <f>Source!X90</f>
        <v>2011</v>
      </c>
      <c r="K112" s="174"/>
      <c r="L112" s="174"/>
      <c r="M112" s="179"/>
    </row>
    <row r="113" spans="1:13" s="161" customFormat="1" x14ac:dyDescent="0.2">
      <c r="A113" s="180"/>
      <c r="B113" s="181"/>
      <c r="C113" s="182" t="s">
        <v>748</v>
      </c>
      <c r="D113" s="181"/>
      <c r="E113" s="183">
        <v>63</v>
      </c>
      <c r="F113" s="184" t="s">
        <v>747</v>
      </c>
      <c r="G113" s="181"/>
      <c r="H113" s="181"/>
      <c r="I113" s="181"/>
      <c r="J113" s="185">
        <f>Source!Y90</f>
        <v>1074</v>
      </c>
      <c r="K113" s="181"/>
      <c r="L113" s="181"/>
      <c r="M113" s="186"/>
    </row>
    <row r="114" spans="1:13" s="161" customFormat="1" x14ac:dyDescent="0.2">
      <c r="A114" s="187"/>
      <c r="B114" s="188"/>
      <c r="C114" s="189" t="s">
        <v>749</v>
      </c>
      <c r="D114" s="188"/>
      <c r="E114" s="190"/>
      <c r="F114" s="191"/>
      <c r="G114" s="188"/>
      <c r="H114" s="188"/>
      <c r="I114" s="188"/>
      <c r="J114" s="192">
        <f>J111+J112+J113</f>
        <v>22169</v>
      </c>
      <c r="K114" s="188"/>
      <c r="L114" s="188"/>
      <c r="M114" s="193"/>
    </row>
    <row r="115" spans="1:13" s="161" customFormat="1" x14ac:dyDescent="0.2">
      <c r="A115" s="194">
        <v>3</v>
      </c>
      <c r="B115" s="195" t="s">
        <v>177</v>
      </c>
      <c r="C115" s="196" t="s">
        <v>178</v>
      </c>
      <c r="D115" s="197" t="s">
        <v>81</v>
      </c>
      <c r="E115" s="198">
        <v>3.2</v>
      </c>
      <c r="F115" s="199">
        <f>Source!AC92+Source!AD92+Source!AF92</f>
        <v>2401.21</v>
      </c>
      <c r="G115" s="199">
        <v>188.55</v>
      </c>
      <c r="H115" s="199">
        <v>23.66</v>
      </c>
      <c r="I115" s="199">
        <v>4.18</v>
      </c>
      <c r="J115" s="200">
        <f>Source!O92</f>
        <v>7684</v>
      </c>
      <c r="K115" s="200">
        <f>Source!S92</f>
        <v>603</v>
      </c>
      <c r="L115" s="200">
        <f>Source!Q92</f>
        <v>76</v>
      </c>
      <c r="M115" s="201">
        <f>Source!R92</f>
        <v>13</v>
      </c>
    </row>
    <row r="116" spans="1:13" s="161" customFormat="1" x14ac:dyDescent="0.2">
      <c r="A116" s="173"/>
      <c r="B116" s="174"/>
      <c r="C116" s="175" t="s">
        <v>746</v>
      </c>
      <c r="D116" s="174"/>
      <c r="E116" s="176">
        <v>118</v>
      </c>
      <c r="F116" s="177" t="s">
        <v>747</v>
      </c>
      <c r="G116" s="174"/>
      <c r="H116" s="174"/>
      <c r="I116" s="174"/>
      <c r="J116" s="178">
        <f>Source!X92</f>
        <v>727</v>
      </c>
      <c r="K116" s="174"/>
      <c r="L116" s="174"/>
      <c r="M116" s="179"/>
    </row>
    <row r="117" spans="1:13" s="161" customFormat="1" x14ac:dyDescent="0.2">
      <c r="A117" s="180"/>
      <c r="B117" s="181"/>
      <c r="C117" s="182" t="s">
        <v>748</v>
      </c>
      <c r="D117" s="181"/>
      <c r="E117" s="183">
        <v>63</v>
      </c>
      <c r="F117" s="184" t="s">
        <v>747</v>
      </c>
      <c r="G117" s="181"/>
      <c r="H117" s="181"/>
      <c r="I117" s="181"/>
      <c r="J117" s="185">
        <f>Source!Y92</f>
        <v>388</v>
      </c>
      <c r="K117" s="181"/>
      <c r="L117" s="181"/>
      <c r="M117" s="186"/>
    </row>
    <row r="118" spans="1:13" s="161" customFormat="1" x14ac:dyDescent="0.2">
      <c r="A118" s="187"/>
      <c r="B118" s="188"/>
      <c r="C118" s="189" t="s">
        <v>749</v>
      </c>
      <c r="D118" s="188"/>
      <c r="E118" s="190"/>
      <c r="F118" s="191"/>
      <c r="G118" s="188"/>
      <c r="H118" s="188"/>
      <c r="I118" s="188"/>
      <c r="J118" s="192">
        <f>J115+J116+J117</f>
        <v>8799</v>
      </c>
      <c r="K118" s="188"/>
      <c r="L118" s="188"/>
      <c r="M118" s="193"/>
    </row>
    <row r="119" spans="1:13" s="161" customFormat="1" ht="24" x14ac:dyDescent="0.2">
      <c r="A119" s="194">
        <v>4</v>
      </c>
      <c r="B119" s="195" t="s">
        <v>180</v>
      </c>
      <c r="C119" s="196" t="s">
        <v>181</v>
      </c>
      <c r="D119" s="197" t="s">
        <v>60</v>
      </c>
      <c r="E119" s="198">
        <v>2.0779999999999998</v>
      </c>
      <c r="F119" s="199">
        <f>Source!AC94+Source!AD94+Source!AF94</f>
        <v>5229.7599999999993</v>
      </c>
      <c r="G119" s="199">
        <v>217.19</v>
      </c>
      <c r="H119" s="199">
        <v>112.83</v>
      </c>
      <c r="I119" s="199">
        <v>15.4</v>
      </c>
      <c r="J119" s="200">
        <f>Source!O94</f>
        <v>10867</v>
      </c>
      <c r="K119" s="200">
        <f>Source!S94</f>
        <v>451</v>
      </c>
      <c r="L119" s="200">
        <f>Source!Q94</f>
        <v>234</v>
      </c>
      <c r="M119" s="201">
        <f>Source!R94</f>
        <v>32</v>
      </c>
    </row>
    <row r="120" spans="1:13" s="161" customFormat="1" x14ac:dyDescent="0.2">
      <c r="A120" s="173"/>
      <c r="B120" s="174"/>
      <c r="C120" s="175" t="s">
        <v>746</v>
      </c>
      <c r="D120" s="174"/>
      <c r="E120" s="176">
        <v>118</v>
      </c>
      <c r="F120" s="177" t="s">
        <v>747</v>
      </c>
      <c r="G120" s="174"/>
      <c r="H120" s="174"/>
      <c r="I120" s="174"/>
      <c r="J120" s="178">
        <f>Source!X94</f>
        <v>570</v>
      </c>
      <c r="K120" s="174"/>
      <c r="L120" s="174"/>
      <c r="M120" s="179"/>
    </row>
    <row r="121" spans="1:13" s="161" customFormat="1" x14ac:dyDescent="0.2">
      <c r="A121" s="180"/>
      <c r="B121" s="181"/>
      <c r="C121" s="182" t="s">
        <v>748</v>
      </c>
      <c r="D121" s="181"/>
      <c r="E121" s="183">
        <v>63</v>
      </c>
      <c r="F121" s="184" t="s">
        <v>747</v>
      </c>
      <c r="G121" s="181"/>
      <c r="H121" s="181"/>
      <c r="I121" s="181"/>
      <c r="J121" s="185">
        <f>Source!Y94</f>
        <v>304</v>
      </c>
      <c r="K121" s="181"/>
      <c r="L121" s="181"/>
      <c r="M121" s="186"/>
    </row>
    <row r="122" spans="1:13" s="161" customFormat="1" x14ac:dyDescent="0.2">
      <c r="A122" s="187"/>
      <c r="B122" s="188"/>
      <c r="C122" s="189" t="s">
        <v>749</v>
      </c>
      <c r="D122" s="188"/>
      <c r="E122" s="190"/>
      <c r="F122" s="191"/>
      <c r="G122" s="188"/>
      <c r="H122" s="188"/>
      <c r="I122" s="188"/>
      <c r="J122" s="192">
        <f>J119+J120+J121</f>
        <v>11741</v>
      </c>
      <c r="K122" s="188"/>
      <c r="L122" s="188"/>
      <c r="M122" s="193"/>
    </row>
    <row r="123" spans="1:13" s="161" customFormat="1" ht="36" x14ac:dyDescent="0.2">
      <c r="A123" s="194">
        <v>5</v>
      </c>
      <c r="B123" s="195" t="s">
        <v>183</v>
      </c>
      <c r="C123" s="196" t="s">
        <v>184</v>
      </c>
      <c r="D123" s="197" t="s">
        <v>81</v>
      </c>
      <c r="E123" s="198">
        <v>0.158</v>
      </c>
      <c r="F123" s="199">
        <f>Source!AC96+Source!AD96+Source!AF96</f>
        <v>246.41</v>
      </c>
      <c r="G123" s="199">
        <v>119.53</v>
      </c>
      <c r="H123" s="199">
        <v>2.13</v>
      </c>
      <c r="I123" s="199">
        <v>0</v>
      </c>
      <c r="J123" s="200">
        <f>Source!O96</f>
        <v>39</v>
      </c>
      <c r="K123" s="200">
        <f>Source!S96</f>
        <v>19</v>
      </c>
      <c r="L123" s="200">
        <f>Source!Q96</f>
        <v>0</v>
      </c>
      <c r="M123" s="201">
        <f>Source!R96</f>
        <v>0</v>
      </c>
    </row>
    <row r="124" spans="1:13" s="161" customFormat="1" x14ac:dyDescent="0.2">
      <c r="A124" s="173"/>
      <c r="B124" s="174"/>
      <c r="C124" s="175" t="s">
        <v>746</v>
      </c>
      <c r="D124" s="174"/>
      <c r="E124" s="176">
        <v>110</v>
      </c>
      <c r="F124" s="177" t="s">
        <v>747</v>
      </c>
      <c r="G124" s="174"/>
      <c r="H124" s="174"/>
      <c r="I124" s="174"/>
      <c r="J124" s="178">
        <f>Source!X96</f>
        <v>21</v>
      </c>
      <c r="K124" s="174"/>
      <c r="L124" s="174"/>
      <c r="M124" s="179"/>
    </row>
    <row r="125" spans="1:13" s="161" customFormat="1" x14ac:dyDescent="0.2">
      <c r="A125" s="180"/>
      <c r="B125" s="181"/>
      <c r="C125" s="182" t="s">
        <v>748</v>
      </c>
      <c r="D125" s="181"/>
      <c r="E125" s="183">
        <v>70</v>
      </c>
      <c r="F125" s="184" t="s">
        <v>747</v>
      </c>
      <c r="G125" s="181"/>
      <c r="H125" s="181"/>
      <c r="I125" s="181"/>
      <c r="J125" s="185">
        <f>Source!Y96</f>
        <v>13</v>
      </c>
      <c r="K125" s="181"/>
      <c r="L125" s="181"/>
      <c r="M125" s="186"/>
    </row>
    <row r="126" spans="1:13" s="161" customFormat="1" x14ac:dyDescent="0.2">
      <c r="A126" s="187"/>
      <c r="B126" s="188"/>
      <c r="C126" s="189" t="s">
        <v>749</v>
      </c>
      <c r="D126" s="188"/>
      <c r="E126" s="190"/>
      <c r="F126" s="191"/>
      <c r="G126" s="188"/>
      <c r="H126" s="188"/>
      <c r="I126" s="188"/>
      <c r="J126" s="192">
        <f>J123+J124+J125</f>
        <v>73</v>
      </c>
      <c r="K126" s="188"/>
      <c r="L126" s="188"/>
      <c r="M126" s="193"/>
    </row>
    <row r="127" spans="1:13" s="161" customFormat="1" hidden="1" x14ac:dyDescent="0.2">
      <c r="A127" s="194" t="s">
        <v>93</v>
      </c>
      <c r="B127" s="195" t="s">
        <v>186</v>
      </c>
      <c r="C127" s="196" t="s">
        <v>187</v>
      </c>
      <c r="D127" s="197" t="s">
        <v>188</v>
      </c>
      <c r="E127" s="198">
        <f>Source!I98</f>
        <v>6.3200000000000006E-2</v>
      </c>
      <c r="F127" s="199">
        <v>0</v>
      </c>
      <c r="G127" s="199"/>
      <c r="H127" s="199"/>
      <c r="I127" s="199"/>
      <c r="J127" s="200">
        <f>Source!O98</f>
        <v>0</v>
      </c>
      <c r="K127" s="200"/>
      <c r="L127" s="200"/>
      <c r="M127" s="201"/>
    </row>
    <row r="128" spans="1:13" s="161" customFormat="1" x14ac:dyDescent="0.2">
      <c r="A128" s="194">
        <v>6</v>
      </c>
      <c r="B128" s="195" t="s">
        <v>189</v>
      </c>
      <c r="C128" s="196" t="s">
        <v>190</v>
      </c>
      <c r="D128" s="197" t="s">
        <v>60</v>
      </c>
      <c r="E128" s="198">
        <v>2.0779999999999998</v>
      </c>
      <c r="F128" s="199">
        <f>Source!AC100+Source!AD100+Source!AF100</f>
        <v>1783.8999999999999</v>
      </c>
      <c r="G128" s="199">
        <v>164.59</v>
      </c>
      <c r="H128" s="199">
        <v>78.209999999999994</v>
      </c>
      <c r="I128" s="199">
        <v>3.6</v>
      </c>
      <c r="J128" s="200">
        <f>Source!O100</f>
        <v>3707</v>
      </c>
      <c r="K128" s="200">
        <f>Source!S100</f>
        <v>342</v>
      </c>
      <c r="L128" s="200">
        <f>Source!Q100</f>
        <v>163</v>
      </c>
      <c r="M128" s="201">
        <f>Source!R100</f>
        <v>7</v>
      </c>
    </row>
    <row r="129" spans="1:13" s="161" customFormat="1" x14ac:dyDescent="0.2">
      <c r="A129" s="173"/>
      <c r="B129" s="174"/>
      <c r="C129" s="175" t="s">
        <v>746</v>
      </c>
      <c r="D129" s="174"/>
      <c r="E129" s="176">
        <v>120</v>
      </c>
      <c r="F129" s="177" t="s">
        <v>747</v>
      </c>
      <c r="G129" s="174"/>
      <c r="H129" s="174"/>
      <c r="I129" s="174"/>
      <c r="J129" s="178">
        <f>Source!X100</f>
        <v>419</v>
      </c>
      <c r="K129" s="174"/>
      <c r="L129" s="174"/>
      <c r="M129" s="179"/>
    </row>
    <row r="130" spans="1:13" s="161" customFormat="1" x14ac:dyDescent="0.2">
      <c r="A130" s="180"/>
      <c r="B130" s="181"/>
      <c r="C130" s="182" t="s">
        <v>748</v>
      </c>
      <c r="D130" s="181"/>
      <c r="E130" s="183">
        <v>65</v>
      </c>
      <c r="F130" s="184" t="s">
        <v>747</v>
      </c>
      <c r="G130" s="181"/>
      <c r="H130" s="181"/>
      <c r="I130" s="181"/>
      <c r="J130" s="185">
        <f>Source!Y100</f>
        <v>227</v>
      </c>
      <c r="K130" s="181"/>
      <c r="L130" s="181"/>
      <c r="M130" s="186"/>
    </row>
    <row r="131" spans="1:13" s="161" customFormat="1" x14ac:dyDescent="0.2">
      <c r="A131" s="187"/>
      <c r="B131" s="188"/>
      <c r="C131" s="189" t="s">
        <v>749</v>
      </c>
      <c r="D131" s="188"/>
      <c r="E131" s="190"/>
      <c r="F131" s="191"/>
      <c r="G131" s="188"/>
      <c r="H131" s="188"/>
      <c r="I131" s="188"/>
      <c r="J131" s="192">
        <f>J128+J129+J130</f>
        <v>4353</v>
      </c>
      <c r="K131" s="188"/>
      <c r="L131" s="188"/>
      <c r="M131" s="193"/>
    </row>
    <row r="132" spans="1:13" s="161" customFormat="1" ht="36" x14ac:dyDescent="0.2">
      <c r="A132" s="194">
        <v>7</v>
      </c>
      <c r="B132" s="195" t="s">
        <v>194</v>
      </c>
      <c r="C132" s="196" t="s">
        <v>195</v>
      </c>
      <c r="D132" s="197" t="s">
        <v>196</v>
      </c>
      <c r="E132" s="198">
        <v>0.11</v>
      </c>
      <c r="F132" s="199">
        <f>Source!AC102+Source!AD102+Source!AF102</f>
        <v>2778.41</v>
      </c>
      <c r="G132" s="199">
        <v>131.13999999999999</v>
      </c>
      <c r="H132" s="199">
        <v>206.47</v>
      </c>
      <c r="I132" s="199">
        <v>4.5</v>
      </c>
      <c r="J132" s="200">
        <f>Source!O102</f>
        <v>305</v>
      </c>
      <c r="K132" s="200">
        <f>Source!S102</f>
        <v>14</v>
      </c>
      <c r="L132" s="200">
        <f>Source!Q102</f>
        <v>23</v>
      </c>
      <c r="M132" s="201">
        <f>Source!R102</f>
        <v>0</v>
      </c>
    </row>
    <row r="133" spans="1:13" s="161" customFormat="1" x14ac:dyDescent="0.2">
      <c r="A133" s="173"/>
      <c r="B133" s="174"/>
      <c r="C133" s="175" t="s">
        <v>746</v>
      </c>
      <c r="D133" s="174"/>
      <c r="E133" s="176">
        <v>120</v>
      </c>
      <c r="F133" s="177" t="s">
        <v>747</v>
      </c>
      <c r="G133" s="174"/>
      <c r="H133" s="174"/>
      <c r="I133" s="174"/>
      <c r="J133" s="178">
        <f>Source!X102</f>
        <v>17</v>
      </c>
      <c r="K133" s="174"/>
      <c r="L133" s="174"/>
      <c r="M133" s="179"/>
    </row>
    <row r="134" spans="1:13" s="161" customFormat="1" x14ac:dyDescent="0.2">
      <c r="A134" s="180"/>
      <c r="B134" s="181"/>
      <c r="C134" s="182" t="s">
        <v>748</v>
      </c>
      <c r="D134" s="181"/>
      <c r="E134" s="183">
        <v>65</v>
      </c>
      <c r="F134" s="184" t="s">
        <v>747</v>
      </c>
      <c r="G134" s="181"/>
      <c r="H134" s="181"/>
      <c r="I134" s="181"/>
      <c r="J134" s="185">
        <f>Source!Y102</f>
        <v>9</v>
      </c>
      <c r="K134" s="181"/>
      <c r="L134" s="181"/>
      <c r="M134" s="186"/>
    </row>
    <row r="135" spans="1:13" s="161" customFormat="1" x14ac:dyDescent="0.2">
      <c r="A135" s="187"/>
      <c r="B135" s="188"/>
      <c r="C135" s="189" t="s">
        <v>749</v>
      </c>
      <c r="D135" s="188"/>
      <c r="E135" s="190"/>
      <c r="F135" s="191"/>
      <c r="G135" s="188"/>
      <c r="H135" s="188"/>
      <c r="I135" s="188"/>
      <c r="J135" s="192">
        <f>J132+J133+J134</f>
        <v>331</v>
      </c>
      <c r="K135" s="188"/>
      <c r="L135" s="188"/>
      <c r="M135" s="193"/>
    </row>
    <row r="136" spans="1:13" s="161" customFormat="1" x14ac:dyDescent="0.2">
      <c r="A136" s="194" t="s">
        <v>198</v>
      </c>
      <c r="B136" s="195" t="s">
        <v>199</v>
      </c>
      <c r="C136" s="196" t="s">
        <v>200</v>
      </c>
      <c r="D136" s="197" t="s">
        <v>170</v>
      </c>
      <c r="E136" s="198">
        <f>Source!I104</f>
        <v>37.950000000000003</v>
      </c>
      <c r="F136" s="199">
        <v>81.540000000000006</v>
      </c>
      <c r="G136" s="199"/>
      <c r="H136" s="199"/>
      <c r="I136" s="199"/>
      <c r="J136" s="200">
        <f>Source!O104</f>
        <v>3094</v>
      </c>
      <c r="K136" s="200"/>
      <c r="L136" s="200"/>
      <c r="M136" s="201"/>
    </row>
    <row r="137" spans="1:13" s="161" customFormat="1" x14ac:dyDescent="0.2">
      <c r="A137" s="173"/>
      <c r="B137" s="177" t="s">
        <v>750</v>
      </c>
      <c r="C137" s="177" t="s">
        <v>767</v>
      </c>
      <c r="D137" s="174"/>
      <c r="E137" s="174"/>
      <c r="F137" s="174"/>
      <c r="G137" s="174"/>
      <c r="H137" s="174"/>
      <c r="I137" s="174"/>
      <c r="J137" s="174"/>
      <c r="K137" s="174"/>
      <c r="L137" s="174"/>
      <c r="M137" s="179"/>
    </row>
    <row r="138" spans="1:13" s="161" customFormat="1" x14ac:dyDescent="0.2">
      <c r="A138" s="194">
        <v>8</v>
      </c>
      <c r="B138" s="195" t="s">
        <v>203</v>
      </c>
      <c r="C138" s="196" t="s">
        <v>204</v>
      </c>
      <c r="D138" s="197" t="s">
        <v>106</v>
      </c>
      <c r="E138" s="198">
        <v>2</v>
      </c>
      <c r="F138" s="199">
        <f>Source!AC106+Source!AD106+Source!AF106</f>
        <v>300.59000000000003</v>
      </c>
      <c r="G138" s="199">
        <v>56.55</v>
      </c>
      <c r="H138" s="199">
        <v>19.55</v>
      </c>
      <c r="I138" s="199">
        <v>2.77</v>
      </c>
      <c r="J138" s="200">
        <f>Source!O106</f>
        <v>601</v>
      </c>
      <c r="K138" s="200">
        <f>Source!S106</f>
        <v>113</v>
      </c>
      <c r="L138" s="200">
        <f>Source!Q106</f>
        <v>39</v>
      </c>
      <c r="M138" s="201">
        <f>Source!R106</f>
        <v>6</v>
      </c>
    </row>
    <row r="139" spans="1:13" s="161" customFormat="1" x14ac:dyDescent="0.2">
      <c r="A139" s="173"/>
      <c r="B139" s="174"/>
      <c r="C139" s="175" t="s">
        <v>746</v>
      </c>
      <c r="D139" s="174"/>
      <c r="E139" s="176">
        <v>118</v>
      </c>
      <c r="F139" s="177" t="s">
        <v>747</v>
      </c>
      <c r="G139" s="174"/>
      <c r="H139" s="174"/>
      <c r="I139" s="174"/>
      <c r="J139" s="178">
        <f>Source!X106</f>
        <v>140</v>
      </c>
      <c r="K139" s="174"/>
      <c r="L139" s="174"/>
      <c r="M139" s="179"/>
    </row>
    <row r="140" spans="1:13" s="161" customFormat="1" x14ac:dyDescent="0.2">
      <c r="A140" s="180"/>
      <c r="B140" s="181"/>
      <c r="C140" s="182" t="s">
        <v>748</v>
      </c>
      <c r="D140" s="181"/>
      <c r="E140" s="183">
        <v>63</v>
      </c>
      <c r="F140" s="184" t="s">
        <v>747</v>
      </c>
      <c r="G140" s="181"/>
      <c r="H140" s="181"/>
      <c r="I140" s="181"/>
      <c r="J140" s="185">
        <f>Source!Y106</f>
        <v>75</v>
      </c>
      <c r="K140" s="181"/>
      <c r="L140" s="181"/>
      <c r="M140" s="186"/>
    </row>
    <row r="141" spans="1:13" s="161" customFormat="1" x14ac:dyDescent="0.2">
      <c r="A141" s="187"/>
      <c r="B141" s="188"/>
      <c r="C141" s="189" t="s">
        <v>749</v>
      </c>
      <c r="D141" s="188"/>
      <c r="E141" s="190"/>
      <c r="F141" s="191"/>
      <c r="G141" s="188"/>
      <c r="H141" s="188"/>
      <c r="I141" s="188"/>
      <c r="J141" s="192">
        <f>J138+J139+J140</f>
        <v>816</v>
      </c>
      <c r="K141" s="188"/>
      <c r="L141" s="188"/>
      <c r="M141" s="193"/>
    </row>
    <row r="142" spans="1:13" s="161" customFormat="1" x14ac:dyDescent="0.2">
      <c r="A142" s="194" t="s">
        <v>206</v>
      </c>
      <c r="B142" s="195" t="s">
        <v>207</v>
      </c>
      <c r="C142" s="196" t="s">
        <v>208</v>
      </c>
      <c r="D142" s="197" t="s">
        <v>209</v>
      </c>
      <c r="E142" s="198">
        <f>Source!I108</f>
        <v>2</v>
      </c>
      <c r="F142" s="199">
        <v>22.56</v>
      </c>
      <c r="G142" s="199"/>
      <c r="H142" s="199"/>
      <c r="I142" s="199"/>
      <c r="J142" s="200">
        <f>Source!O108</f>
        <v>45</v>
      </c>
      <c r="K142" s="200"/>
      <c r="L142" s="200"/>
      <c r="M142" s="201"/>
    </row>
    <row r="143" spans="1:13" s="161" customFormat="1" x14ac:dyDescent="0.2">
      <c r="A143" s="173"/>
      <c r="B143" s="177" t="s">
        <v>750</v>
      </c>
      <c r="C143" s="177" t="s">
        <v>768</v>
      </c>
      <c r="D143" s="174"/>
      <c r="E143" s="174"/>
      <c r="F143" s="174"/>
      <c r="G143" s="174"/>
      <c r="H143" s="174"/>
      <c r="I143" s="174"/>
      <c r="J143" s="174"/>
      <c r="K143" s="174"/>
      <c r="L143" s="174"/>
      <c r="M143" s="179"/>
    </row>
    <row r="144" spans="1:13" s="161" customFormat="1" x14ac:dyDescent="0.2">
      <c r="A144" s="194" t="s">
        <v>211</v>
      </c>
      <c r="B144" s="195" t="s">
        <v>212</v>
      </c>
      <c r="C144" s="196" t="s">
        <v>213</v>
      </c>
      <c r="D144" s="197" t="s">
        <v>170</v>
      </c>
      <c r="E144" s="198">
        <f>Source!I110</f>
        <v>1</v>
      </c>
      <c r="F144" s="199">
        <v>0</v>
      </c>
      <c r="G144" s="199"/>
      <c r="H144" s="199"/>
      <c r="I144" s="199"/>
      <c r="J144" s="200">
        <f>Source!O110</f>
        <v>0</v>
      </c>
      <c r="K144" s="200"/>
      <c r="L144" s="200"/>
      <c r="M144" s="201"/>
    </row>
    <row r="145" spans="1:13" s="161" customFormat="1" ht="36" x14ac:dyDescent="0.2">
      <c r="A145" s="194">
        <v>9</v>
      </c>
      <c r="B145" s="195" t="s">
        <v>215</v>
      </c>
      <c r="C145" s="196" t="s">
        <v>216</v>
      </c>
      <c r="D145" s="197" t="s">
        <v>60</v>
      </c>
      <c r="E145" s="198">
        <v>2.0779999999999998</v>
      </c>
      <c r="F145" s="199">
        <f>Source!AC112+Source!AD112+Source!AF112</f>
        <v>933.04</v>
      </c>
      <c r="G145" s="199">
        <v>310.27</v>
      </c>
      <c r="H145" s="199">
        <v>468.81</v>
      </c>
      <c r="I145" s="199">
        <v>41.15</v>
      </c>
      <c r="J145" s="200">
        <f>Source!O112</f>
        <v>1939</v>
      </c>
      <c r="K145" s="200">
        <f>Source!S112</f>
        <v>645</v>
      </c>
      <c r="L145" s="200">
        <f>Source!Q112</f>
        <v>974</v>
      </c>
      <c r="M145" s="201">
        <f>Source!R112</f>
        <v>86</v>
      </c>
    </row>
    <row r="146" spans="1:13" s="161" customFormat="1" x14ac:dyDescent="0.2">
      <c r="A146" s="173"/>
      <c r="B146" s="174"/>
      <c r="C146" s="175" t="s">
        <v>746</v>
      </c>
      <c r="D146" s="174"/>
      <c r="E146" s="176">
        <v>90</v>
      </c>
      <c r="F146" s="177" t="s">
        <v>747</v>
      </c>
      <c r="G146" s="174"/>
      <c r="H146" s="174"/>
      <c r="I146" s="174"/>
      <c r="J146" s="178">
        <f>Source!X112</f>
        <v>658</v>
      </c>
      <c r="K146" s="174"/>
      <c r="L146" s="174"/>
      <c r="M146" s="179"/>
    </row>
    <row r="147" spans="1:13" s="161" customFormat="1" x14ac:dyDescent="0.2">
      <c r="A147" s="180"/>
      <c r="B147" s="181"/>
      <c r="C147" s="182" t="s">
        <v>748</v>
      </c>
      <c r="D147" s="181"/>
      <c r="E147" s="183">
        <v>85</v>
      </c>
      <c r="F147" s="184" t="s">
        <v>747</v>
      </c>
      <c r="G147" s="181"/>
      <c r="H147" s="181"/>
      <c r="I147" s="181"/>
      <c r="J147" s="185">
        <f>Source!Y112</f>
        <v>621</v>
      </c>
      <c r="K147" s="181"/>
      <c r="L147" s="181"/>
      <c r="M147" s="186"/>
    </row>
    <row r="148" spans="1:13" s="161" customFormat="1" x14ac:dyDescent="0.2">
      <c r="A148" s="187"/>
      <c r="B148" s="188"/>
      <c r="C148" s="189" t="s">
        <v>749</v>
      </c>
      <c r="D148" s="188"/>
      <c r="E148" s="190"/>
      <c r="F148" s="191"/>
      <c r="G148" s="188"/>
      <c r="H148" s="188"/>
      <c r="I148" s="188"/>
      <c r="J148" s="192">
        <f>J145+J146+J147</f>
        <v>3218</v>
      </c>
      <c r="K148" s="188"/>
      <c r="L148" s="188"/>
      <c r="M148" s="193"/>
    </row>
    <row r="149" spans="1:13" s="161" customFormat="1" ht="36" x14ac:dyDescent="0.2">
      <c r="A149" s="194" t="s">
        <v>220</v>
      </c>
      <c r="B149" s="195" t="s">
        <v>221</v>
      </c>
      <c r="C149" s="196" t="s">
        <v>222</v>
      </c>
      <c r="D149" s="197" t="s">
        <v>106</v>
      </c>
      <c r="E149" s="198">
        <f>Source!I114</f>
        <v>3640</v>
      </c>
      <c r="F149" s="199">
        <v>0</v>
      </c>
      <c r="G149" s="199"/>
      <c r="H149" s="199"/>
      <c r="I149" s="199"/>
      <c r="J149" s="200">
        <f>Source!O114</f>
        <v>0</v>
      </c>
      <c r="K149" s="200"/>
      <c r="L149" s="200"/>
      <c r="M149" s="201"/>
    </row>
    <row r="150" spans="1:13" s="161" customFormat="1" x14ac:dyDescent="0.2">
      <c r="A150" s="194" t="s">
        <v>223</v>
      </c>
      <c r="B150" s="195" t="s">
        <v>224</v>
      </c>
      <c r="C150" s="196" t="s">
        <v>225</v>
      </c>
      <c r="D150" s="197" t="s">
        <v>106</v>
      </c>
      <c r="E150" s="198">
        <f>Source!I116</f>
        <v>30</v>
      </c>
      <c r="F150" s="199">
        <v>288.33999999999997</v>
      </c>
      <c r="G150" s="199"/>
      <c r="H150" s="199"/>
      <c r="I150" s="199"/>
      <c r="J150" s="200">
        <f>Source!O116</f>
        <v>8650</v>
      </c>
      <c r="K150" s="200"/>
      <c r="L150" s="200"/>
      <c r="M150" s="201"/>
    </row>
    <row r="151" spans="1:13" s="161" customFormat="1" x14ac:dyDescent="0.2">
      <c r="A151" s="173"/>
      <c r="B151" s="177" t="s">
        <v>750</v>
      </c>
      <c r="C151" s="177" t="s">
        <v>769</v>
      </c>
      <c r="D151" s="174"/>
      <c r="E151" s="174"/>
      <c r="F151" s="174"/>
      <c r="G151" s="174"/>
      <c r="H151" s="174"/>
      <c r="I151" s="174"/>
      <c r="J151" s="174"/>
      <c r="K151" s="174"/>
      <c r="L151" s="174"/>
      <c r="M151" s="179"/>
    </row>
    <row r="152" spans="1:13" s="161" customFormat="1" ht="24" x14ac:dyDescent="0.2">
      <c r="A152" s="194">
        <v>10</v>
      </c>
      <c r="B152" s="195" t="s">
        <v>228</v>
      </c>
      <c r="C152" s="196" t="s">
        <v>229</v>
      </c>
      <c r="D152" s="197" t="s">
        <v>196</v>
      </c>
      <c r="E152" s="198">
        <v>0.46970000000000001</v>
      </c>
      <c r="F152" s="199">
        <f>Source!AC118+Source!AD118+Source!AF118</f>
        <v>122.2</v>
      </c>
      <c r="G152" s="199">
        <v>118.91</v>
      </c>
      <c r="H152" s="199">
        <v>3.29</v>
      </c>
      <c r="I152" s="199">
        <v>0.57999999999999996</v>
      </c>
      <c r="J152" s="200">
        <f>Source!O118</f>
        <v>58</v>
      </c>
      <c r="K152" s="200">
        <f>Source!S118</f>
        <v>56</v>
      </c>
      <c r="L152" s="200">
        <f>Source!Q118</f>
        <v>2</v>
      </c>
      <c r="M152" s="201">
        <f>Source!R118</f>
        <v>0</v>
      </c>
    </row>
    <row r="153" spans="1:13" s="161" customFormat="1" x14ac:dyDescent="0.2">
      <c r="A153" s="173"/>
      <c r="B153" s="174"/>
      <c r="C153" s="175" t="s">
        <v>746</v>
      </c>
      <c r="D153" s="174"/>
      <c r="E153" s="176">
        <v>90</v>
      </c>
      <c r="F153" s="177" t="s">
        <v>747</v>
      </c>
      <c r="G153" s="174"/>
      <c r="H153" s="174"/>
      <c r="I153" s="174"/>
      <c r="J153" s="178">
        <f>Source!X118</f>
        <v>50</v>
      </c>
      <c r="K153" s="174"/>
      <c r="L153" s="174"/>
      <c r="M153" s="179"/>
    </row>
    <row r="154" spans="1:13" s="161" customFormat="1" x14ac:dyDescent="0.2">
      <c r="A154" s="180"/>
      <c r="B154" s="181"/>
      <c r="C154" s="182" t="s">
        <v>748</v>
      </c>
      <c r="D154" s="181"/>
      <c r="E154" s="183">
        <v>85</v>
      </c>
      <c r="F154" s="184" t="s">
        <v>747</v>
      </c>
      <c r="G154" s="181"/>
      <c r="H154" s="181"/>
      <c r="I154" s="181"/>
      <c r="J154" s="185">
        <f>Source!Y118</f>
        <v>48</v>
      </c>
      <c r="K154" s="181"/>
      <c r="L154" s="181"/>
      <c r="M154" s="186"/>
    </row>
    <row r="155" spans="1:13" s="161" customFormat="1" x14ac:dyDescent="0.2">
      <c r="A155" s="187"/>
      <c r="B155" s="188"/>
      <c r="C155" s="189" t="s">
        <v>749</v>
      </c>
      <c r="D155" s="188"/>
      <c r="E155" s="190"/>
      <c r="F155" s="191"/>
      <c r="G155" s="188"/>
      <c r="H155" s="188"/>
      <c r="I155" s="188"/>
      <c r="J155" s="192">
        <f>J152+J153+J154</f>
        <v>156</v>
      </c>
      <c r="K155" s="188"/>
      <c r="L155" s="188"/>
      <c r="M155" s="193"/>
    </row>
    <row r="156" spans="1:13" s="161" customFormat="1" x14ac:dyDescent="0.2">
      <c r="A156" s="194" t="s">
        <v>231</v>
      </c>
      <c r="B156" s="195" t="s">
        <v>232</v>
      </c>
      <c r="C156" s="196" t="s">
        <v>233</v>
      </c>
      <c r="D156" s="197" t="s">
        <v>234</v>
      </c>
      <c r="E156" s="198">
        <f>Source!I120</f>
        <v>50</v>
      </c>
      <c r="F156" s="199">
        <v>31.34</v>
      </c>
      <c r="G156" s="199"/>
      <c r="H156" s="199"/>
      <c r="I156" s="199"/>
      <c r="J156" s="200">
        <f>Source!O120</f>
        <v>1567</v>
      </c>
      <c r="K156" s="200"/>
      <c r="L156" s="200"/>
      <c r="M156" s="201"/>
    </row>
    <row r="157" spans="1:13" s="161" customFormat="1" x14ac:dyDescent="0.2">
      <c r="A157" s="173"/>
      <c r="B157" s="177" t="s">
        <v>750</v>
      </c>
      <c r="C157" s="177" t="s">
        <v>770</v>
      </c>
      <c r="D157" s="174"/>
      <c r="E157" s="174"/>
      <c r="F157" s="174"/>
      <c r="G157" s="174"/>
      <c r="H157" s="174"/>
      <c r="I157" s="174"/>
      <c r="J157" s="174"/>
      <c r="K157" s="174"/>
      <c r="L157" s="174"/>
      <c r="M157" s="179"/>
    </row>
    <row r="158" spans="1:13" s="161" customFormat="1" x14ac:dyDescent="0.2">
      <c r="A158" s="194" t="s">
        <v>239</v>
      </c>
      <c r="B158" s="195" t="s">
        <v>237</v>
      </c>
      <c r="C158" s="196" t="s">
        <v>240</v>
      </c>
      <c r="D158" s="197" t="s">
        <v>74</v>
      </c>
      <c r="E158" s="198">
        <f>Source!I124</f>
        <v>1.879E-3</v>
      </c>
      <c r="F158" s="199">
        <v>0</v>
      </c>
      <c r="G158" s="199"/>
      <c r="H158" s="199"/>
      <c r="I158" s="199"/>
      <c r="J158" s="200">
        <f>Source!O124</f>
        <v>0</v>
      </c>
      <c r="K158" s="200"/>
      <c r="L158" s="200"/>
      <c r="M158" s="201"/>
    </row>
    <row r="159" spans="1:13" s="161" customFormat="1" ht="24" x14ac:dyDescent="0.2">
      <c r="A159" s="194">
        <v>11</v>
      </c>
      <c r="B159" s="195" t="s">
        <v>242</v>
      </c>
      <c r="C159" s="196" t="s">
        <v>243</v>
      </c>
      <c r="D159" s="197" t="s">
        <v>60</v>
      </c>
      <c r="E159" s="198">
        <v>1.0549999999999999</v>
      </c>
      <c r="F159" s="199">
        <f>Source!AC126+Source!AD126+Source!AF126</f>
        <v>215.53</v>
      </c>
      <c r="G159" s="199">
        <v>38.369999999999997</v>
      </c>
      <c r="H159" s="199">
        <v>4.87</v>
      </c>
      <c r="I159" s="199">
        <v>0.73</v>
      </c>
      <c r="J159" s="200">
        <f>Source!O126</f>
        <v>227</v>
      </c>
      <c r="K159" s="200">
        <f>Source!S126</f>
        <v>40</v>
      </c>
      <c r="L159" s="200">
        <f>Source!Q126</f>
        <v>5</v>
      </c>
      <c r="M159" s="201">
        <f>Source!R126</f>
        <v>1</v>
      </c>
    </row>
    <row r="160" spans="1:13" s="161" customFormat="1" x14ac:dyDescent="0.2">
      <c r="A160" s="173"/>
      <c r="B160" s="174"/>
      <c r="C160" s="175" t="s">
        <v>746</v>
      </c>
      <c r="D160" s="174"/>
      <c r="E160" s="176">
        <v>118</v>
      </c>
      <c r="F160" s="177" t="s">
        <v>747</v>
      </c>
      <c r="G160" s="174"/>
      <c r="H160" s="174"/>
      <c r="I160" s="174"/>
      <c r="J160" s="178">
        <f>Source!X126</f>
        <v>48</v>
      </c>
      <c r="K160" s="174"/>
      <c r="L160" s="174"/>
      <c r="M160" s="179"/>
    </row>
    <row r="161" spans="1:13" s="161" customFormat="1" x14ac:dyDescent="0.2">
      <c r="A161" s="180"/>
      <c r="B161" s="181"/>
      <c r="C161" s="182" t="s">
        <v>748</v>
      </c>
      <c r="D161" s="181"/>
      <c r="E161" s="183">
        <v>63</v>
      </c>
      <c r="F161" s="184" t="s">
        <v>747</v>
      </c>
      <c r="G161" s="181"/>
      <c r="H161" s="181"/>
      <c r="I161" s="181"/>
      <c r="J161" s="185">
        <f>Source!Y126</f>
        <v>26</v>
      </c>
      <c r="K161" s="181"/>
      <c r="L161" s="181"/>
      <c r="M161" s="186"/>
    </row>
    <row r="162" spans="1:13" s="161" customFormat="1" x14ac:dyDescent="0.2">
      <c r="A162" s="187"/>
      <c r="B162" s="188"/>
      <c r="C162" s="189" t="s">
        <v>749</v>
      </c>
      <c r="D162" s="188"/>
      <c r="E162" s="190"/>
      <c r="F162" s="191"/>
      <c r="G162" s="188"/>
      <c r="H162" s="188"/>
      <c r="I162" s="188"/>
      <c r="J162" s="192">
        <f>J159+J160+J161</f>
        <v>301</v>
      </c>
      <c r="K162" s="188"/>
      <c r="L162" s="188"/>
      <c r="M162" s="193"/>
    </row>
    <row r="163" spans="1:13" s="161" customFormat="1" ht="36" x14ac:dyDescent="0.2">
      <c r="A163" s="194">
        <v>12</v>
      </c>
      <c r="B163" s="195" t="s">
        <v>246</v>
      </c>
      <c r="C163" s="196" t="s">
        <v>247</v>
      </c>
      <c r="D163" s="197" t="s">
        <v>60</v>
      </c>
      <c r="E163" s="198">
        <v>2.4E-2</v>
      </c>
      <c r="F163" s="199">
        <f>Source!AC128+Source!AD128+Source!AF128</f>
        <v>496.27</v>
      </c>
      <c r="G163" s="199">
        <v>389.37</v>
      </c>
      <c r="H163" s="199">
        <v>2.94</v>
      </c>
      <c r="I163" s="199">
        <v>0.6</v>
      </c>
      <c r="J163" s="200">
        <f>Source!O128</f>
        <v>11</v>
      </c>
      <c r="K163" s="200">
        <f>Source!S128</f>
        <v>9</v>
      </c>
      <c r="L163" s="200">
        <f>Source!Q128</f>
        <v>0</v>
      </c>
      <c r="M163" s="201">
        <f>Source!R128</f>
        <v>0</v>
      </c>
    </row>
    <row r="164" spans="1:13" s="161" customFormat="1" x14ac:dyDescent="0.2">
      <c r="A164" s="173"/>
      <c r="B164" s="174"/>
      <c r="C164" s="175" t="s">
        <v>746</v>
      </c>
      <c r="D164" s="174"/>
      <c r="E164" s="176">
        <v>105</v>
      </c>
      <c r="F164" s="177" t="s">
        <v>747</v>
      </c>
      <c r="G164" s="174"/>
      <c r="H164" s="174"/>
      <c r="I164" s="174"/>
      <c r="J164" s="178">
        <f>Source!X128</f>
        <v>9</v>
      </c>
      <c r="K164" s="174"/>
      <c r="L164" s="174"/>
      <c r="M164" s="179"/>
    </row>
    <row r="165" spans="1:13" s="161" customFormat="1" x14ac:dyDescent="0.2">
      <c r="A165" s="180"/>
      <c r="B165" s="181"/>
      <c r="C165" s="182" t="s">
        <v>748</v>
      </c>
      <c r="D165" s="181"/>
      <c r="E165" s="183">
        <v>55</v>
      </c>
      <c r="F165" s="184" t="s">
        <v>747</v>
      </c>
      <c r="G165" s="181"/>
      <c r="H165" s="181"/>
      <c r="I165" s="181"/>
      <c r="J165" s="185">
        <f>Source!Y128</f>
        <v>5</v>
      </c>
      <c r="K165" s="181"/>
      <c r="L165" s="181"/>
      <c r="M165" s="186"/>
    </row>
    <row r="166" spans="1:13" s="161" customFormat="1" x14ac:dyDescent="0.2">
      <c r="A166" s="187"/>
      <c r="B166" s="188"/>
      <c r="C166" s="189" t="s">
        <v>749</v>
      </c>
      <c r="D166" s="188"/>
      <c r="E166" s="190"/>
      <c r="F166" s="191"/>
      <c r="G166" s="188"/>
      <c r="H166" s="188"/>
      <c r="I166" s="188"/>
      <c r="J166" s="192">
        <f>J163+J164+J165</f>
        <v>25</v>
      </c>
      <c r="K166" s="188"/>
      <c r="L166" s="188"/>
      <c r="M166" s="193"/>
    </row>
    <row r="167" spans="1:13" s="161" customFormat="1" ht="24" x14ac:dyDescent="0.2">
      <c r="A167" s="194" t="s">
        <v>251</v>
      </c>
      <c r="B167" s="195" t="s">
        <v>252</v>
      </c>
      <c r="C167" s="196" t="s">
        <v>253</v>
      </c>
      <c r="D167" s="197" t="s">
        <v>74</v>
      </c>
      <c r="E167" s="198">
        <f>Source!I130</f>
        <v>5.8799999999999998E-4</v>
      </c>
      <c r="F167" s="199">
        <v>19557.52</v>
      </c>
      <c r="G167" s="199"/>
      <c r="H167" s="199"/>
      <c r="I167" s="199"/>
      <c r="J167" s="200">
        <f>Source!O130</f>
        <v>11</v>
      </c>
      <c r="K167" s="200"/>
      <c r="L167" s="200"/>
      <c r="M167" s="201"/>
    </row>
    <row r="168" spans="1:13" s="161" customFormat="1" x14ac:dyDescent="0.2">
      <c r="A168" s="173"/>
      <c r="B168" s="177" t="s">
        <v>750</v>
      </c>
      <c r="C168" s="177" t="s">
        <v>771</v>
      </c>
      <c r="D168" s="174"/>
      <c r="E168" s="174"/>
      <c r="F168" s="174"/>
      <c r="G168" s="174"/>
      <c r="H168" s="174"/>
      <c r="I168" s="174"/>
      <c r="J168" s="174"/>
      <c r="K168" s="174"/>
      <c r="L168" s="174"/>
      <c r="M168" s="179"/>
    </row>
    <row r="169" spans="1:13" s="161" customFormat="1" ht="48" x14ac:dyDescent="0.2">
      <c r="A169" s="194">
        <v>13</v>
      </c>
      <c r="B169" s="195" t="s">
        <v>256</v>
      </c>
      <c r="C169" s="196" t="s">
        <v>257</v>
      </c>
      <c r="D169" s="197" t="s">
        <v>60</v>
      </c>
      <c r="E169" s="198">
        <v>0.51600000000000001</v>
      </c>
      <c r="F169" s="199">
        <f>Source!AC132+Source!AD132+Source!AF132</f>
        <v>1055.82</v>
      </c>
      <c r="G169" s="199">
        <v>114.3</v>
      </c>
      <c r="H169" s="199">
        <v>1.97</v>
      </c>
      <c r="I169" s="199">
        <v>0.35</v>
      </c>
      <c r="J169" s="200">
        <f>Source!O132</f>
        <v>545</v>
      </c>
      <c r="K169" s="200">
        <f>Source!S132</f>
        <v>59</v>
      </c>
      <c r="L169" s="200">
        <f>Source!Q132</f>
        <v>1</v>
      </c>
      <c r="M169" s="201">
        <f>Source!R132</f>
        <v>0</v>
      </c>
    </row>
    <row r="170" spans="1:13" s="161" customFormat="1" x14ac:dyDescent="0.2">
      <c r="A170" s="173"/>
      <c r="B170" s="174"/>
      <c r="C170" s="175" t="s">
        <v>746</v>
      </c>
      <c r="D170" s="174"/>
      <c r="E170" s="176">
        <v>120</v>
      </c>
      <c r="F170" s="177" t="s">
        <v>747</v>
      </c>
      <c r="G170" s="174"/>
      <c r="H170" s="174"/>
      <c r="I170" s="174"/>
      <c r="J170" s="178">
        <f>Source!X132</f>
        <v>71</v>
      </c>
      <c r="K170" s="174"/>
      <c r="L170" s="174"/>
      <c r="M170" s="179"/>
    </row>
    <row r="171" spans="1:13" s="161" customFormat="1" x14ac:dyDescent="0.2">
      <c r="A171" s="180"/>
      <c r="B171" s="181"/>
      <c r="C171" s="182" t="s">
        <v>748</v>
      </c>
      <c r="D171" s="181"/>
      <c r="E171" s="183">
        <v>65</v>
      </c>
      <c r="F171" s="184" t="s">
        <v>747</v>
      </c>
      <c r="G171" s="181"/>
      <c r="H171" s="181"/>
      <c r="I171" s="181"/>
      <c r="J171" s="185">
        <f>Source!Y132</f>
        <v>38</v>
      </c>
      <c r="K171" s="181"/>
      <c r="L171" s="181"/>
      <c r="M171" s="186"/>
    </row>
    <row r="172" spans="1:13" s="161" customFormat="1" x14ac:dyDescent="0.2">
      <c r="A172" s="187"/>
      <c r="B172" s="188"/>
      <c r="C172" s="189" t="s">
        <v>749</v>
      </c>
      <c r="D172" s="188"/>
      <c r="E172" s="190"/>
      <c r="F172" s="191"/>
      <c r="G172" s="188"/>
      <c r="H172" s="188"/>
      <c r="I172" s="188"/>
      <c r="J172" s="192">
        <f>J169+J170+J171</f>
        <v>654</v>
      </c>
      <c r="K172" s="188"/>
      <c r="L172" s="188"/>
      <c r="M172" s="193"/>
    </row>
    <row r="173" spans="1:13" s="161" customFormat="1" x14ac:dyDescent="0.2">
      <c r="A173" s="211"/>
      <c r="B173" s="212"/>
      <c r="C173" s="213" t="s">
        <v>260</v>
      </c>
      <c r="D173" s="212"/>
      <c r="E173" s="212"/>
      <c r="F173" s="212"/>
      <c r="G173" s="212"/>
      <c r="H173" s="212"/>
      <c r="I173" s="212"/>
      <c r="J173" s="212"/>
      <c r="K173" s="212"/>
      <c r="L173" s="212"/>
      <c r="M173" s="214"/>
    </row>
    <row r="174" spans="1:13" s="161" customFormat="1" ht="24" x14ac:dyDescent="0.2">
      <c r="A174" s="194">
        <v>20</v>
      </c>
      <c r="B174" s="195" t="s">
        <v>263</v>
      </c>
      <c r="C174" s="196" t="s">
        <v>264</v>
      </c>
      <c r="D174" s="197" t="s">
        <v>60</v>
      </c>
      <c r="E174" s="198">
        <v>1.6157999999999999</v>
      </c>
      <c r="F174" s="199">
        <f>Source!AC136+Source!AD136+Source!AF136</f>
        <v>92538.25</v>
      </c>
      <c r="G174" s="199">
        <v>700.23</v>
      </c>
      <c r="H174" s="199">
        <v>0</v>
      </c>
      <c r="I174" s="199">
        <v>0</v>
      </c>
      <c r="J174" s="200">
        <f>Source!O136</f>
        <v>149523</v>
      </c>
      <c r="K174" s="200">
        <f>Source!S136</f>
        <v>1131</v>
      </c>
      <c r="L174" s="200">
        <f>Source!Q136</f>
        <v>0</v>
      </c>
      <c r="M174" s="201">
        <f>Source!R136</f>
        <v>0</v>
      </c>
    </row>
    <row r="175" spans="1:13" s="161" customFormat="1" x14ac:dyDescent="0.2">
      <c r="A175" s="173"/>
      <c r="B175" s="174"/>
      <c r="C175" s="175" t="s">
        <v>746</v>
      </c>
      <c r="D175" s="174"/>
      <c r="E175" s="176">
        <v>80</v>
      </c>
      <c r="F175" s="177" t="s">
        <v>747</v>
      </c>
      <c r="G175" s="174"/>
      <c r="H175" s="174"/>
      <c r="I175" s="174"/>
      <c r="J175" s="178">
        <f>Source!X136</f>
        <v>905</v>
      </c>
      <c r="K175" s="174"/>
      <c r="L175" s="174"/>
      <c r="M175" s="179"/>
    </row>
    <row r="176" spans="1:13" s="161" customFormat="1" x14ac:dyDescent="0.2">
      <c r="A176" s="180"/>
      <c r="B176" s="181"/>
      <c r="C176" s="182" t="s">
        <v>748</v>
      </c>
      <c r="D176" s="181"/>
      <c r="E176" s="183">
        <v>50</v>
      </c>
      <c r="F176" s="184" t="s">
        <v>747</v>
      </c>
      <c r="G176" s="181"/>
      <c r="H176" s="181"/>
      <c r="I176" s="181"/>
      <c r="J176" s="185">
        <f>Source!Y136</f>
        <v>566</v>
      </c>
      <c r="K176" s="181"/>
      <c r="L176" s="181"/>
      <c r="M176" s="186"/>
    </row>
    <row r="177" spans="1:13" s="161" customFormat="1" x14ac:dyDescent="0.2">
      <c r="A177" s="187"/>
      <c r="B177" s="188"/>
      <c r="C177" s="189" t="s">
        <v>749</v>
      </c>
      <c r="D177" s="188"/>
      <c r="E177" s="190"/>
      <c r="F177" s="191"/>
      <c r="G177" s="188"/>
      <c r="H177" s="188"/>
      <c r="I177" s="188"/>
      <c r="J177" s="192">
        <f>J174+J175+J176</f>
        <v>150994</v>
      </c>
      <c r="K177" s="188"/>
      <c r="L177" s="188"/>
      <c r="M177" s="193"/>
    </row>
    <row r="178" spans="1:13" s="161" customFormat="1" hidden="1" x14ac:dyDescent="0.2">
      <c r="A178" s="194" t="s">
        <v>268</v>
      </c>
      <c r="B178" s="195" t="s">
        <v>269</v>
      </c>
      <c r="C178" s="196" t="s">
        <v>270</v>
      </c>
      <c r="D178" s="197" t="s">
        <v>170</v>
      </c>
      <c r="E178" s="198">
        <f>Source!I138</f>
        <v>3.2315999999999998E-2</v>
      </c>
      <c r="F178" s="199">
        <v>0</v>
      </c>
      <c r="G178" s="199"/>
      <c r="H178" s="199"/>
      <c r="I178" s="199"/>
      <c r="J178" s="200">
        <f>Source!O138</f>
        <v>0</v>
      </c>
      <c r="K178" s="200"/>
      <c r="L178" s="200"/>
      <c r="M178" s="201"/>
    </row>
    <row r="179" spans="1:13" s="161" customFormat="1" ht="48" x14ac:dyDescent="0.2">
      <c r="A179" s="194">
        <v>21</v>
      </c>
      <c r="B179" s="195" t="s">
        <v>272</v>
      </c>
      <c r="C179" s="196" t="s">
        <v>273</v>
      </c>
      <c r="D179" s="197" t="s">
        <v>60</v>
      </c>
      <c r="E179" s="198">
        <v>1.6157999999999999</v>
      </c>
      <c r="F179" s="199">
        <f>Source!AC140+Source!AD140+Source!AF140</f>
        <v>364.74</v>
      </c>
      <c r="G179" s="199">
        <v>257.89</v>
      </c>
      <c r="H179" s="199">
        <v>106.85</v>
      </c>
      <c r="I179" s="199">
        <v>0</v>
      </c>
      <c r="J179" s="200">
        <f>Source!O140</f>
        <v>590</v>
      </c>
      <c r="K179" s="200">
        <f>Source!S140</f>
        <v>417</v>
      </c>
      <c r="L179" s="200">
        <f>Source!Q140</f>
        <v>173</v>
      </c>
      <c r="M179" s="201">
        <f>Source!R140</f>
        <v>0</v>
      </c>
    </row>
    <row r="180" spans="1:13" s="161" customFormat="1" x14ac:dyDescent="0.2">
      <c r="A180" s="173"/>
      <c r="B180" s="174"/>
      <c r="C180" s="175" t="s">
        <v>746</v>
      </c>
      <c r="D180" s="174"/>
      <c r="E180" s="176">
        <v>79</v>
      </c>
      <c r="F180" s="177" t="s">
        <v>747</v>
      </c>
      <c r="G180" s="174"/>
      <c r="H180" s="174"/>
      <c r="I180" s="174"/>
      <c r="J180" s="178">
        <f>Source!X140</f>
        <v>329</v>
      </c>
      <c r="K180" s="174"/>
      <c r="L180" s="174"/>
      <c r="M180" s="179"/>
    </row>
    <row r="181" spans="1:13" s="161" customFormat="1" x14ac:dyDescent="0.2">
      <c r="A181" s="180"/>
      <c r="B181" s="181"/>
      <c r="C181" s="182" t="s">
        <v>748</v>
      </c>
      <c r="D181" s="181"/>
      <c r="E181" s="183">
        <v>50</v>
      </c>
      <c r="F181" s="184" t="s">
        <v>747</v>
      </c>
      <c r="G181" s="181"/>
      <c r="H181" s="181"/>
      <c r="I181" s="181"/>
      <c r="J181" s="185">
        <f>Source!Y140</f>
        <v>209</v>
      </c>
      <c r="K181" s="181"/>
      <c r="L181" s="181"/>
      <c r="M181" s="186"/>
    </row>
    <row r="182" spans="1:13" s="161" customFormat="1" x14ac:dyDescent="0.2">
      <c r="A182" s="187"/>
      <c r="B182" s="188"/>
      <c r="C182" s="189" t="s">
        <v>749</v>
      </c>
      <c r="D182" s="188"/>
      <c r="E182" s="190"/>
      <c r="F182" s="191"/>
      <c r="G182" s="188"/>
      <c r="H182" s="188"/>
      <c r="I182" s="188"/>
      <c r="J182" s="192">
        <f>J179+J180+J181</f>
        <v>1128</v>
      </c>
      <c r="K182" s="188"/>
      <c r="L182" s="188"/>
      <c r="M182" s="193"/>
    </row>
    <row r="183" spans="1:13" s="161" customFormat="1" ht="36" x14ac:dyDescent="0.2">
      <c r="A183" s="194">
        <v>22</v>
      </c>
      <c r="B183" s="195" t="s">
        <v>278</v>
      </c>
      <c r="C183" s="196" t="s">
        <v>279</v>
      </c>
      <c r="D183" s="197" t="s">
        <v>60</v>
      </c>
      <c r="E183" s="198">
        <v>1.6157999999999999</v>
      </c>
      <c r="F183" s="199">
        <f>Source!AC142+Source!AD142+Source!AF142</f>
        <v>3935.63</v>
      </c>
      <c r="G183" s="199">
        <v>636.48</v>
      </c>
      <c r="H183" s="199">
        <v>8.7100000000000009</v>
      </c>
      <c r="I183" s="199">
        <v>1.51</v>
      </c>
      <c r="J183" s="200">
        <f>Source!O142</f>
        <v>6359</v>
      </c>
      <c r="K183" s="200">
        <f>Source!S142</f>
        <v>1028</v>
      </c>
      <c r="L183" s="200">
        <f>Source!Q142</f>
        <v>14</v>
      </c>
      <c r="M183" s="201">
        <f>Source!R142</f>
        <v>2</v>
      </c>
    </row>
    <row r="184" spans="1:13" s="161" customFormat="1" x14ac:dyDescent="0.2">
      <c r="A184" s="173"/>
      <c r="B184" s="174"/>
      <c r="C184" s="175" t="s">
        <v>746</v>
      </c>
      <c r="D184" s="174"/>
      <c r="E184" s="176">
        <v>79</v>
      </c>
      <c r="F184" s="177" t="s">
        <v>747</v>
      </c>
      <c r="G184" s="174"/>
      <c r="H184" s="174"/>
      <c r="I184" s="174"/>
      <c r="J184" s="178">
        <f>Source!X142</f>
        <v>814</v>
      </c>
      <c r="K184" s="174"/>
      <c r="L184" s="174"/>
      <c r="M184" s="179"/>
    </row>
    <row r="185" spans="1:13" s="161" customFormat="1" x14ac:dyDescent="0.2">
      <c r="A185" s="180"/>
      <c r="B185" s="181"/>
      <c r="C185" s="182" t="s">
        <v>748</v>
      </c>
      <c r="D185" s="181"/>
      <c r="E185" s="183">
        <v>50</v>
      </c>
      <c r="F185" s="184" t="s">
        <v>747</v>
      </c>
      <c r="G185" s="181"/>
      <c r="H185" s="181"/>
      <c r="I185" s="181"/>
      <c r="J185" s="185">
        <f>Source!Y142</f>
        <v>515</v>
      </c>
      <c r="K185" s="181"/>
      <c r="L185" s="181"/>
      <c r="M185" s="186"/>
    </row>
    <row r="186" spans="1:13" s="161" customFormat="1" x14ac:dyDescent="0.2">
      <c r="A186" s="187"/>
      <c r="B186" s="188"/>
      <c r="C186" s="189" t="s">
        <v>749</v>
      </c>
      <c r="D186" s="188"/>
      <c r="E186" s="190"/>
      <c r="F186" s="191"/>
      <c r="G186" s="188"/>
      <c r="H186" s="188"/>
      <c r="I186" s="188"/>
      <c r="J186" s="192">
        <f>J183+J184+J185</f>
        <v>7688</v>
      </c>
      <c r="K186" s="188"/>
      <c r="L186" s="188"/>
      <c r="M186" s="193"/>
    </row>
    <row r="187" spans="1:13" s="161" customFormat="1" ht="48" x14ac:dyDescent="0.2">
      <c r="A187" s="194">
        <v>24</v>
      </c>
      <c r="B187" s="195" t="s">
        <v>282</v>
      </c>
      <c r="C187" s="196" t="s">
        <v>283</v>
      </c>
      <c r="D187" s="197" t="s">
        <v>60</v>
      </c>
      <c r="E187" s="198">
        <v>1.6157999999999999</v>
      </c>
      <c r="F187" s="199">
        <f>Source!AC144+Source!AD144+Source!AF144</f>
        <v>2786.77</v>
      </c>
      <c r="G187" s="199">
        <v>1645.31</v>
      </c>
      <c r="H187" s="199">
        <v>1.21</v>
      </c>
      <c r="I187" s="199">
        <v>0</v>
      </c>
      <c r="J187" s="200">
        <f>Source!O144</f>
        <v>4502</v>
      </c>
      <c r="K187" s="200">
        <f>Source!S144</f>
        <v>2658</v>
      </c>
      <c r="L187" s="200">
        <f>Source!Q144</f>
        <v>2</v>
      </c>
      <c r="M187" s="201">
        <f>Source!R144</f>
        <v>0</v>
      </c>
    </row>
    <row r="188" spans="1:13" s="161" customFormat="1" x14ac:dyDescent="0.2">
      <c r="A188" s="173"/>
      <c r="B188" s="174"/>
      <c r="C188" s="175" t="s">
        <v>746</v>
      </c>
      <c r="D188" s="174"/>
      <c r="E188" s="176">
        <v>79</v>
      </c>
      <c r="F188" s="177" t="s">
        <v>747</v>
      </c>
      <c r="G188" s="174"/>
      <c r="H188" s="174"/>
      <c r="I188" s="174"/>
      <c r="J188" s="178">
        <f>Source!X144</f>
        <v>2100</v>
      </c>
      <c r="K188" s="174"/>
      <c r="L188" s="174"/>
      <c r="M188" s="179"/>
    </row>
    <row r="189" spans="1:13" s="161" customFormat="1" x14ac:dyDescent="0.2">
      <c r="A189" s="180"/>
      <c r="B189" s="181"/>
      <c r="C189" s="182" t="s">
        <v>748</v>
      </c>
      <c r="D189" s="181"/>
      <c r="E189" s="183">
        <v>50</v>
      </c>
      <c r="F189" s="184" t="s">
        <v>747</v>
      </c>
      <c r="G189" s="181"/>
      <c r="H189" s="181"/>
      <c r="I189" s="181"/>
      <c r="J189" s="185">
        <f>Source!Y144</f>
        <v>1329</v>
      </c>
      <c r="K189" s="181"/>
      <c r="L189" s="181"/>
      <c r="M189" s="186"/>
    </row>
    <row r="190" spans="1:13" s="161" customFormat="1" x14ac:dyDescent="0.2">
      <c r="A190" s="187"/>
      <c r="B190" s="188"/>
      <c r="C190" s="189" t="s">
        <v>749</v>
      </c>
      <c r="D190" s="188"/>
      <c r="E190" s="190"/>
      <c r="F190" s="191"/>
      <c r="G190" s="188"/>
      <c r="H190" s="188"/>
      <c r="I190" s="188"/>
      <c r="J190" s="192">
        <f>J187+J188+J189</f>
        <v>7931</v>
      </c>
      <c r="K190" s="188"/>
      <c r="L190" s="188"/>
      <c r="M190" s="193"/>
    </row>
    <row r="191" spans="1:13" s="161" customFormat="1" x14ac:dyDescent="0.2">
      <c r="A191" s="194" t="s">
        <v>285</v>
      </c>
      <c r="B191" s="195" t="s">
        <v>72</v>
      </c>
      <c r="C191" s="196" t="s">
        <v>73</v>
      </c>
      <c r="D191" s="197" t="s">
        <v>74</v>
      </c>
      <c r="E191" s="198">
        <f>Source!I146</f>
        <v>7.8204719999999996</v>
      </c>
      <c r="F191" s="199">
        <v>0</v>
      </c>
      <c r="G191" s="199"/>
      <c r="H191" s="199"/>
      <c r="I191" s="199"/>
      <c r="J191" s="200">
        <f>Source!O146</f>
        <v>0</v>
      </c>
      <c r="K191" s="200"/>
      <c r="L191" s="200"/>
      <c r="M191" s="201"/>
    </row>
    <row r="192" spans="1:13" s="161" customFormat="1" ht="24" x14ac:dyDescent="0.2">
      <c r="A192" s="194">
        <v>26</v>
      </c>
      <c r="B192" s="195" t="s">
        <v>287</v>
      </c>
      <c r="C192" s="196" t="s">
        <v>288</v>
      </c>
      <c r="D192" s="197" t="s">
        <v>289</v>
      </c>
      <c r="E192" s="198">
        <v>1.22</v>
      </c>
      <c r="F192" s="199">
        <f>Source!AC148+Source!AD148+Source!AF148</f>
        <v>24.33</v>
      </c>
      <c r="G192" s="199">
        <v>24.31</v>
      </c>
      <c r="H192" s="199">
        <v>0</v>
      </c>
      <c r="I192" s="199">
        <v>0</v>
      </c>
      <c r="J192" s="200">
        <f>Source!O148</f>
        <v>30</v>
      </c>
      <c r="K192" s="200">
        <f>Source!S148</f>
        <v>30</v>
      </c>
      <c r="L192" s="200">
        <f>Source!Q148</f>
        <v>0</v>
      </c>
      <c r="M192" s="201">
        <f>Source!R148</f>
        <v>0</v>
      </c>
    </row>
    <row r="193" spans="1:13" s="161" customFormat="1" x14ac:dyDescent="0.2">
      <c r="A193" s="173"/>
      <c r="B193" s="174"/>
      <c r="C193" s="175" t="s">
        <v>746</v>
      </c>
      <c r="D193" s="174"/>
      <c r="E193" s="176">
        <v>86</v>
      </c>
      <c r="F193" s="177" t="s">
        <v>747</v>
      </c>
      <c r="G193" s="174"/>
      <c r="H193" s="174"/>
      <c r="I193" s="174"/>
      <c r="J193" s="178">
        <f>Source!X148</f>
        <v>26</v>
      </c>
      <c r="K193" s="174"/>
      <c r="L193" s="174"/>
      <c r="M193" s="179"/>
    </row>
    <row r="194" spans="1:13" s="161" customFormat="1" x14ac:dyDescent="0.2">
      <c r="A194" s="180"/>
      <c r="B194" s="181"/>
      <c r="C194" s="182" t="s">
        <v>748</v>
      </c>
      <c r="D194" s="181"/>
      <c r="E194" s="183">
        <v>70</v>
      </c>
      <c r="F194" s="184" t="s">
        <v>747</v>
      </c>
      <c r="G194" s="181"/>
      <c r="H194" s="181"/>
      <c r="I194" s="181"/>
      <c r="J194" s="185">
        <f>Source!Y148</f>
        <v>21</v>
      </c>
      <c r="K194" s="181"/>
      <c r="L194" s="181"/>
      <c r="M194" s="186"/>
    </row>
    <row r="195" spans="1:13" s="161" customFormat="1" x14ac:dyDescent="0.2">
      <c r="A195" s="187"/>
      <c r="B195" s="188"/>
      <c r="C195" s="189" t="s">
        <v>749</v>
      </c>
      <c r="D195" s="188"/>
      <c r="E195" s="190"/>
      <c r="F195" s="191"/>
      <c r="G195" s="188"/>
      <c r="H195" s="188"/>
      <c r="I195" s="188"/>
      <c r="J195" s="192">
        <f>J192+J193+J194</f>
        <v>77</v>
      </c>
      <c r="K195" s="188"/>
      <c r="L195" s="188"/>
      <c r="M195" s="193"/>
    </row>
    <row r="196" spans="1:13" s="161" customFormat="1" x14ac:dyDescent="0.2">
      <c r="A196" s="194" t="s">
        <v>293</v>
      </c>
      <c r="B196" s="195" t="s">
        <v>294</v>
      </c>
      <c r="C196" s="196" t="s">
        <v>295</v>
      </c>
      <c r="D196" s="197" t="s">
        <v>81</v>
      </c>
      <c r="E196" s="198">
        <f>Source!I150</f>
        <v>2.4400000000000002E-2</v>
      </c>
      <c r="F196" s="199">
        <v>0</v>
      </c>
      <c r="G196" s="199"/>
      <c r="H196" s="199"/>
      <c r="I196" s="199"/>
      <c r="J196" s="200">
        <f>Source!O150</f>
        <v>0</v>
      </c>
      <c r="K196" s="200"/>
      <c r="L196" s="200"/>
      <c r="M196" s="201"/>
    </row>
    <row r="197" spans="1:13" s="161" customFormat="1" ht="36" x14ac:dyDescent="0.2">
      <c r="A197" s="194">
        <v>27</v>
      </c>
      <c r="B197" s="195" t="s">
        <v>297</v>
      </c>
      <c r="C197" s="196" t="s">
        <v>298</v>
      </c>
      <c r="D197" s="197" t="s">
        <v>60</v>
      </c>
      <c r="E197" s="198">
        <v>1.6157999999999999</v>
      </c>
      <c r="F197" s="199">
        <f>Source!AC152+Source!AD152+Source!AF152</f>
        <v>518.84</v>
      </c>
      <c r="G197" s="199">
        <v>114.02</v>
      </c>
      <c r="H197" s="199">
        <v>2.2799999999999998</v>
      </c>
      <c r="I197" s="199">
        <v>0.49</v>
      </c>
      <c r="J197" s="200">
        <f>Source!O152</f>
        <v>838</v>
      </c>
      <c r="K197" s="200">
        <f>Source!S152</f>
        <v>184</v>
      </c>
      <c r="L197" s="200">
        <f>Source!Q152</f>
        <v>4</v>
      </c>
      <c r="M197" s="201">
        <f>Source!R152</f>
        <v>1</v>
      </c>
    </row>
    <row r="198" spans="1:13" s="161" customFormat="1" x14ac:dyDescent="0.2">
      <c r="A198" s="173"/>
      <c r="B198" s="174"/>
      <c r="C198" s="175" t="s">
        <v>746</v>
      </c>
      <c r="D198" s="174"/>
      <c r="E198" s="176">
        <v>105</v>
      </c>
      <c r="F198" s="177" t="s">
        <v>747</v>
      </c>
      <c r="G198" s="174"/>
      <c r="H198" s="174"/>
      <c r="I198" s="174"/>
      <c r="J198" s="178">
        <f>Source!X152</f>
        <v>194</v>
      </c>
      <c r="K198" s="174"/>
      <c r="L198" s="174"/>
      <c r="M198" s="179"/>
    </row>
    <row r="199" spans="1:13" s="161" customFormat="1" x14ac:dyDescent="0.2">
      <c r="A199" s="180"/>
      <c r="B199" s="181"/>
      <c r="C199" s="182" t="s">
        <v>748</v>
      </c>
      <c r="D199" s="181"/>
      <c r="E199" s="183">
        <v>55</v>
      </c>
      <c r="F199" s="184" t="s">
        <v>747</v>
      </c>
      <c r="G199" s="181"/>
      <c r="H199" s="181"/>
      <c r="I199" s="181"/>
      <c r="J199" s="185">
        <f>Source!Y152</f>
        <v>102</v>
      </c>
      <c r="K199" s="181"/>
      <c r="L199" s="181"/>
      <c r="M199" s="186"/>
    </row>
    <row r="200" spans="1:13" s="161" customFormat="1" x14ac:dyDescent="0.2">
      <c r="A200" s="187"/>
      <c r="B200" s="188"/>
      <c r="C200" s="189" t="s">
        <v>749</v>
      </c>
      <c r="D200" s="188"/>
      <c r="E200" s="190"/>
      <c r="F200" s="191"/>
      <c r="G200" s="188"/>
      <c r="H200" s="188"/>
      <c r="I200" s="188"/>
      <c r="J200" s="192">
        <f>J197+J198+J199</f>
        <v>1134</v>
      </c>
      <c r="K200" s="188"/>
      <c r="L200" s="188"/>
      <c r="M200" s="193"/>
    </row>
    <row r="201" spans="1:13" s="161" customFormat="1" ht="24" x14ac:dyDescent="0.2">
      <c r="A201" s="194">
        <v>29</v>
      </c>
      <c r="B201" s="195" t="s">
        <v>301</v>
      </c>
      <c r="C201" s="196" t="s">
        <v>302</v>
      </c>
      <c r="D201" s="197" t="s">
        <v>60</v>
      </c>
      <c r="E201" s="198">
        <v>1.6157999999999999</v>
      </c>
      <c r="F201" s="199">
        <f>Source!AC154+Source!AD154+Source!AF154</f>
        <v>158.97999999999999</v>
      </c>
      <c r="G201" s="199">
        <v>157</v>
      </c>
      <c r="H201" s="199">
        <v>1.62</v>
      </c>
      <c r="I201" s="199">
        <v>0.37</v>
      </c>
      <c r="J201" s="200">
        <f>Source!O154</f>
        <v>258</v>
      </c>
      <c r="K201" s="200">
        <f>Source!S154</f>
        <v>254</v>
      </c>
      <c r="L201" s="200">
        <f>Source!Q154</f>
        <v>3</v>
      </c>
      <c r="M201" s="201">
        <f>Source!R154</f>
        <v>1</v>
      </c>
    </row>
    <row r="202" spans="1:13" s="161" customFormat="1" x14ac:dyDescent="0.2">
      <c r="A202" s="173"/>
      <c r="B202" s="174"/>
      <c r="C202" s="175" t="s">
        <v>746</v>
      </c>
      <c r="D202" s="174"/>
      <c r="E202" s="176">
        <v>105</v>
      </c>
      <c r="F202" s="177" t="s">
        <v>747</v>
      </c>
      <c r="G202" s="174"/>
      <c r="H202" s="174"/>
      <c r="I202" s="174"/>
      <c r="J202" s="178">
        <f>Source!X154</f>
        <v>268</v>
      </c>
      <c r="K202" s="174"/>
      <c r="L202" s="174"/>
      <c r="M202" s="179"/>
    </row>
    <row r="203" spans="1:13" s="161" customFormat="1" x14ac:dyDescent="0.2">
      <c r="A203" s="180"/>
      <c r="B203" s="181"/>
      <c r="C203" s="182" t="s">
        <v>748</v>
      </c>
      <c r="D203" s="181"/>
      <c r="E203" s="183">
        <v>55</v>
      </c>
      <c r="F203" s="184" t="s">
        <v>747</v>
      </c>
      <c r="G203" s="181"/>
      <c r="H203" s="181"/>
      <c r="I203" s="181"/>
      <c r="J203" s="185">
        <f>Source!Y154</f>
        <v>140</v>
      </c>
      <c r="K203" s="181"/>
      <c r="L203" s="181"/>
      <c r="M203" s="186"/>
    </row>
    <row r="204" spans="1:13" s="161" customFormat="1" x14ac:dyDescent="0.2">
      <c r="A204" s="187"/>
      <c r="B204" s="188"/>
      <c r="C204" s="189" t="s">
        <v>749</v>
      </c>
      <c r="D204" s="188"/>
      <c r="E204" s="190"/>
      <c r="F204" s="191"/>
      <c r="G204" s="188"/>
      <c r="H204" s="188"/>
      <c r="I204" s="188"/>
      <c r="J204" s="192">
        <f>J201+J202+J203</f>
        <v>666</v>
      </c>
      <c r="K204" s="188"/>
      <c r="L204" s="188"/>
      <c r="M204" s="193"/>
    </row>
    <row r="205" spans="1:13" s="161" customFormat="1" x14ac:dyDescent="0.2">
      <c r="A205" s="194" t="s">
        <v>304</v>
      </c>
      <c r="B205" s="195" t="s">
        <v>305</v>
      </c>
      <c r="C205" s="196" t="s">
        <v>306</v>
      </c>
      <c r="D205" s="197" t="s">
        <v>74</v>
      </c>
      <c r="E205" s="198">
        <f>Source!I156</f>
        <v>3.2315999999999998E-2</v>
      </c>
      <c r="F205" s="199">
        <v>15932.4</v>
      </c>
      <c r="G205" s="199"/>
      <c r="H205" s="199"/>
      <c r="I205" s="199"/>
      <c r="J205" s="200">
        <f>Source!O156</f>
        <v>515</v>
      </c>
      <c r="K205" s="200"/>
      <c r="L205" s="200"/>
      <c r="M205" s="201"/>
    </row>
    <row r="206" spans="1:13" s="161" customFormat="1" x14ac:dyDescent="0.2">
      <c r="A206" s="173"/>
      <c r="B206" s="177" t="s">
        <v>750</v>
      </c>
      <c r="C206" s="177" t="s">
        <v>772</v>
      </c>
      <c r="D206" s="174"/>
      <c r="E206" s="174"/>
      <c r="F206" s="174"/>
      <c r="G206" s="174"/>
      <c r="H206" s="174"/>
      <c r="I206" s="174"/>
      <c r="J206" s="174"/>
      <c r="K206" s="174"/>
      <c r="L206" s="174"/>
      <c r="M206" s="179"/>
    </row>
    <row r="207" spans="1:13" s="161" customFormat="1" x14ac:dyDescent="0.2">
      <c r="A207" s="194">
        <v>31</v>
      </c>
      <c r="B207" s="195" t="s">
        <v>309</v>
      </c>
      <c r="C207" s="196" t="s">
        <v>310</v>
      </c>
      <c r="D207" s="197" t="s">
        <v>60</v>
      </c>
      <c r="E207" s="198">
        <v>1.6157999999999999</v>
      </c>
      <c r="F207" s="199">
        <f>Source!AC158+Source!AD158+Source!AF158</f>
        <v>292.43</v>
      </c>
      <c r="G207" s="199">
        <v>54.71</v>
      </c>
      <c r="H207" s="199">
        <v>7.96</v>
      </c>
      <c r="I207" s="199">
        <v>1.22</v>
      </c>
      <c r="J207" s="200">
        <f>Source!O158</f>
        <v>472</v>
      </c>
      <c r="K207" s="200">
        <f>Source!S158</f>
        <v>88</v>
      </c>
      <c r="L207" s="200">
        <f>Source!Q158</f>
        <v>13</v>
      </c>
      <c r="M207" s="201">
        <f>Source!R158</f>
        <v>2</v>
      </c>
    </row>
    <row r="208" spans="1:13" s="161" customFormat="1" x14ac:dyDescent="0.2">
      <c r="A208" s="173"/>
      <c r="B208" s="174"/>
      <c r="C208" s="175" t="s">
        <v>746</v>
      </c>
      <c r="D208" s="174"/>
      <c r="E208" s="176">
        <v>118</v>
      </c>
      <c r="F208" s="177" t="s">
        <v>747</v>
      </c>
      <c r="G208" s="174"/>
      <c r="H208" s="174"/>
      <c r="I208" s="174"/>
      <c r="J208" s="178">
        <f>Source!X158</f>
        <v>106</v>
      </c>
      <c r="K208" s="174"/>
      <c r="L208" s="174"/>
      <c r="M208" s="179"/>
    </row>
    <row r="209" spans="1:13" s="161" customFormat="1" x14ac:dyDescent="0.2">
      <c r="A209" s="180"/>
      <c r="B209" s="181"/>
      <c r="C209" s="182" t="s">
        <v>748</v>
      </c>
      <c r="D209" s="181"/>
      <c r="E209" s="183">
        <v>63</v>
      </c>
      <c r="F209" s="184" t="s">
        <v>747</v>
      </c>
      <c r="G209" s="181"/>
      <c r="H209" s="181"/>
      <c r="I209" s="181"/>
      <c r="J209" s="185">
        <f>Source!Y158</f>
        <v>57</v>
      </c>
      <c r="K209" s="181"/>
      <c r="L209" s="181"/>
      <c r="M209" s="186"/>
    </row>
    <row r="210" spans="1:13" s="161" customFormat="1" x14ac:dyDescent="0.2">
      <c r="A210" s="187"/>
      <c r="B210" s="188"/>
      <c r="C210" s="189" t="s">
        <v>749</v>
      </c>
      <c r="D210" s="188"/>
      <c r="E210" s="190"/>
      <c r="F210" s="191"/>
      <c r="G210" s="188"/>
      <c r="H210" s="188"/>
      <c r="I210" s="188"/>
      <c r="J210" s="192">
        <f>J207+J208+J209</f>
        <v>635</v>
      </c>
      <c r="K210" s="188"/>
      <c r="L210" s="188"/>
      <c r="M210" s="193"/>
    </row>
    <row r="211" spans="1:13" s="161" customFormat="1" ht="24" x14ac:dyDescent="0.2">
      <c r="A211" s="194">
        <v>32</v>
      </c>
      <c r="B211" s="195" t="s">
        <v>313</v>
      </c>
      <c r="C211" s="196" t="s">
        <v>314</v>
      </c>
      <c r="D211" s="197" t="s">
        <v>60</v>
      </c>
      <c r="E211" s="198">
        <v>1.6157999999999999</v>
      </c>
      <c r="F211" s="199">
        <f>Source!AC160+Source!AD160+Source!AF160</f>
        <v>1033.6799999999998</v>
      </c>
      <c r="G211" s="199">
        <v>380.71</v>
      </c>
      <c r="H211" s="199">
        <v>10.41</v>
      </c>
      <c r="I211" s="199">
        <v>1.97</v>
      </c>
      <c r="J211" s="200">
        <f>Source!O160</f>
        <v>1670</v>
      </c>
      <c r="K211" s="200">
        <f>Source!S160</f>
        <v>615</v>
      </c>
      <c r="L211" s="200">
        <f>Source!Q160</f>
        <v>17</v>
      </c>
      <c r="M211" s="201">
        <f>Source!R160</f>
        <v>3</v>
      </c>
    </row>
    <row r="212" spans="1:13" s="161" customFormat="1" x14ac:dyDescent="0.2">
      <c r="A212" s="173"/>
      <c r="B212" s="174"/>
      <c r="C212" s="175" t="s">
        <v>746</v>
      </c>
      <c r="D212" s="174"/>
      <c r="E212" s="176">
        <v>105</v>
      </c>
      <c r="F212" s="177" t="s">
        <v>747</v>
      </c>
      <c r="G212" s="174"/>
      <c r="H212" s="174"/>
      <c r="I212" s="174"/>
      <c r="J212" s="178">
        <f>Source!X160</f>
        <v>649</v>
      </c>
      <c r="K212" s="174"/>
      <c r="L212" s="174"/>
      <c r="M212" s="179"/>
    </row>
    <row r="213" spans="1:13" s="161" customFormat="1" x14ac:dyDescent="0.2">
      <c r="A213" s="180"/>
      <c r="B213" s="181"/>
      <c r="C213" s="182" t="s">
        <v>748</v>
      </c>
      <c r="D213" s="181"/>
      <c r="E213" s="183">
        <v>55</v>
      </c>
      <c r="F213" s="184" t="s">
        <v>747</v>
      </c>
      <c r="G213" s="181"/>
      <c r="H213" s="181"/>
      <c r="I213" s="181"/>
      <c r="J213" s="185">
        <f>Source!Y160</f>
        <v>340</v>
      </c>
      <c r="K213" s="181"/>
      <c r="L213" s="181"/>
      <c r="M213" s="186"/>
    </row>
    <row r="214" spans="1:13" s="161" customFormat="1" x14ac:dyDescent="0.2">
      <c r="A214" s="187"/>
      <c r="B214" s="188"/>
      <c r="C214" s="189" t="s">
        <v>749</v>
      </c>
      <c r="D214" s="188"/>
      <c r="E214" s="190"/>
      <c r="F214" s="191"/>
      <c r="G214" s="188"/>
      <c r="H214" s="188"/>
      <c r="I214" s="188"/>
      <c r="J214" s="192">
        <f>J211+J212+J213</f>
        <v>2659</v>
      </c>
      <c r="K214" s="188"/>
      <c r="L214" s="188"/>
      <c r="M214" s="193"/>
    </row>
    <row r="215" spans="1:13" s="161" customFormat="1" x14ac:dyDescent="0.2">
      <c r="A215" s="194" t="s">
        <v>316</v>
      </c>
      <c r="B215" s="195" t="s">
        <v>317</v>
      </c>
      <c r="C215" s="196" t="s">
        <v>318</v>
      </c>
      <c r="D215" s="197" t="s">
        <v>74</v>
      </c>
      <c r="E215" s="198">
        <f>Source!I162</f>
        <v>0.48473999999999995</v>
      </c>
      <c r="F215" s="199">
        <v>3008.85</v>
      </c>
      <c r="G215" s="199"/>
      <c r="H215" s="199"/>
      <c r="I215" s="199"/>
      <c r="J215" s="200">
        <f>Source!O162</f>
        <v>1459</v>
      </c>
      <c r="K215" s="200"/>
      <c r="L215" s="200"/>
      <c r="M215" s="201"/>
    </row>
    <row r="216" spans="1:13" s="161" customFormat="1" x14ac:dyDescent="0.2">
      <c r="A216" s="173"/>
      <c r="B216" s="177" t="s">
        <v>750</v>
      </c>
      <c r="C216" s="177" t="s">
        <v>773</v>
      </c>
      <c r="D216" s="174"/>
      <c r="E216" s="174"/>
      <c r="F216" s="174"/>
      <c r="G216" s="174"/>
      <c r="H216" s="174"/>
      <c r="I216" s="174"/>
      <c r="J216" s="174"/>
      <c r="K216" s="174"/>
      <c r="L216" s="174"/>
      <c r="M216" s="179"/>
    </row>
    <row r="217" spans="1:13" s="161" customFormat="1" x14ac:dyDescent="0.2">
      <c r="A217" s="194" t="s">
        <v>320</v>
      </c>
      <c r="B217" s="195" t="s">
        <v>305</v>
      </c>
      <c r="C217" s="196" t="s">
        <v>306</v>
      </c>
      <c r="D217" s="197" t="s">
        <v>74</v>
      </c>
      <c r="E217" s="198">
        <f>Source!I164</f>
        <v>3.2315999999999998E-2</v>
      </c>
      <c r="F217" s="199">
        <v>15932.4</v>
      </c>
      <c r="G217" s="199"/>
      <c r="H217" s="199"/>
      <c r="I217" s="199"/>
      <c r="J217" s="200">
        <f>Source!O164</f>
        <v>515</v>
      </c>
      <c r="K217" s="200"/>
      <c r="L217" s="200"/>
      <c r="M217" s="201"/>
    </row>
    <row r="218" spans="1:13" s="161" customFormat="1" x14ac:dyDescent="0.2">
      <c r="A218" s="173"/>
      <c r="B218" s="177" t="s">
        <v>750</v>
      </c>
      <c r="C218" s="177" t="s">
        <v>772</v>
      </c>
      <c r="D218" s="174"/>
      <c r="E218" s="174"/>
      <c r="F218" s="174"/>
      <c r="G218" s="174"/>
      <c r="H218" s="174"/>
      <c r="I218" s="174"/>
      <c r="J218" s="174"/>
      <c r="K218" s="174"/>
      <c r="L218" s="174"/>
      <c r="M218" s="179"/>
    </row>
    <row r="219" spans="1:13" s="161" customFormat="1" ht="36" x14ac:dyDescent="0.2">
      <c r="A219" s="194">
        <v>33</v>
      </c>
      <c r="B219" s="195" t="s">
        <v>322</v>
      </c>
      <c r="C219" s="196" t="s">
        <v>323</v>
      </c>
      <c r="D219" s="197" t="s">
        <v>60</v>
      </c>
      <c r="E219" s="198">
        <v>1.6157999999999999</v>
      </c>
      <c r="F219" s="199">
        <f>Source!AC166+Source!AD166+Source!AF166</f>
        <v>500.18999999999994</v>
      </c>
      <c r="G219" s="199">
        <v>375.84</v>
      </c>
      <c r="H219" s="199">
        <v>4.5999999999999996</v>
      </c>
      <c r="I219" s="199">
        <v>0.81</v>
      </c>
      <c r="J219" s="200">
        <f>Source!O166</f>
        <v>807</v>
      </c>
      <c r="K219" s="200">
        <f>Source!S166</f>
        <v>607</v>
      </c>
      <c r="L219" s="200">
        <f>Source!Q166</f>
        <v>7</v>
      </c>
      <c r="M219" s="201">
        <f>Source!R166</f>
        <v>1</v>
      </c>
    </row>
    <row r="220" spans="1:13" s="161" customFormat="1" x14ac:dyDescent="0.2">
      <c r="A220" s="173"/>
      <c r="B220" s="174"/>
      <c r="C220" s="175" t="s">
        <v>746</v>
      </c>
      <c r="D220" s="174"/>
      <c r="E220" s="176">
        <v>122</v>
      </c>
      <c r="F220" s="177" t="s">
        <v>747</v>
      </c>
      <c r="G220" s="174"/>
      <c r="H220" s="174"/>
      <c r="I220" s="174"/>
      <c r="J220" s="178">
        <f>Source!X166</f>
        <v>742</v>
      </c>
      <c r="K220" s="174"/>
      <c r="L220" s="174"/>
      <c r="M220" s="179"/>
    </row>
    <row r="221" spans="1:13" s="161" customFormat="1" x14ac:dyDescent="0.2">
      <c r="A221" s="180"/>
      <c r="B221" s="181"/>
      <c r="C221" s="182" t="s">
        <v>748</v>
      </c>
      <c r="D221" s="181"/>
      <c r="E221" s="183">
        <v>80</v>
      </c>
      <c r="F221" s="184" t="s">
        <v>747</v>
      </c>
      <c r="G221" s="181"/>
      <c r="H221" s="181"/>
      <c r="I221" s="181"/>
      <c r="J221" s="185">
        <f>Source!Y166</f>
        <v>486</v>
      </c>
      <c r="K221" s="181"/>
      <c r="L221" s="181"/>
      <c r="M221" s="186"/>
    </row>
    <row r="222" spans="1:13" s="161" customFormat="1" x14ac:dyDescent="0.2">
      <c r="A222" s="187"/>
      <c r="B222" s="188"/>
      <c r="C222" s="189" t="s">
        <v>749</v>
      </c>
      <c r="D222" s="188"/>
      <c r="E222" s="190"/>
      <c r="F222" s="191"/>
      <c r="G222" s="188"/>
      <c r="H222" s="188"/>
      <c r="I222" s="188"/>
      <c r="J222" s="192">
        <f>J219+J220+J221</f>
        <v>2035</v>
      </c>
      <c r="K222" s="188"/>
      <c r="L222" s="188"/>
      <c r="M222" s="193"/>
    </row>
    <row r="223" spans="1:13" s="161" customFormat="1" x14ac:dyDescent="0.2">
      <c r="A223" s="194" t="s">
        <v>327</v>
      </c>
      <c r="B223" s="195" t="s">
        <v>328</v>
      </c>
      <c r="C223" s="196" t="s">
        <v>329</v>
      </c>
      <c r="D223" s="197" t="s">
        <v>81</v>
      </c>
      <c r="E223" s="198">
        <f>Source!I168</f>
        <v>1.4541999999999999E-2</v>
      </c>
      <c r="F223" s="199">
        <v>0</v>
      </c>
      <c r="G223" s="199"/>
      <c r="H223" s="199"/>
      <c r="I223" s="199"/>
      <c r="J223" s="200">
        <f>Source!O168</f>
        <v>0</v>
      </c>
      <c r="K223" s="200"/>
      <c r="L223" s="200"/>
      <c r="M223" s="201"/>
    </row>
    <row r="224" spans="1:13" s="161" customFormat="1" x14ac:dyDescent="0.2">
      <c r="A224" s="194" t="s">
        <v>330</v>
      </c>
      <c r="B224" s="195" t="s">
        <v>328</v>
      </c>
      <c r="C224" s="196" t="s">
        <v>331</v>
      </c>
      <c r="D224" s="197" t="s">
        <v>74</v>
      </c>
      <c r="E224" s="198">
        <f>Source!I170</f>
        <v>5.6552999999999999E-2</v>
      </c>
      <c r="F224" s="199">
        <v>0</v>
      </c>
      <c r="G224" s="199"/>
      <c r="H224" s="199"/>
      <c r="I224" s="199"/>
      <c r="J224" s="200">
        <f>Source!O170</f>
        <v>0</v>
      </c>
      <c r="K224" s="200"/>
      <c r="L224" s="200"/>
      <c r="M224" s="201"/>
    </row>
    <row r="225" spans="1:129" s="161" customFormat="1" ht="24" x14ac:dyDescent="0.2">
      <c r="A225" s="194">
        <v>34</v>
      </c>
      <c r="B225" s="195" t="s">
        <v>333</v>
      </c>
      <c r="C225" s="196" t="s">
        <v>334</v>
      </c>
      <c r="D225" s="197" t="s">
        <v>60</v>
      </c>
      <c r="E225" s="198">
        <v>0.52</v>
      </c>
      <c r="F225" s="199">
        <f>Source!AC172+Source!AD172+Source!AF172</f>
        <v>651.82999999999993</v>
      </c>
      <c r="G225" s="199">
        <v>282.18</v>
      </c>
      <c r="H225" s="199">
        <v>225.57</v>
      </c>
      <c r="I225" s="199">
        <v>36.369999999999997</v>
      </c>
      <c r="J225" s="200">
        <f>Source!O172</f>
        <v>339</v>
      </c>
      <c r="K225" s="200">
        <f>Source!S172</f>
        <v>147</v>
      </c>
      <c r="L225" s="200">
        <f>Source!Q172</f>
        <v>117</v>
      </c>
      <c r="M225" s="201">
        <f>Source!R172</f>
        <v>19</v>
      </c>
    </row>
    <row r="226" spans="1:129" s="161" customFormat="1" x14ac:dyDescent="0.2">
      <c r="A226" s="173"/>
      <c r="B226" s="174"/>
      <c r="C226" s="175" t="s">
        <v>746</v>
      </c>
      <c r="D226" s="174"/>
      <c r="E226" s="176">
        <v>115</v>
      </c>
      <c r="F226" s="177" t="s">
        <v>747</v>
      </c>
      <c r="G226" s="174"/>
      <c r="H226" s="174"/>
      <c r="I226" s="174"/>
      <c r="J226" s="178">
        <f>Source!X172</f>
        <v>191</v>
      </c>
      <c r="K226" s="174"/>
      <c r="L226" s="174"/>
      <c r="M226" s="179"/>
    </row>
    <row r="227" spans="1:129" s="161" customFormat="1" x14ac:dyDescent="0.2">
      <c r="A227" s="180"/>
      <c r="B227" s="181"/>
      <c r="C227" s="182" t="s">
        <v>748</v>
      </c>
      <c r="D227" s="181"/>
      <c r="E227" s="183">
        <v>85</v>
      </c>
      <c r="F227" s="184" t="s">
        <v>747</v>
      </c>
      <c r="G227" s="181"/>
      <c r="H227" s="181"/>
      <c r="I227" s="181"/>
      <c r="J227" s="185">
        <f>Source!Y172</f>
        <v>141</v>
      </c>
      <c r="K227" s="181"/>
      <c r="L227" s="181"/>
      <c r="M227" s="186"/>
    </row>
    <row r="228" spans="1:129" s="161" customFormat="1" x14ac:dyDescent="0.2">
      <c r="A228" s="187"/>
      <c r="B228" s="188"/>
      <c r="C228" s="189" t="s">
        <v>749</v>
      </c>
      <c r="D228" s="188"/>
      <c r="E228" s="190"/>
      <c r="F228" s="191"/>
      <c r="G228" s="188"/>
      <c r="H228" s="188"/>
      <c r="I228" s="188"/>
      <c r="J228" s="192">
        <f>J225+J226+J227</f>
        <v>671</v>
      </c>
      <c r="K228" s="188"/>
      <c r="L228" s="188"/>
      <c r="M228" s="193"/>
    </row>
    <row r="229" spans="1:129" s="161" customFormat="1" x14ac:dyDescent="0.2">
      <c r="A229" s="194" t="s">
        <v>338</v>
      </c>
      <c r="B229" s="195" t="s">
        <v>339</v>
      </c>
      <c r="C229" s="196" t="s">
        <v>340</v>
      </c>
      <c r="D229" s="197" t="s">
        <v>81</v>
      </c>
      <c r="E229" s="198">
        <f>Source!I174</f>
        <v>1.8720000000000001</v>
      </c>
      <c r="F229" s="199">
        <v>0</v>
      </c>
      <c r="G229" s="199"/>
      <c r="H229" s="199"/>
      <c r="I229" s="199"/>
      <c r="J229" s="200">
        <f>Source!O174</f>
        <v>0</v>
      </c>
      <c r="K229" s="200"/>
      <c r="L229" s="200"/>
      <c r="M229" s="201"/>
    </row>
    <row r="230" spans="1:129" s="161" customFormat="1" x14ac:dyDescent="0.2">
      <c r="A230" s="194" t="s">
        <v>341</v>
      </c>
      <c r="B230" s="195" t="s">
        <v>342</v>
      </c>
      <c r="C230" s="196" t="s">
        <v>343</v>
      </c>
      <c r="D230" s="197" t="s">
        <v>81</v>
      </c>
      <c r="E230" s="198">
        <f>Source!I176</f>
        <v>13.103999999999999</v>
      </c>
      <c r="F230" s="199">
        <v>150.44</v>
      </c>
      <c r="G230" s="199"/>
      <c r="H230" s="199"/>
      <c r="I230" s="199"/>
      <c r="J230" s="200">
        <f>Source!O176</f>
        <v>1971</v>
      </c>
      <c r="K230" s="200"/>
      <c r="L230" s="200"/>
      <c r="M230" s="201"/>
    </row>
    <row r="231" spans="1:129" s="161" customFormat="1" x14ac:dyDescent="0.2">
      <c r="A231" s="173"/>
      <c r="B231" s="177" t="s">
        <v>750</v>
      </c>
      <c r="C231" s="177" t="s">
        <v>774</v>
      </c>
      <c r="D231" s="174"/>
      <c r="E231" s="174"/>
      <c r="F231" s="174"/>
      <c r="G231" s="174"/>
      <c r="H231" s="174"/>
      <c r="I231" s="174"/>
      <c r="J231" s="174"/>
      <c r="K231" s="174"/>
      <c r="L231" s="174"/>
      <c r="M231" s="179"/>
    </row>
    <row r="232" spans="1:129" s="161" customFormat="1" x14ac:dyDescent="0.2">
      <c r="A232" s="194" t="s">
        <v>345</v>
      </c>
      <c r="B232" s="195" t="s">
        <v>346</v>
      </c>
      <c r="C232" s="196" t="s">
        <v>347</v>
      </c>
      <c r="D232" s="197" t="s">
        <v>74</v>
      </c>
      <c r="E232" s="198">
        <f>Source!I178</f>
        <v>6.0996000000000006</v>
      </c>
      <c r="F232" s="199">
        <v>62.18</v>
      </c>
      <c r="G232" s="199"/>
      <c r="H232" s="199"/>
      <c r="I232" s="199"/>
      <c r="J232" s="200">
        <f>Source!O178</f>
        <v>379</v>
      </c>
      <c r="K232" s="200"/>
      <c r="L232" s="200"/>
      <c r="M232" s="201"/>
    </row>
    <row r="233" spans="1:129" s="161" customFormat="1" ht="13.5" thickBot="1" x14ac:dyDescent="0.25">
      <c r="A233" s="173"/>
      <c r="B233" s="177" t="s">
        <v>750</v>
      </c>
      <c r="C233" s="177" t="s">
        <v>775</v>
      </c>
      <c r="D233" s="174"/>
      <c r="E233" s="174"/>
      <c r="F233" s="174"/>
      <c r="G233" s="174"/>
      <c r="H233" s="174"/>
      <c r="I233" s="174"/>
      <c r="J233" s="174"/>
      <c r="K233" s="174"/>
      <c r="L233" s="174"/>
      <c r="M233" s="179"/>
    </row>
    <row r="234" spans="1:129" s="161" customFormat="1" x14ac:dyDescent="0.2">
      <c r="A234" s="202"/>
      <c r="B234" s="202"/>
      <c r="C234" s="203" t="s">
        <v>752</v>
      </c>
      <c r="D234" s="203"/>
      <c r="E234" s="203"/>
      <c r="F234" s="203"/>
      <c r="G234" s="203"/>
      <c r="H234" s="203"/>
      <c r="I234" s="204">
        <f>CY234</f>
        <v>230648</v>
      </c>
      <c r="J234" s="204"/>
      <c r="K234" s="205">
        <f>CZ234</f>
        <v>11337</v>
      </c>
      <c r="L234" s="205">
        <f>DA234</f>
        <v>2128</v>
      </c>
      <c r="M234" s="205">
        <f>DB234</f>
        <v>212</v>
      </c>
      <c r="CW234" s="161">
        <f>Source!U181</f>
        <v>1328.6742200000001</v>
      </c>
      <c r="CX234" s="161">
        <f>Source!V181</f>
        <v>16.570457000000005</v>
      </c>
      <c r="CY234" s="161">
        <f>Source!O181</f>
        <v>230648</v>
      </c>
      <c r="CZ234" s="161">
        <f>Source!S181</f>
        <v>11337</v>
      </c>
      <c r="DA234" s="161">
        <f>Source!Q181</f>
        <v>2128</v>
      </c>
      <c r="DB234" s="161">
        <f>Source!R181</f>
        <v>212</v>
      </c>
      <c r="DC234" s="161">
        <f>Source!P181</f>
        <v>217183</v>
      </c>
      <c r="DD234" s="161">
        <f>Source!AO181</f>
        <v>0</v>
      </c>
      <c r="DE234" s="161">
        <f>Source!AV181</f>
        <v>217183</v>
      </c>
      <c r="DF234" s="161">
        <f>Source!AW181</f>
        <v>217183</v>
      </c>
      <c r="DG234" s="161">
        <f>Source!AX181</f>
        <v>0</v>
      </c>
      <c r="DH234" s="161">
        <f>Source!AY181</f>
        <v>217183</v>
      </c>
      <c r="DI234" s="161">
        <f>Source!AP181</f>
        <v>0</v>
      </c>
      <c r="DJ234" s="161">
        <f>Source!AQ181</f>
        <v>0</v>
      </c>
      <c r="DK234" s="161">
        <f>Source!AZ181</f>
        <v>0</v>
      </c>
      <c r="DL234" s="161">
        <f>Source!T181</f>
        <v>0</v>
      </c>
      <c r="DM234" s="161">
        <f>Source!W181</f>
        <v>0</v>
      </c>
      <c r="DN234" s="161">
        <f>Source!X181</f>
        <v>11231</v>
      </c>
      <c r="DO234" s="161">
        <f>Source!Y181</f>
        <v>6855</v>
      </c>
      <c r="DP234" s="161">
        <f>Source!AR181</f>
        <v>248734</v>
      </c>
      <c r="DQ234" s="161">
        <f>Source!AS181</f>
        <v>248734</v>
      </c>
      <c r="DR234" s="161">
        <f>Source!AT181</f>
        <v>0</v>
      </c>
      <c r="DS234" s="161">
        <f>Source!AP181</f>
        <v>0</v>
      </c>
      <c r="DT234" s="161">
        <f>Source!AU181</f>
        <v>0</v>
      </c>
      <c r="DU234" s="161">
        <f>Source!AS181+Source!AT181</f>
        <v>248734</v>
      </c>
      <c r="DW234" s="161">
        <f>Source!BA181</f>
        <v>0</v>
      </c>
      <c r="DX234" s="161">
        <f>Source!BB181</f>
        <v>0</v>
      </c>
      <c r="DY234" s="161">
        <f>Source!BC181</f>
        <v>0</v>
      </c>
    </row>
    <row r="235" spans="1:129" s="161" customFormat="1" x14ac:dyDescent="0.2">
      <c r="I235" s="206"/>
      <c r="J235" s="206"/>
    </row>
    <row r="236" spans="1:129" s="161" customFormat="1" x14ac:dyDescent="0.2">
      <c r="C236" s="207" t="s">
        <v>109</v>
      </c>
      <c r="D236" s="207"/>
      <c r="E236" s="207"/>
      <c r="F236" s="207"/>
      <c r="G236" s="207"/>
      <c r="H236" s="207"/>
      <c r="I236" s="208">
        <f>CY234</f>
        <v>230648</v>
      </c>
      <c r="J236" s="209"/>
    </row>
    <row r="237" spans="1:129" s="161" customFormat="1" x14ac:dyDescent="0.2">
      <c r="C237" s="207" t="s">
        <v>753</v>
      </c>
      <c r="D237" s="207"/>
      <c r="E237" s="207"/>
      <c r="F237" s="207"/>
      <c r="G237" s="207"/>
      <c r="H237" s="207"/>
      <c r="I237" s="210"/>
      <c r="J237" s="206"/>
    </row>
    <row r="238" spans="1:129" s="161" customFormat="1" x14ac:dyDescent="0.2">
      <c r="C238" s="207" t="s">
        <v>754</v>
      </c>
      <c r="D238" s="207"/>
      <c r="E238" s="207"/>
      <c r="F238" s="207"/>
      <c r="G238" s="207"/>
      <c r="H238" s="207"/>
      <c r="I238" s="208">
        <f>CZ234</f>
        <v>11337</v>
      </c>
      <c r="J238" s="209"/>
    </row>
    <row r="239" spans="1:129" s="161" customFormat="1" x14ac:dyDescent="0.2">
      <c r="C239" s="207" t="s">
        <v>755</v>
      </c>
      <c r="D239" s="207"/>
      <c r="E239" s="207"/>
      <c r="F239" s="207"/>
      <c r="G239" s="207"/>
      <c r="H239" s="207"/>
      <c r="I239" s="208">
        <f>DA234</f>
        <v>2128</v>
      </c>
      <c r="J239" s="209"/>
    </row>
    <row r="240" spans="1:129" s="161" customFormat="1" x14ac:dyDescent="0.2">
      <c r="C240" s="207" t="s">
        <v>753</v>
      </c>
      <c r="D240" s="207"/>
      <c r="E240" s="207"/>
      <c r="F240" s="207"/>
      <c r="G240" s="207"/>
      <c r="H240" s="207"/>
      <c r="I240" s="210"/>
      <c r="J240" s="206"/>
    </row>
    <row r="241" spans="1:255" s="161" customFormat="1" x14ac:dyDescent="0.2">
      <c r="C241" s="207" t="s">
        <v>756</v>
      </c>
      <c r="D241" s="207"/>
      <c r="E241" s="207"/>
      <c r="F241" s="207"/>
      <c r="G241" s="207"/>
      <c r="H241" s="207"/>
      <c r="I241" s="208">
        <f>DB234</f>
        <v>212</v>
      </c>
      <c r="J241" s="209"/>
    </row>
    <row r="242" spans="1:255" s="161" customFormat="1" x14ac:dyDescent="0.2">
      <c r="C242" s="207" t="s">
        <v>757</v>
      </c>
      <c r="D242" s="207"/>
      <c r="E242" s="207"/>
      <c r="F242" s="207"/>
      <c r="G242" s="207"/>
      <c r="H242" s="207"/>
      <c r="I242" s="208">
        <f>DC234</f>
        <v>217183</v>
      </c>
      <c r="J242" s="209"/>
    </row>
    <row r="243" spans="1:255" s="161" customFormat="1" x14ac:dyDescent="0.2">
      <c r="C243" s="207"/>
      <c r="D243" s="207"/>
      <c r="E243" s="207"/>
      <c r="F243" s="207"/>
      <c r="G243" s="207"/>
      <c r="H243" s="207"/>
      <c r="I243" s="210"/>
      <c r="J243" s="206"/>
    </row>
    <row r="244" spans="1:255" s="161" customFormat="1" x14ac:dyDescent="0.2">
      <c r="C244" s="207" t="s">
        <v>758</v>
      </c>
      <c r="D244" s="207"/>
      <c r="E244" s="207"/>
      <c r="F244" s="207"/>
      <c r="G244" s="207"/>
      <c r="H244" s="207"/>
      <c r="I244" s="208">
        <f>DN234</f>
        <v>11231</v>
      </c>
      <c r="J244" s="209"/>
    </row>
    <row r="245" spans="1:255" s="161" customFormat="1" x14ac:dyDescent="0.2">
      <c r="C245" s="207" t="s">
        <v>759</v>
      </c>
      <c r="D245" s="207"/>
      <c r="E245" s="207"/>
      <c r="F245" s="207"/>
      <c r="G245" s="207"/>
      <c r="H245" s="207"/>
      <c r="I245" s="208">
        <f>DO234</f>
        <v>6855</v>
      </c>
      <c r="J245" s="209"/>
    </row>
    <row r="246" spans="1:255" s="161" customFormat="1" x14ac:dyDescent="0.2">
      <c r="C246" s="207" t="s">
        <v>760</v>
      </c>
      <c r="D246" s="207"/>
      <c r="E246" s="207"/>
      <c r="F246" s="207"/>
      <c r="G246" s="207"/>
      <c r="H246" s="207"/>
      <c r="I246" s="208">
        <f>DP234</f>
        <v>248734</v>
      </c>
      <c r="J246" s="209"/>
    </row>
    <row r="247" spans="1:255" s="161" customFormat="1" x14ac:dyDescent="0.2">
      <c r="C247" s="207" t="s">
        <v>761</v>
      </c>
      <c r="D247" s="207"/>
      <c r="E247" s="207"/>
      <c r="F247" s="207"/>
      <c r="G247" s="207"/>
      <c r="H247" s="207"/>
      <c r="I247" s="210"/>
      <c r="J247" s="206"/>
    </row>
    <row r="248" spans="1:255" s="161" customFormat="1" x14ac:dyDescent="0.2">
      <c r="C248" s="207" t="s">
        <v>762</v>
      </c>
      <c r="D248" s="207"/>
      <c r="E248" s="207"/>
      <c r="F248" s="207"/>
      <c r="G248" s="207"/>
      <c r="H248" s="207"/>
      <c r="I248" s="208">
        <f>DQ234</f>
        <v>248734</v>
      </c>
      <c r="J248" s="209"/>
    </row>
    <row r="249" spans="1:255" s="161" customFormat="1" hidden="1" x14ac:dyDescent="0.2">
      <c r="C249" s="207" t="s">
        <v>763</v>
      </c>
      <c r="D249" s="207"/>
      <c r="E249" s="207"/>
      <c r="F249" s="207"/>
      <c r="G249" s="207"/>
      <c r="H249" s="207"/>
      <c r="I249" s="208">
        <f>DR234</f>
        <v>0</v>
      </c>
      <c r="J249" s="209"/>
    </row>
    <row r="250" spans="1:255" s="161" customFormat="1" hidden="1" x14ac:dyDescent="0.2">
      <c r="C250" s="207" t="s">
        <v>764</v>
      </c>
      <c r="D250" s="207"/>
      <c r="E250" s="207"/>
      <c r="F250" s="207"/>
      <c r="G250" s="207"/>
      <c r="H250" s="207"/>
      <c r="I250" s="208">
        <f>DS234</f>
        <v>0</v>
      </c>
      <c r="J250" s="209"/>
    </row>
    <row r="251" spans="1:255" s="161" customFormat="1" hidden="1" x14ac:dyDescent="0.2">
      <c r="C251" s="207" t="s">
        <v>765</v>
      </c>
      <c r="D251" s="207"/>
      <c r="E251" s="207"/>
      <c r="F251" s="207"/>
      <c r="G251" s="207"/>
      <c r="H251" s="207"/>
      <c r="I251" s="208">
        <f>DT234</f>
        <v>0</v>
      </c>
      <c r="J251" s="209"/>
    </row>
    <row r="252" spans="1:255" s="161" customFormat="1" ht="13.5" thickBot="1" x14ac:dyDescent="0.25">
      <c r="C252" s="207"/>
      <c r="D252" s="207"/>
      <c r="E252" s="207"/>
      <c r="F252" s="207"/>
      <c r="G252" s="207"/>
      <c r="H252" s="207"/>
      <c r="I252" s="207"/>
    </row>
    <row r="253" spans="1:255" x14ac:dyDescent="0.2">
      <c r="A253" s="53"/>
      <c r="B253" s="53"/>
      <c r="C253" s="54" t="s">
        <v>776</v>
      </c>
      <c r="D253" s="54"/>
      <c r="E253" s="54"/>
      <c r="F253" s="54"/>
      <c r="G253" s="54"/>
      <c r="H253" s="54"/>
      <c r="I253" s="127">
        <f>CY253</f>
        <v>232623</v>
      </c>
      <c r="J253" s="127"/>
      <c r="K253" s="55">
        <f>CZ253</f>
        <v>12295</v>
      </c>
      <c r="L253" s="55">
        <f>DA253</f>
        <v>2420</v>
      </c>
      <c r="M253" s="55">
        <f>DB253</f>
        <v>249</v>
      </c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>
        <f>Source!U210</f>
        <v>1448.8136160000001</v>
      </c>
      <c r="CX253" s="23">
        <f>Source!V210</f>
        <v>19.713161000000007</v>
      </c>
      <c r="CY253" s="23">
        <f>Source!O210</f>
        <v>232623</v>
      </c>
      <c r="CZ253" s="23">
        <f>Source!S210</f>
        <v>12295</v>
      </c>
      <c r="DA253" s="23">
        <f>Source!Q210</f>
        <v>2420</v>
      </c>
      <c r="DB253" s="23">
        <f>Source!R210</f>
        <v>249</v>
      </c>
      <c r="DC253" s="23">
        <f>Source!P210</f>
        <v>217908</v>
      </c>
      <c r="DD253" s="23">
        <f>Source!AO210</f>
        <v>0</v>
      </c>
      <c r="DE253" s="23">
        <f>Source!AV210</f>
        <v>217908</v>
      </c>
      <c r="DF253" s="23">
        <f>Source!AW210</f>
        <v>217908</v>
      </c>
      <c r="DG253" s="23">
        <f>Source!AX210</f>
        <v>0</v>
      </c>
      <c r="DH253" s="23">
        <f>Source!AY210</f>
        <v>217908</v>
      </c>
      <c r="DI253" s="23">
        <f>Source!AP210</f>
        <v>0</v>
      </c>
      <c r="DJ253" s="23">
        <f>Source!AQ210</f>
        <v>0</v>
      </c>
      <c r="DK253" s="23">
        <f>Source!AZ210</f>
        <v>0</v>
      </c>
      <c r="DL253" s="23">
        <f>Source!T210</f>
        <v>0</v>
      </c>
      <c r="DM253" s="23">
        <f>Source!W210</f>
        <v>0</v>
      </c>
      <c r="DN253" s="23">
        <f>Source!X210</f>
        <v>12131</v>
      </c>
      <c r="DO253" s="23">
        <f>Source!Y210</f>
        <v>7517</v>
      </c>
      <c r="DP253" s="23">
        <f>Source!AR210</f>
        <v>252271</v>
      </c>
      <c r="DQ253" s="23">
        <f>Source!AS210</f>
        <v>252271</v>
      </c>
      <c r="DR253" s="23">
        <f>Source!AT210</f>
        <v>0</v>
      </c>
      <c r="DS253" s="23">
        <f>Source!AP210</f>
        <v>0</v>
      </c>
      <c r="DT253" s="23">
        <f>Source!AU210</f>
        <v>0</v>
      </c>
      <c r="DU253" s="23">
        <f>Source!AS210+Source!AT210</f>
        <v>252271</v>
      </c>
      <c r="DV253" s="23"/>
      <c r="DW253" s="23">
        <f>Source!BA210</f>
        <v>0</v>
      </c>
      <c r="DX253" s="23">
        <f>Source!BB210</f>
        <v>0</v>
      </c>
      <c r="DY253" s="23">
        <f>Source!BC210</f>
        <v>0</v>
      </c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</row>
    <row r="254" spans="1:255" x14ac:dyDescent="0.2">
      <c r="I254" s="121"/>
      <c r="J254" s="121"/>
    </row>
    <row r="255" spans="1:255" x14ac:dyDescent="0.2">
      <c r="C255" s="24" t="s">
        <v>109</v>
      </c>
      <c r="D255" s="24"/>
      <c r="E255" s="24"/>
      <c r="F255" s="24"/>
      <c r="G255" s="24"/>
      <c r="H255" s="24"/>
      <c r="I255" s="122">
        <f>CY253</f>
        <v>232623</v>
      </c>
      <c r="J255" s="123"/>
    </row>
    <row r="256" spans="1:255" x14ac:dyDescent="0.2">
      <c r="C256" s="24" t="s">
        <v>753</v>
      </c>
      <c r="D256" s="24"/>
      <c r="E256" s="24"/>
      <c r="F256" s="24"/>
      <c r="G256" s="24"/>
      <c r="H256" s="24"/>
      <c r="I256" s="120"/>
      <c r="J256" s="121"/>
    </row>
    <row r="257" spans="1:255" x14ac:dyDescent="0.2">
      <c r="C257" s="24" t="s">
        <v>754</v>
      </c>
      <c r="D257" s="24"/>
      <c r="E257" s="24"/>
      <c r="F257" s="24"/>
      <c r="G257" s="24"/>
      <c r="H257" s="24"/>
      <c r="I257" s="122">
        <f>CZ253</f>
        <v>12295</v>
      </c>
      <c r="J257" s="123"/>
    </row>
    <row r="258" spans="1:255" x14ac:dyDescent="0.2">
      <c r="C258" s="24" t="s">
        <v>755</v>
      </c>
      <c r="D258" s="24"/>
      <c r="E258" s="24"/>
      <c r="F258" s="24"/>
      <c r="G258" s="24"/>
      <c r="H258" s="24"/>
      <c r="I258" s="122">
        <f>DA253</f>
        <v>2420</v>
      </c>
      <c r="J258" s="123"/>
    </row>
    <row r="259" spans="1:255" x14ac:dyDescent="0.2">
      <c r="C259" s="24" t="s">
        <v>753</v>
      </c>
      <c r="D259" s="24"/>
      <c r="E259" s="24"/>
      <c r="F259" s="24"/>
      <c r="G259" s="24"/>
      <c r="H259" s="24"/>
      <c r="I259" s="120"/>
      <c r="J259" s="121"/>
    </row>
    <row r="260" spans="1:255" x14ac:dyDescent="0.2">
      <c r="C260" s="24" t="s">
        <v>756</v>
      </c>
      <c r="D260" s="24"/>
      <c r="E260" s="24"/>
      <c r="F260" s="24"/>
      <c r="G260" s="24"/>
      <c r="H260" s="24"/>
      <c r="I260" s="122">
        <f>DB253</f>
        <v>249</v>
      </c>
      <c r="J260" s="123"/>
    </row>
    <row r="261" spans="1:255" x14ac:dyDescent="0.2">
      <c r="C261" s="24" t="s">
        <v>757</v>
      </c>
      <c r="D261" s="24"/>
      <c r="E261" s="24"/>
      <c r="F261" s="24"/>
      <c r="G261" s="24"/>
      <c r="H261" s="24"/>
      <c r="I261" s="122">
        <f>DC253</f>
        <v>217908</v>
      </c>
      <c r="J261" s="123"/>
    </row>
    <row r="262" spans="1:255" x14ac:dyDescent="0.2">
      <c r="C262" s="24"/>
      <c r="D262" s="24"/>
      <c r="E262" s="24"/>
      <c r="F262" s="24"/>
      <c r="G262" s="24"/>
      <c r="H262" s="24"/>
      <c r="I262" s="120"/>
      <c r="J262" s="121"/>
    </row>
    <row r="263" spans="1:255" x14ac:dyDescent="0.2">
      <c r="A263" s="56"/>
      <c r="B263" s="56"/>
      <c r="C263" s="57" t="s">
        <v>758</v>
      </c>
      <c r="D263" s="57"/>
      <c r="E263" s="57"/>
      <c r="F263" s="57"/>
      <c r="G263" s="57"/>
      <c r="H263" s="57"/>
      <c r="I263" s="128">
        <f>DN253</f>
        <v>12131</v>
      </c>
      <c r="J263" s="123"/>
    </row>
    <row r="264" spans="1:255" x14ac:dyDescent="0.2">
      <c r="A264" s="56"/>
      <c r="B264" s="56"/>
      <c r="C264" s="57" t="s">
        <v>759</v>
      </c>
      <c r="D264" s="57"/>
      <c r="E264" s="57"/>
      <c r="F264" s="57"/>
      <c r="G264" s="57"/>
      <c r="H264" s="57"/>
      <c r="I264" s="128">
        <f>DO253</f>
        <v>7517</v>
      </c>
      <c r="J264" s="123"/>
    </row>
    <row r="265" spans="1:255" x14ac:dyDescent="0.2">
      <c r="A265" s="56"/>
      <c r="B265" s="56"/>
      <c r="C265" s="57" t="s">
        <v>760</v>
      </c>
      <c r="D265" s="57"/>
      <c r="E265" s="57"/>
      <c r="F265" s="57"/>
      <c r="G265" s="57"/>
      <c r="H265" s="57"/>
      <c r="I265" s="128">
        <f>DP253</f>
        <v>252271</v>
      </c>
      <c r="J265" s="123"/>
    </row>
    <row r="266" spans="1:255" x14ac:dyDescent="0.2">
      <c r="C266" s="24" t="s">
        <v>761</v>
      </c>
      <c r="D266" s="24"/>
      <c r="E266" s="24"/>
      <c r="F266" s="24"/>
      <c r="G266" s="24"/>
      <c r="H266" s="24"/>
      <c r="I266" s="120"/>
      <c r="J266" s="121"/>
    </row>
    <row r="267" spans="1:255" x14ac:dyDescent="0.2">
      <c r="C267" s="24" t="s">
        <v>762</v>
      </c>
      <c r="D267" s="24"/>
      <c r="E267" s="24"/>
      <c r="F267" s="24"/>
      <c r="G267" s="24"/>
      <c r="H267" s="24"/>
      <c r="I267" s="122">
        <f>DQ253</f>
        <v>252271</v>
      </c>
      <c r="J267" s="123"/>
    </row>
    <row r="268" spans="1:255" hidden="1" x14ac:dyDescent="0.2">
      <c r="C268" s="24" t="s">
        <v>763</v>
      </c>
      <c r="D268" s="24"/>
      <c r="E268" s="24"/>
      <c r="F268" s="24"/>
      <c r="G268" s="24"/>
      <c r="H268" s="24"/>
      <c r="I268" s="122">
        <f>DR253</f>
        <v>0</v>
      </c>
      <c r="J268" s="123"/>
    </row>
    <row r="269" spans="1:255" hidden="1" x14ac:dyDescent="0.2">
      <c r="C269" s="24" t="s">
        <v>764</v>
      </c>
      <c r="D269" s="24"/>
      <c r="E269" s="24"/>
      <c r="F269" s="24"/>
      <c r="G269" s="24"/>
      <c r="H269" s="24"/>
      <c r="I269" s="122">
        <f>DS253</f>
        <v>0</v>
      </c>
      <c r="J269" s="123"/>
    </row>
    <row r="270" spans="1:255" hidden="1" x14ac:dyDescent="0.2">
      <c r="C270" s="24" t="s">
        <v>765</v>
      </c>
      <c r="D270" s="24"/>
      <c r="E270" s="24"/>
      <c r="F270" s="24"/>
      <c r="G270" s="24"/>
      <c r="H270" s="24"/>
      <c r="I270" s="122">
        <f>DT253</f>
        <v>0</v>
      </c>
      <c r="J270" s="123"/>
    </row>
    <row r="271" spans="1:255" x14ac:dyDescent="0.2">
      <c r="C271" s="24"/>
      <c r="D271" s="24"/>
      <c r="E271" s="24"/>
      <c r="F271" s="24"/>
      <c r="G271" s="24"/>
      <c r="H271" s="24"/>
      <c r="I271" s="24"/>
      <c r="V271" s="23"/>
      <c r="W271" s="23"/>
      <c r="X271" s="23"/>
      <c r="Y271" s="23">
        <v>513</v>
      </c>
      <c r="Z271" s="23" t="s">
        <v>782</v>
      </c>
      <c r="AA271" s="23"/>
      <c r="AB271" s="23" t="s">
        <v>719</v>
      </c>
      <c r="AC271" s="23" t="str">
        <f>Source!G210</f>
        <v>Новая локальная смета</v>
      </c>
      <c r="AD271" s="23">
        <f>J273</f>
        <v>1710397</v>
      </c>
      <c r="AE271" s="23">
        <f>J274</f>
        <v>0</v>
      </c>
      <c r="AF271" s="23">
        <f>J275</f>
        <v>0</v>
      </c>
      <c r="AG271" s="23">
        <f>J276</f>
        <v>0</v>
      </c>
      <c r="AH271" s="60">
        <f>J277</f>
        <v>1710397</v>
      </c>
      <c r="AI271" s="60">
        <f>J278</f>
        <v>1710397</v>
      </c>
      <c r="AJ271" s="23">
        <f>Source!S210*BM271</f>
        <v>12295</v>
      </c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60">
        <f>J280</f>
        <v>1710397</v>
      </c>
      <c r="BH271" s="23">
        <f>J281</f>
        <v>342079.4</v>
      </c>
      <c r="BI271" s="60">
        <f>J282</f>
        <v>2052476.4</v>
      </c>
      <c r="BJ271" s="23"/>
      <c r="BK271" s="23"/>
      <c r="BL271" s="23">
        <f>Source!R210*BM271</f>
        <v>249</v>
      </c>
      <c r="BM271" s="23">
        <v>1</v>
      </c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</row>
    <row r="272" spans="1:255" ht="33.75" x14ac:dyDescent="0.2">
      <c r="A272" s="58"/>
      <c r="B272" s="58"/>
      <c r="C272" s="124" t="s">
        <v>777</v>
      </c>
      <c r="D272" s="125"/>
      <c r="E272" s="125"/>
      <c r="F272" s="59" t="s">
        <v>778</v>
      </c>
      <c r="G272" s="124" t="s">
        <v>779</v>
      </c>
      <c r="H272" s="126"/>
      <c r="I272" s="59" t="s">
        <v>780</v>
      </c>
      <c r="J272" s="59" t="s">
        <v>781</v>
      </c>
    </row>
    <row r="273" spans="1:255" x14ac:dyDescent="0.2">
      <c r="A273" s="13"/>
      <c r="B273" s="62"/>
      <c r="C273" s="63" t="s">
        <v>783</v>
      </c>
      <c r="D273" s="64"/>
      <c r="E273" s="64"/>
      <c r="F273" s="65">
        <f>Source!AS210</f>
        <v>252271</v>
      </c>
      <c r="G273" s="66">
        <v>1</v>
      </c>
      <c r="H273" s="66">
        <v>1</v>
      </c>
      <c r="I273" s="66">
        <v>6.78</v>
      </c>
      <c r="J273" s="67">
        <f>ROUND(F273*G273*H273*I273,0)</f>
        <v>1710397</v>
      </c>
    </row>
    <row r="274" spans="1:255" hidden="1" x14ac:dyDescent="0.2">
      <c r="A274" s="13"/>
      <c r="B274" s="62"/>
      <c r="C274" s="63" t="s">
        <v>784</v>
      </c>
      <c r="D274" s="64"/>
      <c r="E274" s="64"/>
      <c r="F274" s="65">
        <f>Source!AT210</f>
        <v>0</v>
      </c>
      <c r="G274" s="66">
        <v>1</v>
      </c>
      <c r="H274" s="66">
        <v>1</v>
      </c>
      <c r="I274" s="66">
        <v>6.78</v>
      </c>
      <c r="J274" s="67">
        <f>ROUND(F274*G274*H274*I274,0)</f>
        <v>0</v>
      </c>
    </row>
    <row r="275" spans="1:255" hidden="1" x14ac:dyDescent="0.2">
      <c r="A275" s="13"/>
      <c r="B275" s="62"/>
      <c r="C275" s="63" t="s">
        <v>785</v>
      </c>
      <c r="D275" s="64"/>
      <c r="E275" s="64"/>
      <c r="F275" s="65">
        <f>Source!AP210</f>
        <v>0</v>
      </c>
      <c r="G275" s="66">
        <v>1</v>
      </c>
      <c r="H275" s="66">
        <v>1</v>
      </c>
      <c r="I275" s="66">
        <v>6.78</v>
      </c>
      <c r="J275" s="67">
        <f>ROUND(F275*G275*H275*I275,0)</f>
        <v>0</v>
      </c>
    </row>
    <row r="276" spans="1:255" hidden="1" x14ac:dyDescent="0.2">
      <c r="A276" s="13"/>
      <c r="B276" s="62"/>
      <c r="C276" s="63" t="s">
        <v>142</v>
      </c>
      <c r="D276" s="64"/>
      <c r="E276" s="64"/>
      <c r="F276" s="65">
        <f>Source!AU210</f>
        <v>0</v>
      </c>
      <c r="G276" s="66">
        <v>1</v>
      </c>
      <c r="H276" s="66">
        <v>1</v>
      </c>
      <c r="I276" s="66">
        <v>6.78</v>
      </c>
      <c r="J276" s="67">
        <f>ROUND(F276*G276*H276*I276,0)</f>
        <v>0</v>
      </c>
    </row>
    <row r="277" spans="1:255" hidden="1" x14ac:dyDescent="0.2">
      <c r="A277" s="13"/>
      <c r="B277" s="62"/>
      <c r="C277" s="63" t="s">
        <v>786</v>
      </c>
      <c r="D277" s="64"/>
      <c r="E277" s="64"/>
      <c r="F277" s="65">
        <f>SUM(F273:F276)</f>
        <v>252271</v>
      </c>
      <c r="G277" s="66"/>
      <c r="H277" s="66"/>
      <c r="I277" s="66"/>
      <c r="J277" s="67">
        <f>SUM(J273:J276)</f>
        <v>1710397</v>
      </c>
    </row>
    <row r="278" spans="1:255" hidden="1" x14ac:dyDescent="0.2">
      <c r="A278" s="13"/>
      <c r="B278" s="62"/>
      <c r="C278" s="63" t="s">
        <v>787</v>
      </c>
      <c r="D278" s="64"/>
      <c r="E278" s="64"/>
      <c r="F278" s="65">
        <f>F273+F274</f>
        <v>252271</v>
      </c>
      <c r="G278" s="66"/>
      <c r="H278" s="66"/>
      <c r="I278" s="66"/>
      <c r="J278" s="67">
        <f>J273+J274</f>
        <v>1710397</v>
      </c>
    </row>
    <row r="279" spans="1:255" x14ac:dyDescent="0.2">
      <c r="A279" s="13"/>
      <c r="B279" s="13"/>
      <c r="C279" s="68"/>
      <c r="D279" s="69"/>
      <c r="E279" s="69"/>
      <c r="F279" s="52"/>
      <c r="G279" s="52"/>
      <c r="H279" s="52"/>
      <c r="I279" s="52"/>
      <c r="J279" s="52"/>
    </row>
    <row r="280" spans="1:255" x14ac:dyDescent="0.2">
      <c r="A280" s="13"/>
      <c r="B280" s="62"/>
      <c r="C280" s="70" t="s">
        <v>788</v>
      </c>
      <c r="D280" s="71"/>
      <c r="E280" s="71"/>
      <c r="F280" s="72">
        <f>F278+F275+F276</f>
        <v>252271</v>
      </c>
      <c r="G280" s="73"/>
      <c r="H280" s="73"/>
      <c r="I280" s="73"/>
      <c r="J280" s="61">
        <f>J278+J275+J276</f>
        <v>1710397</v>
      </c>
    </row>
    <row r="281" spans="1:255" hidden="1" x14ac:dyDescent="0.2">
      <c r="A281" s="74"/>
      <c r="B281" s="75"/>
      <c r="C281" s="76" t="s">
        <v>789</v>
      </c>
      <c r="D281" s="77"/>
      <c r="E281" s="77"/>
      <c r="F281" s="78"/>
      <c r="G281" s="79"/>
      <c r="H281" s="79">
        <v>20</v>
      </c>
      <c r="I281" s="80" t="s">
        <v>790</v>
      </c>
      <c r="J281" s="81">
        <f>ROUND(H281*J280/100,2)</f>
        <v>342079.4</v>
      </c>
    </row>
    <row r="282" spans="1:255" hidden="1" x14ac:dyDescent="0.2">
      <c r="A282" s="74"/>
      <c r="B282" s="75"/>
      <c r="C282" s="76" t="s">
        <v>791</v>
      </c>
      <c r="D282" s="77"/>
      <c r="E282" s="77"/>
      <c r="F282" s="78"/>
      <c r="G282" s="79"/>
      <c r="H282" s="79"/>
      <c r="I282" s="79"/>
      <c r="J282" s="81">
        <f>SUM(J280:J281)</f>
        <v>2052476.4</v>
      </c>
    </row>
    <row r="283" spans="1:255" x14ac:dyDescent="0.2">
      <c r="A283" s="74"/>
      <c r="B283" s="74"/>
      <c r="C283" s="74"/>
      <c r="D283" s="74"/>
      <c r="E283" s="74"/>
      <c r="F283" s="74"/>
      <c r="G283" s="74"/>
      <c r="H283" s="74"/>
      <c r="I283" s="74"/>
      <c r="J283" s="74"/>
    </row>
    <row r="284" spans="1:255" hidden="1" outlineLevel="1" x14ac:dyDescent="0.2"/>
    <row r="285" spans="1:255" hidden="1" outlineLevel="1" x14ac:dyDescent="0.2"/>
    <row r="286" spans="1:255" hidden="1" outlineLevel="1" x14ac:dyDescent="0.2">
      <c r="A286" s="82" t="s">
        <v>792</v>
      </c>
      <c r="B286" s="82"/>
      <c r="C286" s="106"/>
      <c r="D286" s="106"/>
      <c r="E286" s="106"/>
      <c r="F286" s="106"/>
      <c r="G286" s="83"/>
      <c r="H286" s="83"/>
      <c r="I286" s="106"/>
      <c r="J286" s="106"/>
      <c r="BY286" s="85">
        <f>C286</f>
        <v>0</v>
      </c>
      <c r="BZ286" s="85">
        <f>I286</f>
        <v>0</v>
      </c>
      <c r="IU286" s="23"/>
    </row>
    <row r="287" spans="1:255" s="87" customFormat="1" ht="11.25" hidden="1" outlineLevel="1" x14ac:dyDescent="0.2">
      <c r="A287" s="86"/>
      <c r="B287" s="86"/>
      <c r="C287" s="119" t="s">
        <v>793</v>
      </c>
      <c r="D287" s="119"/>
      <c r="E287" s="119"/>
      <c r="F287" s="119"/>
      <c r="G287" s="119"/>
      <c r="H287" s="119"/>
      <c r="I287" s="119" t="s">
        <v>794</v>
      </c>
      <c r="J287" s="119"/>
    </row>
    <row r="288" spans="1:255" hidden="1" outlineLevel="1" x14ac:dyDescent="0.2">
      <c r="A288" s="18"/>
      <c r="B288" s="18"/>
      <c r="C288" s="18"/>
      <c r="D288" s="18"/>
      <c r="E288" s="18"/>
      <c r="F288" s="18"/>
      <c r="G288" s="11" t="s">
        <v>795</v>
      </c>
      <c r="H288" s="18"/>
      <c r="I288" s="18"/>
      <c r="J288" s="18"/>
    </row>
    <row r="289" spans="1:255" hidden="1" outlineLevel="1" x14ac:dyDescent="0.2">
      <c r="A289" s="82" t="s">
        <v>796</v>
      </c>
      <c r="B289" s="82"/>
      <c r="C289" s="106"/>
      <c r="D289" s="106"/>
      <c r="E289" s="106"/>
      <c r="F289" s="106"/>
      <c r="G289" s="83"/>
      <c r="H289" s="83"/>
      <c r="I289" s="106"/>
      <c r="J289" s="106"/>
      <c r="BY289" s="85">
        <f>C289</f>
        <v>0</v>
      </c>
      <c r="BZ289" s="85">
        <f>I289</f>
        <v>0</v>
      </c>
      <c r="IU289" s="23"/>
    </row>
    <row r="290" spans="1:255" s="87" customFormat="1" ht="11.25" hidden="1" outlineLevel="1" x14ac:dyDescent="0.2">
      <c r="A290" s="86"/>
      <c r="B290" s="86"/>
      <c r="C290" s="119" t="s">
        <v>793</v>
      </c>
      <c r="D290" s="119"/>
      <c r="E290" s="119"/>
      <c r="F290" s="119"/>
      <c r="G290" s="119"/>
      <c r="H290" s="119"/>
      <c r="I290" s="119" t="s">
        <v>794</v>
      </c>
      <c r="J290" s="119"/>
    </row>
    <row r="291" spans="1:255" hidden="1" outlineLevel="1" x14ac:dyDescent="0.2">
      <c r="A291" s="18"/>
      <c r="B291" s="18"/>
      <c r="C291" s="18"/>
      <c r="D291" s="18"/>
      <c r="E291" s="18"/>
      <c r="F291" s="18"/>
      <c r="G291" s="11" t="s">
        <v>795</v>
      </c>
      <c r="H291" s="18"/>
      <c r="I291" s="18"/>
      <c r="J291" s="18"/>
    </row>
    <row r="292" spans="1:255" collapsed="1" x14ac:dyDescent="0.2"/>
    <row r="293" spans="1:255" outlineLevel="1" x14ac:dyDescent="0.2"/>
    <row r="294" spans="1:255" outlineLevel="1" x14ac:dyDescent="0.2"/>
    <row r="295" spans="1:255" outlineLevel="1" x14ac:dyDescent="0.2">
      <c r="A295" s="82" t="s">
        <v>695</v>
      </c>
      <c r="B295" s="82"/>
      <c r="C295" s="106"/>
      <c r="D295" s="106"/>
      <c r="E295" s="106"/>
      <c r="F295" s="106"/>
      <c r="G295" s="83"/>
      <c r="H295" s="83"/>
      <c r="I295" s="106"/>
      <c r="J295" s="106"/>
      <c r="BY295" s="85">
        <f>C295</f>
        <v>0</v>
      </c>
      <c r="BZ295" s="85">
        <f>I295</f>
        <v>0</v>
      </c>
      <c r="IU295" s="23"/>
    </row>
    <row r="296" spans="1:255" s="87" customFormat="1" ht="11.25" outlineLevel="1" x14ac:dyDescent="0.2">
      <c r="A296" s="86"/>
      <c r="B296" s="86"/>
      <c r="C296" s="119" t="s">
        <v>793</v>
      </c>
      <c r="D296" s="119"/>
      <c r="E296" s="119"/>
      <c r="F296" s="119"/>
      <c r="G296" s="119"/>
      <c r="H296" s="119"/>
      <c r="I296" s="119" t="s">
        <v>794</v>
      </c>
      <c r="J296" s="119"/>
    </row>
    <row r="297" spans="1:255" outlineLevel="1" x14ac:dyDescent="0.2">
      <c r="A297" s="18"/>
      <c r="B297" s="18"/>
      <c r="C297" s="18"/>
      <c r="D297" s="18"/>
      <c r="E297" s="18"/>
      <c r="F297" s="18"/>
      <c r="G297" s="11" t="s">
        <v>795</v>
      </c>
      <c r="H297" s="18"/>
      <c r="I297" s="18"/>
      <c r="J297" s="18"/>
    </row>
    <row r="298" spans="1:255" outlineLevel="1" x14ac:dyDescent="0.2">
      <c r="A298" s="82" t="s">
        <v>837</v>
      </c>
      <c r="B298" s="82"/>
      <c r="C298" s="106"/>
      <c r="D298" s="106"/>
      <c r="E298" s="106"/>
      <c r="F298" s="106"/>
      <c r="G298" s="83"/>
      <c r="H298" s="83"/>
      <c r="I298" s="106"/>
      <c r="J298" s="106"/>
      <c r="BY298" s="85">
        <f>C298</f>
        <v>0</v>
      </c>
      <c r="BZ298" s="85">
        <f>I298</f>
        <v>0</v>
      </c>
      <c r="IU298" s="23"/>
    </row>
    <row r="299" spans="1:255" s="87" customFormat="1" ht="11.25" outlineLevel="1" x14ac:dyDescent="0.2">
      <c r="A299" s="86"/>
      <c r="B299" s="86"/>
      <c r="C299" s="119" t="s">
        <v>793</v>
      </c>
      <c r="D299" s="119"/>
      <c r="E299" s="119"/>
      <c r="F299" s="119"/>
      <c r="G299" s="119"/>
      <c r="H299" s="119"/>
      <c r="I299" s="119" t="s">
        <v>794</v>
      </c>
      <c r="J299" s="119"/>
    </row>
    <row r="300" spans="1:255" outlineLevel="1" x14ac:dyDescent="0.2">
      <c r="A300" s="18"/>
      <c r="B300" s="18"/>
      <c r="C300" s="18"/>
      <c r="D300" s="18"/>
      <c r="E300" s="18"/>
      <c r="F300" s="18"/>
      <c r="G300" s="11" t="s">
        <v>795</v>
      </c>
      <c r="H300" s="18"/>
      <c r="I300" s="18"/>
      <c r="J300" s="18"/>
    </row>
    <row r="302" spans="1:255" x14ac:dyDescent="0.2">
      <c r="Y302" s="23">
        <v>999</v>
      </c>
      <c r="Z302" s="23" t="s">
        <v>799</v>
      </c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  <c r="HQ302" s="23"/>
      <c r="HR302" s="23"/>
      <c r="HS302" s="23"/>
      <c r="HT302" s="23"/>
      <c r="HU302" s="23"/>
      <c r="HV302" s="23"/>
      <c r="HW302" s="23"/>
      <c r="HX302" s="23"/>
      <c r="HY302" s="23"/>
      <c r="HZ302" s="23"/>
      <c r="IA302" s="23"/>
      <c r="IB302" s="23"/>
      <c r="IC302" s="23"/>
      <c r="ID302" s="23"/>
      <c r="IE302" s="23"/>
      <c r="IF302" s="23"/>
      <c r="IG302" s="23"/>
      <c r="IH302" s="23"/>
      <c r="II302" s="23"/>
      <c r="IJ302" s="23"/>
      <c r="IK302" s="23"/>
      <c r="IL302" s="23"/>
      <c r="IM302" s="23"/>
      <c r="IN302" s="23"/>
      <c r="IO302" s="23"/>
      <c r="IP302" s="23"/>
      <c r="IQ302" s="23"/>
      <c r="IR302" s="23"/>
      <c r="IS302" s="23"/>
      <c r="IT302" s="23"/>
      <c r="IU302" s="23"/>
    </row>
  </sheetData>
  <mergeCells count="117">
    <mergeCell ref="L6:M6"/>
    <mergeCell ref="C7:I7"/>
    <mergeCell ref="L7:M7"/>
    <mergeCell ref="C8:I8"/>
    <mergeCell ref="L8:M8"/>
    <mergeCell ref="J2:M2"/>
    <mergeCell ref="J3:M3"/>
    <mergeCell ref="J4:M4"/>
    <mergeCell ref="L5:M5"/>
    <mergeCell ref="C11:I11"/>
    <mergeCell ref="L11:M11"/>
    <mergeCell ref="C12:I12"/>
    <mergeCell ref="L12:M12"/>
    <mergeCell ref="C9:I9"/>
    <mergeCell ref="L9:M9"/>
    <mergeCell ref="C10:I10"/>
    <mergeCell ref="L10:M10"/>
    <mergeCell ref="L15:M15"/>
    <mergeCell ref="L16:M16"/>
    <mergeCell ref="I18:I19"/>
    <mergeCell ref="J18:J19"/>
    <mergeCell ref="K18:L18"/>
    <mergeCell ref="C13:I13"/>
    <mergeCell ref="L13:M13"/>
    <mergeCell ref="I14:J14"/>
    <mergeCell ref="L14:M14"/>
    <mergeCell ref="E26:F26"/>
    <mergeCell ref="C30:M30"/>
    <mergeCell ref="C31:M31"/>
    <mergeCell ref="C32:M32"/>
    <mergeCell ref="C20:H20"/>
    <mergeCell ref="C21:H21"/>
    <mergeCell ref="A22:M22"/>
    <mergeCell ref="A23:M23"/>
    <mergeCell ref="A47:B47"/>
    <mergeCell ref="C47:M47"/>
    <mergeCell ref="A34:M34"/>
    <mergeCell ref="A35:M35"/>
    <mergeCell ref="C36:M36"/>
    <mergeCell ref="F41:I41"/>
    <mergeCell ref="I83:J83"/>
    <mergeCell ref="I84:J84"/>
    <mergeCell ref="I85:J85"/>
    <mergeCell ref="I86:J86"/>
    <mergeCell ref="G42:I42"/>
    <mergeCell ref="J41:M41"/>
    <mergeCell ref="K42:M42"/>
    <mergeCell ref="I91:J91"/>
    <mergeCell ref="I92:J92"/>
    <mergeCell ref="I93:J93"/>
    <mergeCell ref="I94:J94"/>
    <mergeCell ref="I87:J87"/>
    <mergeCell ref="I88:J88"/>
    <mergeCell ref="I89:J89"/>
    <mergeCell ref="I90:J90"/>
    <mergeCell ref="I99:J99"/>
    <mergeCell ref="I100:J100"/>
    <mergeCell ref="A103:B103"/>
    <mergeCell ref="C103:M103"/>
    <mergeCell ref="I95:J95"/>
    <mergeCell ref="I96:J96"/>
    <mergeCell ref="I97:J97"/>
    <mergeCell ref="I98:J98"/>
    <mergeCell ref="I238:J238"/>
    <mergeCell ref="I239:J239"/>
    <mergeCell ref="I240:J240"/>
    <mergeCell ref="I241:J241"/>
    <mergeCell ref="I234:J234"/>
    <mergeCell ref="I235:J235"/>
    <mergeCell ref="I236:J236"/>
    <mergeCell ref="I237:J237"/>
    <mergeCell ref="I246:J246"/>
    <mergeCell ref="I247:J247"/>
    <mergeCell ref="I248:J248"/>
    <mergeCell ref="I249:J249"/>
    <mergeCell ref="I242:J242"/>
    <mergeCell ref="I243:J243"/>
    <mergeCell ref="I244:J244"/>
    <mergeCell ref="I245:J245"/>
    <mergeCell ref="I255:J255"/>
    <mergeCell ref="I256:J256"/>
    <mergeCell ref="I257:J257"/>
    <mergeCell ref="I258:J258"/>
    <mergeCell ref="I250:J250"/>
    <mergeCell ref="I251:J251"/>
    <mergeCell ref="I253:J253"/>
    <mergeCell ref="I254:J254"/>
    <mergeCell ref="I263:J263"/>
    <mergeCell ref="I264:J264"/>
    <mergeCell ref="I265:J265"/>
    <mergeCell ref="I266:J266"/>
    <mergeCell ref="I259:J259"/>
    <mergeCell ref="I260:J260"/>
    <mergeCell ref="I261:J261"/>
    <mergeCell ref="I262:J262"/>
    <mergeCell ref="C272:E272"/>
    <mergeCell ref="G272:H272"/>
    <mergeCell ref="C286:F286"/>
    <mergeCell ref="I286:J286"/>
    <mergeCell ref="I267:J267"/>
    <mergeCell ref="I268:J268"/>
    <mergeCell ref="I269:J269"/>
    <mergeCell ref="I270:J270"/>
    <mergeCell ref="C290:H290"/>
    <mergeCell ref="I290:J290"/>
    <mergeCell ref="C295:F295"/>
    <mergeCell ref="I295:J295"/>
    <mergeCell ref="C287:H287"/>
    <mergeCell ref="I287:J287"/>
    <mergeCell ref="C289:F289"/>
    <mergeCell ref="I289:J289"/>
    <mergeCell ref="C299:H299"/>
    <mergeCell ref="I299:J299"/>
    <mergeCell ref="C296:H296"/>
    <mergeCell ref="I296:J296"/>
    <mergeCell ref="C298:F298"/>
    <mergeCell ref="I298:J298"/>
  </mergeCells>
  <phoneticPr fontId="12" type="noConversion"/>
  <printOptions horizontalCentered="1"/>
  <pageMargins left="0.39370078740157499" right="0.39370078740157499" top="0.7" bottom="0.39370078740157499" header="0.99" footer="0"/>
  <pageSetup paperSize="9" scale="81" orientation="landscape" r:id="rId1"/>
  <headerFooter alignWithMargins="0">
    <oddHeader>&amp;CСтраница &amp;P из &amp;N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8"/>
  <sheetViews>
    <sheetView workbookViewId="0">
      <selection activeCell="A304" sqref="A304:AH304"/>
    </sheetView>
  </sheetViews>
  <sheetFormatPr defaultRowHeight="12.75" x14ac:dyDescent="0.2"/>
  <sheetData>
    <row r="1" spans="1:240" x14ac:dyDescent="0.2">
      <c r="A1">
        <v>0</v>
      </c>
      <c r="B1" t="s">
        <v>41</v>
      </c>
      <c r="D1" t="s">
        <v>42</v>
      </c>
      <c r="F1">
        <v>0</v>
      </c>
      <c r="G1">
        <v>0</v>
      </c>
      <c r="H1">
        <v>0</v>
      </c>
      <c r="I1" t="s">
        <v>43</v>
      </c>
      <c r="J1" t="s">
        <v>44</v>
      </c>
      <c r="K1">
        <v>1</v>
      </c>
      <c r="L1">
        <v>40149</v>
      </c>
      <c r="M1">
        <v>10</v>
      </c>
      <c r="IF1">
        <v>-1</v>
      </c>
    </row>
    <row r="2" spans="1:240" x14ac:dyDescent="0.2">
      <c r="G2" s="49">
        <f>'2.Материалы'!G103</f>
        <v>499035</v>
      </c>
      <c r="H2" t="s">
        <v>38</v>
      </c>
      <c r="IF2">
        <v>-1</v>
      </c>
    </row>
    <row r="3" spans="1:240" x14ac:dyDescent="0.2">
      <c r="IF3">
        <v>-1</v>
      </c>
    </row>
    <row r="4" spans="1:240" x14ac:dyDescent="0.2">
      <c r="IF4">
        <v>-1</v>
      </c>
    </row>
    <row r="5" spans="1:240" x14ac:dyDescent="0.2">
      <c r="G5">
        <v>2</v>
      </c>
      <c r="H5" t="s">
        <v>685</v>
      </c>
      <c r="IF5">
        <v>-1</v>
      </c>
    </row>
    <row r="6" spans="1:240" x14ac:dyDescent="0.2">
      <c r="G6">
        <v>10</v>
      </c>
      <c r="H6" t="s">
        <v>681</v>
      </c>
      <c r="IF6">
        <v>-1</v>
      </c>
    </row>
    <row r="7" spans="1:240" x14ac:dyDescent="0.2">
      <c r="G7">
        <v>2</v>
      </c>
      <c r="H7" t="s">
        <v>682</v>
      </c>
      <c r="IF7">
        <v>-1</v>
      </c>
    </row>
    <row r="8" spans="1:240" x14ac:dyDescent="0.2">
      <c r="IF8">
        <v>-1</v>
      </c>
    </row>
    <row r="9" spans="1:240" x14ac:dyDescent="0.2">
      <c r="G9" s="12" t="s">
        <v>683</v>
      </c>
      <c r="H9" t="s">
        <v>684</v>
      </c>
      <c r="IF9">
        <v>-1</v>
      </c>
    </row>
    <row r="10" spans="1:240" x14ac:dyDescent="0.2">
      <c r="IF10">
        <v>-1</v>
      </c>
    </row>
    <row r="11" spans="1:240" x14ac:dyDescent="0.2">
      <c r="IF11">
        <v>-1</v>
      </c>
    </row>
    <row r="12" spans="1:240" x14ac:dyDescent="0.2">
      <c r="A12" s="1">
        <v>1</v>
      </c>
      <c r="B12" s="1">
        <v>302</v>
      </c>
      <c r="C12" s="1">
        <v>0</v>
      </c>
      <c r="D12" s="1">
        <f>ROW(A239)</f>
        <v>239</v>
      </c>
      <c r="E12" s="1">
        <v>0</v>
      </c>
      <c r="F12" s="1" t="s">
        <v>45</v>
      </c>
      <c r="G12" s="1" t="s">
        <v>46</v>
      </c>
      <c r="H12" s="1" t="s">
        <v>47</v>
      </c>
      <c r="I12" s="1">
        <v>0</v>
      </c>
      <c r="J12" s="1" t="s">
        <v>47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47</v>
      </c>
      <c r="V12" s="1">
        <v>0</v>
      </c>
      <c r="W12" s="1" t="s">
        <v>47</v>
      </c>
      <c r="X12" s="1" t="s">
        <v>47</v>
      </c>
      <c r="Y12" s="1" t="s">
        <v>47</v>
      </c>
      <c r="Z12" s="1" t="s">
        <v>47</v>
      </c>
      <c r="AA12" s="1" t="s">
        <v>47</v>
      </c>
      <c r="AB12" s="1" t="s">
        <v>47</v>
      </c>
      <c r="AC12" s="1" t="s">
        <v>47</v>
      </c>
      <c r="AD12" s="1" t="s">
        <v>47</v>
      </c>
      <c r="AE12" s="1" t="s">
        <v>47</v>
      </c>
      <c r="AF12" s="1" t="s">
        <v>47</v>
      </c>
      <c r="AG12" s="1" t="s">
        <v>47</v>
      </c>
      <c r="AH12" s="1" t="s">
        <v>47</v>
      </c>
      <c r="AI12" s="1" t="s">
        <v>47</v>
      </c>
      <c r="AJ12" s="1" t="s">
        <v>47</v>
      </c>
      <c r="AK12" s="1"/>
      <c r="AL12" s="1" t="s">
        <v>47</v>
      </c>
      <c r="AM12" s="1" t="s">
        <v>47</v>
      </c>
      <c r="AN12" s="1" t="s">
        <v>47</v>
      </c>
      <c r="AO12" s="1"/>
      <c r="AP12" s="1" t="s">
        <v>47</v>
      </c>
      <c r="AQ12" s="1" t="s">
        <v>47</v>
      </c>
      <c r="AR12" s="1" t="s">
        <v>47</v>
      </c>
      <c r="AS12" s="1"/>
      <c r="AT12" s="1"/>
      <c r="AU12" s="1"/>
      <c r="AV12" s="1"/>
      <c r="AW12" s="1"/>
      <c r="AX12" s="1" t="s">
        <v>47</v>
      </c>
      <c r="AY12" s="1" t="s">
        <v>47</v>
      </c>
      <c r="AZ12" s="1" t="s">
        <v>47</v>
      </c>
      <c r="BA12" s="1"/>
      <c r="BB12" s="1"/>
      <c r="BC12" s="1"/>
      <c r="BD12" s="1"/>
      <c r="BE12" s="1"/>
      <c r="BF12" s="1"/>
      <c r="BG12" s="1"/>
      <c r="BH12" s="1" t="s">
        <v>48</v>
      </c>
      <c r="BI12" s="1" t="s">
        <v>49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50</v>
      </c>
      <c r="BZ12" s="1" t="s">
        <v>51</v>
      </c>
      <c r="CA12" s="1" t="s">
        <v>52</v>
      </c>
      <c r="CB12" s="1" t="s">
        <v>52</v>
      </c>
      <c r="CC12" s="1" t="s">
        <v>52</v>
      </c>
      <c r="CD12" s="1" t="s">
        <v>52</v>
      </c>
      <c r="CE12" s="1" t="s">
        <v>53</v>
      </c>
      <c r="CF12" s="1">
        <v>0</v>
      </c>
      <c r="CG12" s="1">
        <v>0</v>
      </c>
      <c r="CH12" s="1">
        <v>565256</v>
      </c>
      <c r="CI12" s="1" t="s">
        <v>47</v>
      </c>
      <c r="CJ12" s="1" t="s">
        <v>47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  <c r="IF12">
        <v>-1</v>
      </c>
    </row>
    <row r="13" spans="1:240" x14ac:dyDescent="0.2">
      <c r="IF13">
        <v>-1</v>
      </c>
    </row>
    <row r="14" spans="1:240" x14ac:dyDescent="0.2">
      <c r="IF14">
        <v>-1</v>
      </c>
    </row>
    <row r="15" spans="1:240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IF15">
        <v>-1</v>
      </c>
    </row>
    <row r="16" spans="1:240" x14ac:dyDescent="0.2">
      <c r="IF16">
        <v>-1</v>
      </c>
    </row>
    <row r="17" spans="1:255" x14ac:dyDescent="0.2">
      <c r="IF17">
        <v>-1</v>
      </c>
    </row>
    <row r="18" spans="1:255" x14ac:dyDescent="0.2">
      <c r="A18" s="3">
        <v>52</v>
      </c>
      <c r="B18" s="3">
        <f t="shared" ref="B18:G18" si="0">B239</f>
        <v>302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АО Орелоблэнерго   Болховский участок</v>
      </c>
      <c r="G18" s="3" t="str">
        <f t="shared" si="0"/>
        <v>Реконструкция производственного здания   г Болхов  ул Фрунзе 9 а</v>
      </c>
      <c r="H18" s="3"/>
      <c r="I18" s="3"/>
      <c r="J18" s="3"/>
      <c r="K18" s="3"/>
      <c r="L18" s="3"/>
      <c r="M18" s="3"/>
      <c r="N18" s="3"/>
      <c r="O18" s="3">
        <f t="shared" ref="O18:AT18" si="1">O239</f>
        <v>232623</v>
      </c>
      <c r="P18" s="3">
        <f t="shared" si="1"/>
        <v>217908</v>
      </c>
      <c r="Q18" s="3">
        <f t="shared" si="1"/>
        <v>2420</v>
      </c>
      <c r="R18" s="3">
        <f t="shared" si="1"/>
        <v>249</v>
      </c>
      <c r="S18" s="3">
        <f t="shared" si="1"/>
        <v>12295</v>
      </c>
      <c r="T18" s="3">
        <f t="shared" si="1"/>
        <v>0</v>
      </c>
      <c r="U18" s="3">
        <f t="shared" si="1"/>
        <v>1448.8136160000001</v>
      </c>
      <c r="V18" s="3">
        <f t="shared" si="1"/>
        <v>19.713161000000007</v>
      </c>
      <c r="W18" s="3">
        <f t="shared" si="1"/>
        <v>0</v>
      </c>
      <c r="X18" s="3">
        <f t="shared" si="1"/>
        <v>12131</v>
      </c>
      <c r="Y18" s="3">
        <f t="shared" si="1"/>
        <v>7517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252271</v>
      </c>
      <c r="AS18" s="3">
        <f t="shared" si="1"/>
        <v>252271</v>
      </c>
      <c r="AT18" s="3">
        <f t="shared" si="1"/>
        <v>0</v>
      </c>
      <c r="AU18" s="3">
        <f t="shared" ref="AU18:BZ18" si="2">AU239</f>
        <v>0</v>
      </c>
      <c r="AV18" s="3">
        <f t="shared" si="2"/>
        <v>217908</v>
      </c>
      <c r="AW18" s="3">
        <f t="shared" si="2"/>
        <v>217908</v>
      </c>
      <c r="AX18" s="3">
        <f t="shared" si="2"/>
        <v>0</v>
      </c>
      <c r="AY18" s="3">
        <f t="shared" si="2"/>
        <v>217908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CA239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DG239</f>
        <v>1577210</v>
      </c>
      <c r="DH18" s="4">
        <f t="shared" si="4"/>
        <v>1477429</v>
      </c>
      <c r="DI18" s="4">
        <f t="shared" si="4"/>
        <v>16411</v>
      </c>
      <c r="DJ18" s="4">
        <f t="shared" si="4"/>
        <v>1696</v>
      </c>
      <c r="DK18" s="4">
        <f t="shared" si="4"/>
        <v>83370</v>
      </c>
      <c r="DL18" s="4">
        <f t="shared" si="4"/>
        <v>0</v>
      </c>
      <c r="DM18" s="4">
        <f t="shared" si="4"/>
        <v>1448.8136160000001</v>
      </c>
      <c r="DN18" s="4">
        <f t="shared" si="4"/>
        <v>19.713161000000007</v>
      </c>
      <c r="DO18" s="4">
        <f t="shared" si="4"/>
        <v>0</v>
      </c>
      <c r="DP18" s="4">
        <f t="shared" si="4"/>
        <v>82257</v>
      </c>
      <c r="DQ18" s="4">
        <f t="shared" si="4"/>
        <v>50961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1710428</v>
      </c>
      <c r="EK18" s="4">
        <f t="shared" si="4"/>
        <v>1710428</v>
      </c>
      <c r="EL18" s="4">
        <f t="shared" si="4"/>
        <v>0</v>
      </c>
      <c r="EM18" s="4">
        <f t="shared" ref="EM18:FR18" si="5">EM239</f>
        <v>0</v>
      </c>
      <c r="EN18" s="4">
        <f t="shared" si="5"/>
        <v>1477429</v>
      </c>
      <c r="EO18" s="4">
        <f t="shared" si="5"/>
        <v>1477429</v>
      </c>
      <c r="EP18" s="4">
        <f t="shared" si="5"/>
        <v>0</v>
      </c>
      <c r="EQ18" s="4">
        <f t="shared" si="5"/>
        <v>1477429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FS239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  <c r="IF18">
        <v>-1</v>
      </c>
    </row>
    <row r="19" spans="1:255" x14ac:dyDescent="0.2">
      <c r="IF19">
        <v>-1</v>
      </c>
    </row>
    <row r="20" spans="1:255" x14ac:dyDescent="0.2">
      <c r="A20" s="1">
        <v>3</v>
      </c>
      <c r="B20" s="1">
        <v>1</v>
      </c>
      <c r="C20" s="1"/>
      <c r="D20" s="1">
        <f>ROW(A210)</f>
        <v>210</v>
      </c>
      <c r="E20" s="1"/>
      <c r="F20" s="1" t="s">
        <v>54</v>
      </c>
      <c r="G20" s="1" t="s">
        <v>54</v>
      </c>
      <c r="H20" s="1" t="s">
        <v>47</v>
      </c>
      <c r="I20" s="1">
        <v>0</v>
      </c>
      <c r="J20" s="1" t="s">
        <v>47</v>
      </c>
      <c r="K20" s="1">
        <v>0</v>
      </c>
      <c r="L20" s="1" t="s">
        <v>47</v>
      </c>
      <c r="M20" s="1"/>
      <c r="N20" s="1"/>
      <c r="O20" s="1"/>
      <c r="P20" s="1"/>
      <c r="Q20" s="1"/>
      <c r="R20" s="1"/>
      <c r="S20" s="1"/>
      <c r="T20" s="1"/>
      <c r="U20" s="1" t="s">
        <v>47</v>
      </c>
      <c r="V20" s="1">
        <v>0</v>
      </c>
      <c r="W20" s="1"/>
      <c r="X20" s="1"/>
      <c r="Y20" s="1"/>
      <c r="Z20" s="1"/>
      <c r="AA20" s="1"/>
      <c r="AB20" s="1" t="s">
        <v>47</v>
      </c>
      <c r="AC20" s="1" t="s">
        <v>47</v>
      </c>
      <c r="AD20" s="1" t="s">
        <v>47</v>
      </c>
      <c r="AE20" s="1" t="s">
        <v>47</v>
      </c>
      <c r="AF20" s="1" t="s">
        <v>47</v>
      </c>
      <c r="AG20" s="1" t="s">
        <v>47</v>
      </c>
      <c r="AH20" s="1"/>
      <c r="AI20" s="1"/>
      <c r="AJ20" s="1"/>
      <c r="AK20" s="1"/>
      <c r="AL20" s="1"/>
      <c r="AM20" s="1"/>
      <c r="AN20" s="1"/>
      <c r="AO20" s="1"/>
      <c r="AP20" s="1" t="s">
        <v>47</v>
      </c>
      <c r="AQ20" s="1" t="s">
        <v>47</v>
      </c>
      <c r="AR20" s="1" t="s">
        <v>47</v>
      </c>
      <c r="AS20" s="1"/>
      <c r="AT20" s="1"/>
      <c r="AU20" s="1"/>
      <c r="AV20" s="1"/>
      <c r="AW20" s="1"/>
      <c r="AX20" s="1"/>
      <c r="AY20" s="1"/>
      <c r="AZ20" s="1" t="s">
        <v>47</v>
      </c>
      <c r="BA20" s="1"/>
      <c r="BB20" s="1" t="s">
        <v>47</v>
      </c>
      <c r="BC20" s="1" t="s">
        <v>47</v>
      </c>
      <c r="BD20" s="1" t="s">
        <v>47</v>
      </c>
      <c r="BE20" s="1" t="s">
        <v>47</v>
      </c>
      <c r="BF20" s="1" t="s">
        <v>47</v>
      </c>
      <c r="BG20" s="1" t="s">
        <v>47</v>
      </c>
      <c r="BH20" s="1" t="s">
        <v>47</v>
      </c>
      <c r="BI20" s="1" t="s">
        <v>47</v>
      </c>
      <c r="BJ20" s="1" t="s">
        <v>47</v>
      </c>
      <c r="BK20" s="1" t="s">
        <v>47</v>
      </c>
      <c r="BL20" s="1" t="s">
        <v>47</v>
      </c>
      <c r="BM20" s="1" t="s">
        <v>47</v>
      </c>
      <c r="BN20" s="1" t="s">
        <v>47</v>
      </c>
      <c r="BO20" s="1" t="s">
        <v>47</v>
      </c>
      <c r="BP20" s="1" t="s">
        <v>47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47</v>
      </c>
      <c r="CJ20" s="1" t="s">
        <v>47</v>
      </c>
      <c r="IF20">
        <v>-1</v>
      </c>
    </row>
    <row r="21" spans="1:255" x14ac:dyDescent="0.2">
      <c r="IF21">
        <v>-1</v>
      </c>
    </row>
    <row r="22" spans="1:255" x14ac:dyDescent="0.2">
      <c r="A22" s="3">
        <v>52</v>
      </c>
      <c r="B22" s="3">
        <f t="shared" ref="B22:G22" si="7">B210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O210</f>
        <v>232623</v>
      </c>
      <c r="P22" s="3">
        <f t="shared" si="8"/>
        <v>217908</v>
      </c>
      <c r="Q22" s="3">
        <f t="shared" si="8"/>
        <v>2420</v>
      </c>
      <c r="R22" s="3">
        <f t="shared" si="8"/>
        <v>249</v>
      </c>
      <c r="S22" s="3">
        <f t="shared" si="8"/>
        <v>12295</v>
      </c>
      <c r="T22" s="3">
        <f t="shared" si="8"/>
        <v>0</v>
      </c>
      <c r="U22" s="3">
        <f t="shared" si="8"/>
        <v>1448.8136160000001</v>
      </c>
      <c r="V22" s="3">
        <f t="shared" si="8"/>
        <v>19.713161000000007</v>
      </c>
      <c r="W22" s="3">
        <f t="shared" si="8"/>
        <v>0</v>
      </c>
      <c r="X22" s="3">
        <f t="shared" si="8"/>
        <v>12131</v>
      </c>
      <c r="Y22" s="3">
        <f t="shared" si="8"/>
        <v>7517</v>
      </c>
      <c r="Z22" s="3">
        <f t="shared" si="8"/>
        <v>0</v>
      </c>
      <c r="AA22" s="3">
        <f t="shared" si="8"/>
        <v>0</v>
      </c>
      <c r="AB22" s="3">
        <f t="shared" si="8"/>
        <v>0</v>
      </c>
      <c r="AC22" s="3">
        <f t="shared" si="8"/>
        <v>0</v>
      </c>
      <c r="AD22" s="3">
        <f t="shared" si="8"/>
        <v>0</v>
      </c>
      <c r="AE22" s="3">
        <f t="shared" si="8"/>
        <v>0</v>
      </c>
      <c r="AF22" s="3">
        <f t="shared" si="8"/>
        <v>0</v>
      </c>
      <c r="AG22" s="3">
        <f t="shared" si="8"/>
        <v>0</v>
      </c>
      <c r="AH22" s="3">
        <f t="shared" si="8"/>
        <v>0</v>
      </c>
      <c r="AI22" s="3">
        <f t="shared" si="8"/>
        <v>0</v>
      </c>
      <c r="AJ22" s="3">
        <f t="shared" si="8"/>
        <v>0</v>
      </c>
      <c r="AK22" s="3">
        <f t="shared" si="8"/>
        <v>0</v>
      </c>
      <c r="AL22" s="3">
        <f t="shared" si="8"/>
        <v>0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252271</v>
      </c>
      <c r="AS22" s="3">
        <f t="shared" si="8"/>
        <v>252271</v>
      </c>
      <c r="AT22" s="3">
        <f t="shared" si="8"/>
        <v>0</v>
      </c>
      <c r="AU22" s="3">
        <f t="shared" ref="AU22:BZ22" si="9">AU210</f>
        <v>0</v>
      </c>
      <c r="AV22" s="3">
        <f t="shared" si="9"/>
        <v>217908</v>
      </c>
      <c r="AW22" s="3">
        <f t="shared" si="9"/>
        <v>217908</v>
      </c>
      <c r="AX22" s="3">
        <f t="shared" si="9"/>
        <v>0</v>
      </c>
      <c r="AY22" s="3">
        <f t="shared" si="9"/>
        <v>217908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CA210</f>
        <v>0</v>
      </c>
      <c r="CB22" s="3">
        <f t="shared" si="10"/>
        <v>0</v>
      </c>
      <c r="CC22" s="3">
        <f t="shared" si="10"/>
        <v>0</v>
      </c>
      <c r="CD22" s="3">
        <f t="shared" si="10"/>
        <v>0</v>
      </c>
      <c r="CE22" s="3">
        <f t="shared" si="10"/>
        <v>0</v>
      </c>
      <c r="CF22" s="3">
        <f t="shared" si="10"/>
        <v>0</v>
      </c>
      <c r="CG22" s="3">
        <f t="shared" si="10"/>
        <v>0</v>
      </c>
      <c r="CH22" s="3">
        <f t="shared" si="10"/>
        <v>0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DG210</f>
        <v>1577210</v>
      </c>
      <c r="DH22" s="4">
        <f t="shared" si="11"/>
        <v>1477429</v>
      </c>
      <c r="DI22" s="4">
        <f t="shared" si="11"/>
        <v>16411</v>
      </c>
      <c r="DJ22" s="4">
        <f t="shared" si="11"/>
        <v>1696</v>
      </c>
      <c r="DK22" s="4">
        <f t="shared" si="11"/>
        <v>83370</v>
      </c>
      <c r="DL22" s="4">
        <f t="shared" si="11"/>
        <v>0</v>
      </c>
      <c r="DM22" s="4">
        <f t="shared" si="11"/>
        <v>1448.8136160000001</v>
      </c>
      <c r="DN22" s="4">
        <f t="shared" si="11"/>
        <v>19.713161000000007</v>
      </c>
      <c r="DO22" s="4">
        <f t="shared" si="11"/>
        <v>0</v>
      </c>
      <c r="DP22" s="4">
        <f t="shared" si="11"/>
        <v>82257</v>
      </c>
      <c r="DQ22" s="4">
        <f t="shared" si="11"/>
        <v>50961</v>
      </c>
      <c r="DR22" s="4">
        <f t="shared" si="11"/>
        <v>0</v>
      </c>
      <c r="DS22" s="4">
        <f t="shared" si="11"/>
        <v>0</v>
      </c>
      <c r="DT22" s="4">
        <f t="shared" si="11"/>
        <v>0</v>
      </c>
      <c r="DU22" s="4">
        <f t="shared" si="11"/>
        <v>0</v>
      </c>
      <c r="DV22" s="4">
        <f t="shared" si="11"/>
        <v>0</v>
      </c>
      <c r="DW22" s="4">
        <f t="shared" si="11"/>
        <v>0</v>
      </c>
      <c r="DX22" s="4">
        <f t="shared" si="11"/>
        <v>0</v>
      </c>
      <c r="DY22" s="4">
        <f t="shared" si="11"/>
        <v>0</v>
      </c>
      <c r="DZ22" s="4">
        <f t="shared" si="11"/>
        <v>0</v>
      </c>
      <c r="EA22" s="4">
        <f t="shared" si="11"/>
        <v>0</v>
      </c>
      <c r="EB22" s="4">
        <f t="shared" si="11"/>
        <v>0</v>
      </c>
      <c r="EC22" s="4">
        <f t="shared" si="11"/>
        <v>0</v>
      </c>
      <c r="ED22" s="4">
        <f t="shared" si="11"/>
        <v>0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1710428</v>
      </c>
      <c r="EK22" s="4">
        <f t="shared" si="11"/>
        <v>1710428</v>
      </c>
      <c r="EL22" s="4">
        <f t="shared" si="11"/>
        <v>0</v>
      </c>
      <c r="EM22" s="4">
        <f t="shared" ref="EM22:FR22" si="12">EM210</f>
        <v>0</v>
      </c>
      <c r="EN22" s="4">
        <f t="shared" si="12"/>
        <v>1477429</v>
      </c>
      <c r="EO22" s="4">
        <f t="shared" si="12"/>
        <v>1477429</v>
      </c>
      <c r="EP22" s="4">
        <f t="shared" si="12"/>
        <v>0</v>
      </c>
      <c r="EQ22" s="4">
        <f t="shared" si="12"/>
        <v>1477429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FS210</f>
        <v>0</v>
      </c>
      <c r="FT22" s="4">
        <f t="shared" si="13"/>
        <v>0</v>
      </c>
      <c r="FU22" s="4">
        <f t="shared" si="13"/>
        <v>0</v>
      </c>
      <c r="FV22" s="4">
        <f t="shared" si="13"/>
        <v>0</v>
      </c>
      <c r="FW22" s="4">
        <f t="shared" si="13"/>
        <v>0</v>
      </c>
      <c r="FX22" s="4">
        <f t="shared" si="13"/>
        <v>0</v>
      </c>
      <c r="FY22" s="4">
        <f t="shared" si="13"/>
        <v>0</v>
      </c>
      <c r="FZ22" s="4">
        <f t="shared" si="13"/>
        <v>0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  <c r="IF22">
        <v>-1</v>
      </c>
    </row>
    <row r="23" spans="1:255" x14ac:dyDescent="0.2">
      <c r="IF23">
        <v>-1</v>
      </c>
    </row>
    <row r="24" spans="1:255" x14ac:dyDescent="0.2">
      <c r="A24" s="1">
        <v>4</v>
      </c>
      <c r="B24" s="1">
        <v>1</v>
      </c>
      <c r="C24" s="1"/>
      <c r="D24" s="1">
        <f>ROW(A53)</f>
        <v>53</v>
      </c>
      <c r="E24" s="1"/>
      <c r="F24" s="1" t="s">
        <v>55</v>
      </c>
      <c r="G24" s="1" t="str">
        <f>'1.Смета.или.Акт'!C47</f>
        <v>Демонтажные работы</v>
      </c>
      <c r="H24" s="1" t="s">
        <v>47</v>
      </c>
      <c r="I24" s="1">
        <v>0</v>
      </c>
      <c r="J24" s="1"/>
      <c r="K24" s="1">
        <v>0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47</v>
      </c>
      <c r="V24" s="1">
        <v>0</v>
      </c>
      <c r="W24" s="1"/>
      <c r="X24" s="1"/>
      <c r="Y24" s="1"/>
      <c r="Z24" s="1"/>
      <c r="AA24" s="1"/>
      <c r="AB24" s="1" t="s">
        <v>47</v>
      </c>
      <c r="AC24" s="1" t="s">
        <v>47</v>
      </c>
      <c r="AD24" s="1" t="s">
        <v>47</v>
      </c>
      <c r="AE24" s="1" t="s">
        <v>47</v>
      </c>
      <c r="AF24" s="1" t="s">
        <v>47</v>
      </c>
      <c r="AG24" s="1" t="s">
        <v>47</v>
      </c>
      <c r="AH24" s="1"/>
      <c r="AI24" s="1"/>
      <c r="AJ24" s="1"/>
      <c r="AK24" s="1"/>
      <c r="AL24" s="1"/>
      <c r="AM24" s="1"/>
      <c r="AN24" s="1"/>
      <c r="AO24" s="1"/>
      <c r="AP24" s="1" t="s">
        <v>47</v>
      </c>
      <c r="AQ24" s="1" t="s">
        <v>47</v>
      </c>
      <c r="AR24" s="1" t="s">
        <v>47</v>
      </c>
      <c r="AS24" s="1"/>
      <c r="AT24" s="1"/>
      <c r="AU24" s="1"/>
      <c r="AV24" s="1"/>
      <c r="AW24" s="1"/>
      <c r="AX24" s="1"/>
      <c r="AY24" s="1"/>
      <c r="AZ24" s="1" t="s">
        <v>47</v>
      </c>
      <c r="BA24" s="1"/>
      <c r="BB24" s="1" t="s">
        <v>47</v>
      </c>
      <c r="BC24" s="1" t="s">
        <v>47</v>
      </c>
      <c r="BD24" s="1" t="s">
        <v>47</v>
      </c>
      <c r="BE24" s="1" t="s">
        <v>47</v>
      </c>
      <c r="BF24" s="1" t="s">
        <v>47</v>
      </c>
      <c r="BG24" s="1" t="s">
        <v>47</v>
      </c>
      <c r="BH24" s="1" t="s">
        <v>47</v>
      </c>
      <c r="BI24" s="1" t="s">
        <v>47</v>
      </c>
      <c r="BJ24" s="1" t="s">
        <v>47</v>
      </c>
      <c r="BK24" s="1" t="s">
        <v>47</v>
      </c>
      <c r="BL24" s="1" t="s">
        <v>47</v>
      </c>
      <c r="BM24" s="1" t="s">
        <v>47</v>
      </c>
      <c r="BN24" s="1" t="s">
        <v>47</v>
      </c>
      <c r="BO24" s="1" t="s">
        <v>47</v>
      </c>
      <c r="BP24" s="1" t="s">
        <v>47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  <c r="IF24">
        <v>-1</v>
      </c>
    </row>
    <row r="25" spans="1:255" x14ac:dyDescent="0.2">
      <c r="IF25">
        <v>-1</v>
      </c>
    </row>
    <row r="26" spans="1:255" x14ac:dyDescent="0.2">
      <c r="A26" s="3">
        <v>52</v>
      </c>
      <c r="B26" s="3">
        <f t="shared" ref="B26:G26" si="14">B53</f>
        <v>1</v>
      </c>
      <c r="C26" s="3">
        <f t="shared" si="14"/>
        <v>4</v>
      </c>
      <c r="D26" s="3">
        <f t="shared" si="14"/>
        <v>24</v>
      </c>
      <c r="E26" s="3">
        <f t="shared" si="14"/>
        <v>0</v>
      </c>
      <c r="F26" s="3" t="str">
        <f t="shared" si="14"/>
        <v>Новый раздел</v>
      </c>
      <c r="G26" s="3" t="str">
        <f t="shared" si="14"/>
        <v>Демонтажные работы</v>
      </c>
      <c r="H26" s="3"/>
      <c r="I26" s="3"/>
      <c r="J26" s="3"/>
      <c r="K26" s="3"/>
      <c r="L26" s="3"/>
      <c r="M26" s="3"/>
      <c r="N26" s="3"/>
      <c r="O26" s="3">
        <f t="shared" ref="O26:AT26" si="15">O53</f>
        <v>1975</v>
      </c>
      <c r="P26" s="3">
        <f t="shared" si="15"/>
        <v>725</v>
      </c>
      <c r="Q26" s="3">
        <f t="shared" si="15"/>
        <v>292</v>
      </c>
      <c r="R26" s="3">
        <f t="shared" si="15"/>
        <v>37</v>
      </c>
      <c r="S26" s="3">
        <f t="shared" si="15"/>
        <v>958</v>
      </c>
      <c r="T26" s="3">
        <f t="shared" si="15"/>
        <v>0</v>
      </c>
      <c r="U26" s="3">
        <f t="shared" si="15"/>
        <v>120.13939600000002</v>
      </c>
      <c r="V26" s="3">
        <f t="shared" si="15"/>
        <v>3.1427040000000002</v>
      </c>
      <c r="W26" s="3">
        <f t="shared" si="15"/>
        <v>0</v>
      </c>
      <c r="X26" s="3">
        <f t="shared" si="15"/>
        <v>900</v>
      </c>
      <c r="Y26" s="3">
        <f t="shared" si="15"/>
        <v>662</v>
      </c>
      <c r="Z26" s="3">
        <f t="shared" si="15"/>
        <v>0</v>
      </c>
      <c r="AA26" s="3">
        <f t="shared" si="15"/>
        <v>0</v>
      </c>
      <c r="AB26" s="3">
        <f t="shared" si="15"/>
        <v>1975</v>
      </c>
      <c r="AC26" s="3">
        <f t="shared" si="15"/>
        <v>725</v>
      </c>
      <c r="AD26" s="3">
        <f t="shared" si="15"/>
        <v>292</v>
      </c>
      <c r="AE26" s="3">
        <f t="shared" si="15"/>
        <v>37</v>
      </c>
      <c r="AF26" s="3">
        <f t="shared" si="15"/>
        <v>958</v>
      </c>
      <c r="AG26" s="3">
        <f t="shared" si="15"/>
        <v>0</v>
      </c>
      <c r="AH26" s="3">
        <f t="shared" si="15"/>
        <v>120.13939600000002</v>
      </c>
      <c r="AI26" s="3">
        <f t="shared" si="15"/>
        <v>3.1427040000000002</v>
      </c>
      <c r="AJ26" s="3">
        <f t="shared" si="15"/>
        <v>0</v>
      </c>
      <c r="AK26" s="3">
        <f t="shared" si="15"/>
        <v>900</v>
      </c>
      <c r="AL26" s="3">
        <f t="shared" si="15"/>
        <v>662</v>
      </c>
      <c r="AM26" s="3">
        <f t="shared" si="15"/>
        <v>0</v>
      </c>
      <c r="AN26" s="3">
        <f t="shared" si="15"/>
        <v>0</v>
      </c>
      <c r="AO26" s="3">
        <f t="shared" si="15"/>
        <v>0</v>
      </c>
      <c r="AP26" s="3">
        <f t="shared" si="15"/>
        <v>0</v>
      </c>
      <c r="AQ26" s="3">
        <f t="shared" si="15"/>
        <v>0</v>
      </c>
      <c r="AR26" s="3">
        <f t="shared" si="15"/>
        <v>3537</v>
      </c>
      <c r="AS26" s="3">
        <f t="shared" si="15"/>
        <v>3537</v>
      </c>
      <c r="AT26" s="3">
        <f t="shared" si="15"/>
        <v>0</v>
      </c>
      <c r="AU26" s="3">
        <f t="shared" ref="AU26:BZ26" si="16">AU53</f>
        <v>0</v>
      </c>
      <c r="AV26" s="3">
        <f t="shared" si="16"/>
        <v>725</v>
      </c>
      <c r="AW26" s="3">
        <f t="shared" si="16"/>
        <v>725</v>
      </c>
      <c r="AX26" s="3">
        <f t="shared" si="16"/>
        <v>0</v>
      </c>
      <c r="AY26" s="3">
        <f t="shared" si="16"/>
        <v>725</v>
      </c>
      <c r="AZ26" s="3">
        <f t="shared" si="16"/>
        <v>0</v>
      </c>
      <c r="BA26" s="3">
        <f t="shared" si="16"/>
        <v>0</v>
      </c>
      <c r="BB26" s="3">
        <f t="shared" si="16"/>
        <v>0</v>
      </c>
      <c r="BC26" s="3">
        <f t="shared" si="16"/>
        <v>0</v>
      </c>
      <c r="BD26" s="3">
        <f t="shared" si="16"/>
        <v>0</v>
      </c>
      <c r="BE26" s="3">
        <f t="shared" si="16"/>
        <v>0</v>
      </c>
      <c r="BF26" s="3">
        <f t="shared" si="16"/>
        <v>0</v>
      </c>
      <c r="BG26" s="3">
        <f t="shared" si="16"/>
        <v>0</v>
      </c>
      <c r="BH26" s="3">
        <f t="shared" si="16"/>
        <v>0</v>
      </c>
      <c r="BI26" s="3">
        <f t="shared" si="16"/>
        <v>0</v>
      </c>
      <c r="BJ26" s="3">
        <f t="shared" si="16"/>
        <v>0</v>
      </c>
      <c r="BK26" s="3">
        <f t="shared" si="16"/>
        <v>0</v>
      </c>
      <c r="BL26" s="3">
        <f t="shared" si="16"/>
        <v>0</v>
      </c>
      <c r="BM26" s="3">
        <f t="shared" si="16"/>
        <v>0</v>
      </c>
      <c r="BN26" s="3">
        <f t="shared" si="16"/>
        <v>0</v>
      </c>
      <c r="BO26" s="3">
        <f t="shared" si="16"/>
        <v>0</v>
      </c>
      <c r="BP26" s="3">
        <f t="shared" si="16"/>
        <v>0</v>
      </c>
      <c r="BQ26" s="3">
        <f t="shared" si="16"/>
        <v>0</v>
      </c>
      <c r="BR26" s="3">
        <f t="shared" si="16"/>
        <v>0</v>
      </c>
      <c r="BS26" s="3">
        <f t="shared" si="16"/>
        <v>0</v>
      </c>
      <c r="BT26" s="3">
        <f t="shared" si="16"/>
        <v>0</v>
      </c>
      <c r="BU26" s="3">
        <f t="shared" si="16"/>
        <v>0</v>
      </c>
      <c r="BV26" s="3">
        <f t="shared" si="16"/>
        <v>0</v>
      </c>
      <c r="BW26" s="3">
        <f t="shared" si="16"/>
        <v>0</v>
      </c>
      <c r="BX26" s="3">
        <f t="shared" si="16"/>
        <v>0</v>
      </c>
      <c r="BY26" s="3">
        <f t="shared" si="16"/>
        <v>0</v>
      </c>
      <c r="BZ26" s="3">
        <f t="shared" si="16"/>
        <v>0</v>
      </c>
      <c r="CA26" s="3">
        <f t="shared" ref="CA26:DF26" si="17">CA53</f>
        <v>3537</v>
      </c>
      <c r="CB26" s="3">
        <f t="shared" si="17"/>
        <v>3537</v>
      </c>
      <c r="CC26" s="3">
        <f t="shared" si="17"/>
        <v>0</v>
      </c>
      <c r="CD26" s="3">
        <f t="shared" si="17"/>
        <v>0</v>
      </c>
      <c r="CE26" s="3">
        <f t="shared" si="17"/>
        <v>725</v>
      </c>
      <c r="CF26" s="3">
        <f t="shared" si="17"/>
        <v>725</v>
      </c>
      <c r="CG26" s="3">
        <f t="shared" si="17"/>
        <v>0</v>
      </c>
      <c r="CH26" s="3">
        <f t="shared" si="17"/>
        <v>725</v>
      </c>
      <c r="CI26" s="3">
        <f t="shared" si="17"/>
        <v>0</v>
      </c>
      <c r="CJ26" s="3">
        <f t="shared" si="17"/>
        <v>0</v>
      </c>
      <c r="CK26" s="3">
        <f t="shared" si="17"/>
        <v>0</v>
      </c>
      <c r="CL26" s="3">
        <f t="shared" si="17"/>
        <v>0</v>
      </c>
      <c r="CM26" s="3">
        <f t="shared" si="17"/>
        <v>0</v>
      </c>
      <c r="CN26" s="3">
        <f t="shared" si="17"/>
        <v>0</v>
      </c>
      <c r="CO26" s="3">
        <f t="shared" si="17"/>
        <v>0</v>
      </c>
      <c r="CP26" s="3">
        <f t="shared" si="17"/>
        <v>0</v>
      </c>
      <c r="CQ26" s="3">
        <f t="shared" si="17"/>
        <v>0</v>
      </c>
      <c r="CR26" s="3">
        <f t="shared" si="17"/>
        <v>0</v>
      </c>
      <c r="CS26" s="3">
        <f t="shared" si="17"/>
        <v>0</v>
      </c>
      <c r="CT26" s="3">
        <f t="shared" si="17"/>
        <v>0</v>
      </c>
      <c r="CU26" s="3">
        <f t="shared" si="17"/>
        <v>0</v>
      </c>
      <c r="CV26" s="3">
        <f t="shared" si="17"/>
        <v>0</v>
      </c>
      <c r="CW26" s="3">
        <f t="shared" si="17"/>
        <v>0</v>
      </c>
      <c r="CX26" s="3">
        <f t="shared" si="17"/>
        <v>0</v>
      </c>
      <c r="CY26" s="3">
        <f t="shared" si="17"/>
        <v>0</v>
      </c>
      <c r="CZ26" s="3">
        <f t="shared" si="17"/>
        <v>0</v>
      </c>
      <c r="DA26" s="3">
        <f t="shared" si="17"/>
        <v>0</v>
      </c>
      <c r="DB26" s="3">
        <f t="shared" si="17"/>
        <v>0</v>
      </c>
      <c r="DC26" s="3">
        <f t="shared" si="17"/>
        <v>0</v>
      </c>
      <c r="DD26" s="3">
        <f t="shared" si="17"/>
        <v>0</v>
      </c>
      <c r="DE26" s="3">
        <f t="shared" si="17"/>
        <v>0</v>
      </c>
      <c r="DF26" s="3">
        <f t="shared" si="17"/>
        <v>0</v>
      </c>
      <c r="DG26" s="4">
        <f t="shared" ref="DG26:EL26" si="18">DG53</f>
        <v>13395</v>
      </c>
      <c r="DH26" s="4">
        <f t="shared" si="18"/>
        <v>4914</v>
      </c>
      <c r="DI26" s="4">
        <f t="shared" si="18"/>
        <v>1990</v>
      </c>
      <c r="DJ26" s="4">
        <f t="shared" si="18"/>
        <v>251</v>
      </c>
      <c r="DK26" s="4">
        <f t="shared" si="18"/>
        <v>6491</v>
      </c>
      <c r="DL26" s="4">
        <f t="shared" si="18"/>
        <v>0</v>
      </c>
      <c r="DM26" s="4">
        <f t="shared" si="18"/>
        <v>120.13939600000002</v>
      </c>
      <c r="DN26" s="4">
        <f t="shared" si="18"/>
        <v>3.1427040000000002</v>
      </c>
      <c r="DO26" s="4">
        <f t="shared" si="18"/>
        <v>0</v>
      </c>
      <c r="DP26" s="4">
        <f t="shared" si="18"/>
        <v>6089</v>
      </c>
      <c r="DQ26" s="4">
        <f t="shared" si="18"/>
        <v>4474</v>
      </c>
      <c r="DR26" s="4">
        <f t="shared" si="18"/>
        <v>0</v>
      </c>
      <c r="DS26" s="4">
        <f t="shared" si="18"/>
        <v>0</v>
      </c>
      <c r="DT26" s="4">
        <f t="shared" si="18"/>
        <v>13395</v>
      </c>
      <c r="DU26" s="4">
        <f t="shared" si="18"/>
        <v>4914</v>
      </c>
      <c r="DV26" s="4">
        <f t="shared" si="18"/>
        <v>1990</v>
      </c>
      <c r="DW26" s="4">
        <f t="shared" si="18"/>
        <v>251</v>
      </c>
      <c r="DX26" s="4">
        <f t="shared" si="18"/>
        <v>6491</v>
      </c>
      <c r="DY26" s="4">
        <f t="shared" si="18"/>
        <v>0</v>
      </c>
      <c r="DZ26" s="4">
        <f t="shared" si="18"/>
        <v>120.13939600000002</v>
      </c>
      <c r="EA26" s="4">
        <f t="shared" si="18"/>
        <v>3.1427040000000002</v>
      </c>
      <c r="EB26" s="4">
        <f t="shared" si="18"/>
        <v>0</v>
      </c>
      <c r="EC26" s="4">
        <f t="shared" si="18"/>
        <v>6089</v>
      </c>
      <c r="ED26" s="4">
        <f t="shared" si="18"/>
        <v>4474</v>
      </c>
      <c r="EE26" s="4">
        <f t="shared" si="18"/>
        <v>0</v>
      </c>
      <c r="EF26" s="4">
        <f t="shared" si="18"/>
        <v>0</v>
      </c>
      <c r="EG26" s="4">
        <f t="shared" si="18"/>
        <v>0</v>
      </c>
      <c r="EH26" s="4">
        <f t="shared" si="18"/>
        <v>0</v>
      </c>
      <c r="EI26" s="4">
        <f t="shared" si="18"/>
        <v>0</v>
      </c>
      <c r="EJ26" s="4">
        <f t="shared" si="18"/>
        <v>23958</v>
      </c>
      <c r="EK26" s="4">
        <f t="shared" si="18"/>
        <v>23958</v>
      </c>
      <c r="EL26" s="4">
        <f t="shared" si="18"/>
        <v>0</v>
      </c>
      <c r="EM26" s="4">
        <f t="shared" ref="EM26:FR26" si="19">EM53</f>
        <v>0</v>
      </c>
      <c r="EN26" s="4">
        <f t="shared" si="19"/>
        <v>4914</v>
      </c>
      <c r="EO26" s="4">
        <f t="shared" si="19"/>
        <v>4914</v>
      </c>
      <c r="EP26" s="4">
        <f t="shared" si="19"/>
        <v>0</v>
      </c>
      <c r="EQ26" s="4">
        <f t="shared" si="19"/>
        <v>4914</v>
      </c>
      <c r="ER26" s="4">
        <f t="shared" si="19"/>
        <v>0</v>
      </c>
      <c r="ES26" s="4">
        <f t="shared" si="19"/>
        <v>0</v>
      </c>
      <c r="ET26" s="4">
        <f t="shared" si="19"/>
        <v>0</v>
      </c>
      <c r="EU26" s="4">
        <f t="shared" si="19"/>
        <v>0</v>
      </c>
      <c r="EV26" s="4">
        <f t="shared" si="19"/>
        <v>0</v>
      </c>
      <c r="EW26" s="4">
        <f t="shared" si="19"/>
        <v>0</v>
      </c>
      <c r="EX26" s="4">
        <f t="shared" si="19"/>
        <v>0</v>
      </c>
      <c r="EY26" s="4">
        <f t="shared" si="19"/>
        <v>0</v>
      </c>
      <c r="EZ26" s="4">
        <f t="shared" si="19"/>
        <v>0</v>
      </c>
      <c r="FA26" s="4">
        <f t="shared" si="19"/>
        <v>0</v>
      </c>
      <c r="FB26" s="4">
        <f t="shared" si="19"/>
        <v>0</v>
      </c>
      <c r="FC26" s="4">
        <f t="shared" si="19"/>
        <v>0</v>
      </c>
      <c r="FD26" s="4">
        <f t="shared" si="19"/>
        <v>0</v>
      </c>
      <c r="FE26" s="4">
        <f t="shared" si="19"/>
        <v>0</v>
      </c>
      <c r="FF26" s="4">
        <f t="shared" si="19"/>
        <v>0</v>
      </c>
      <c r="FG26" s="4">
        <f t="shared" si="19"/>
        <v>0</v>
      </c>
      <c r="FH26" s="4">
        <f t="shared" si="19"/>
        <v>0</v>
      </c>
      <c r="FI26" s="4">
        <f t="shared" si="19"/>
        <v>0</v>
      </c>
      <c r="FJ26" s="4">
        <f t="shared" si="19"/>
        <v>0</v>
      </c>
      <c r="FK26" s="4">
        <f t="shared" si="19"/>
        <v>0</v>
      </c>
      <c r="FL26" s="4">
        <f t="shared" si="19"/>
        <v>0</v>
      </c>
      <c r="FM26" s="4">
        <f t="shared" si="19"/>
        <v>0</v>
      </c>
      <c r="FN26" s="4">
        <f t="shared" si="19"/>
        <v>0</v>
      </c>
      <c r="FO26" s="4">
        <f t="shared" si="19"/>
        <v>0</v>
      </c>
      <c r="FP26" s="4">
        <f t="shared" si="19"/>
        <v>0</v>
      </c>
      <c r="FQ26" s="4">
        <f t="shared" si="19"/>
        <v>0</v>
      </c>
      <c r="FR26" s="4">
        <f t="shared" si="19"/>
        <v>0</v>
      </c>
      <c r="FS26" s="4">
        <f t="shared" ref="FS26:GX26" si="20">FS53</f>
        <v>23958</v>
      </c>
      <c r="FT26" s="4">
        <f t="shared" si="20"/>
        <v>23958</v>
      </c>
      <c r="FU26" s="4">
        <f t="shared" si="20"/>
        <v>0</v>
      </c>
      <c r="FV26" s="4">
        <f t="shared" si="20"/>
        <v>0</v>
      </c>
      <c r="FW26" s="4">
        <f t="shared" si="20"/>
        <v>4914</v>
      </c>
      <c r="FX26" s="4">
        <f t="shared" si="20"/>
        <v>4914</v>
      </c>
      <c r="FY26" s="4">
        <f t="shared" si="20"/>
        <v>0</v>
      </c>
      <c r="FZ26" s="4">
        <f t="shared" si="20"/>
        <v>4914</v>
      </c>
      <c r="GA26" s="4">
        <f t="shared" si="20"/>
        <v>0</v>
      </c>
      <c r="GB26" s="4">
        <f t="shared" si="20"/>
        <v>0</v>
      </c>
      <c r="GC26" s="4">
        <f t="shared" si="20"/>
        <v>0</v>
      </c>
      <c r="GD26" s="4">
        <f t="shared" si="20"/>
        <v>0</v>
      </c>
      <c r="GE26" s="4">
        <f t="shared" si="20"/>
        <v>0</v>
      </c>
      <c r="GF26" s="4">
        <f t="shared" si="20"/>
        <v>0</v>
      </c>
      <c r="GG26" s="4">
        <f t="shared" si="20"/>
        <v>0</v>
      </c>
      <c r="GH26" s="4">
        <f t="shared" si="20"/>
        <v>0</v>
      </c>
      <c r="GI26" s="4">
        <f t="shared" si="20"/>
        <v>0</v>
      </c>
      <c r="GJ26" s="4">
        <f t="shared" si="20"/>
        <v>0</v>
      </c>
      <c r="GK26" s="4">
        <f t="shared" si="20"/>
        <v>0</v>
      </c>
      <c r="GL26" s="4">
        <f t="shared" si="20"/>
        <v>0</v>
      </c>
      <c r="GM26" s="4">
        <f t="shared" si="20"/>
        <v>0</v>
      </c>
      <c r="GN26" s="4">
        <f t="shared" si="20"/>
        <v>0</v>
      </c>
      <c r="GO26" s="4">
        <f t="shared" si="20"/>
        <v>0</v>
      </c>
      <c r="GP26" s="4">
        <f t="shared" si="20"/>
        <v>0</v>
      </c>
      <c r="GQ26" s="4">
        <f t="shared" si="20"/>
        <v>0</v>
      </c>
      <c r="GR26" s="4">
        <f t="shared" si="20"/>
        <v>0</v>
      </c>
      <c r="GS26" s="4">
        <f t="shared" si="20"/>
        <v>0</v>
      </c>
      <c r="GT26" s="4">
        <f t="shared" si="20"/>
        <v>0</v>
      </c>
      <c r="GU26" s="4">
        <f t="shared" si="20"/>
        <v>0</v>
      </c>
      <c r="GV26" s="4">
        <f t="shared" si="20"/>
        <v>0</v>
      </c>
      <c r="GW26" s="4">
        <f t="shared" si="20"/>
        <v>0</v>
      </c>
      <c r="GX26" s="4">
        <f t="shared" si="20"/>
        <v>0</v>
      </c>
      <c r="IF26">
        <v>-1</v>
      </c>
    </row>
    <row r="27" spans="1:255" x14ac:dyDescent="0.2">
      <c r="IF27">
        <v>-1</v>
      </c>
    </row>
    <row r="28" spans="1:255" x14ac:dyDescent="0.2">
      <c r="A28" s="2">
        <v>17</v>
      </c>
      <c r="B28" s="2">
        <v>1</v>
      </c>
      <c r="C28" s="2">
        <f>ROW(SmtRes!A2)</f>
        <v>2</v>
      </c>
      <c r="D28" s="2">
        <f>ROW(EtalonRes!A2)</f>
        <v>2</v>
      </c>
      <c r="E28" s="2" t="s">
        <v>57</v>
      </c>
      <c r="F28" s="2" t="s">
        <v>58</v>
      </c>
      <c r="G28" s="2" t="s">
        <v>59</v>
      </c>
      <c r="H28" s="2" t="s">
        <v>60</v>
      </c>
      <c r="I28" s="2">
        <f>'1.Смета.или.Акт'!E49</f>
        <v>2.0779999999999998</v>
      </c>
      <c r="J28" s="2">
        <v>0</v>
      </c>
      <c r="K28" s="2"/>
      <c r="L28" s="2"/>
      <c r="M28" s="2"/>
      <c r="N28" s="2"/>
      <c r="O28" s="2">
        <f t="shared" ref="O28:O51" si="21">ROUND(CP28,0)</f>
        <v>322</v>
      </c>
      <c r="P28" s="2">
        <f t="shared" ref="P28:P51" si="22">ROUND(CQ28*I28,0)</f>
        <v>0</v>
      </c>
      <c r="Q28" s="2">
        <f t="shared" ref="Q28:Q51" si="23">ROUND(CR28*I28,0)</f>
        <v>64</v>
      </c>
      <c r="R28" s="2">
        <f t="shared" ref="R28:R51" si="24">ROUND(CS28*I28,0)</f>
        <v>0</v>
      </c>
      <c r="S28" s="2">
        <f t="shared" ref="S28:S51" si="25">ROUND(CT28*I28,0)</f>
        <v>258</v>
      </c>
      <c r="T28" s="2">
        <f t="shared" ref="T28:T51" si="26">ROUND(CU28*I28,0)</f>
        <v>0</v>
      </c>
      <c r="U28" s="2">
        <f t="shared" ref="U28:U51" si="27">CV28*I28</f>
        <v>33.040199999999999</v>
      </c>
      <c r="V28" s="2">
        <f t="shared" ref="V28:V51" si="28">CW28*I28</f>
        <v>0</v>
      </c>
      <c r="W28" s="2">
        <f t="shared" ref="W28:W51" si="29">ROUND(CX28*I28,0)</f>
        <v>0</v>
      </c>
      <c r="X28" s="2">
        <f t="shared" ref="X28:X51" si="30">ROUND(CY28,0)</f>
        <v>284</v>
      </c>
      <c r="Y28" s="2">
        <f t="shared" ref="Y28:Y51" si="31">ROUND(CZ28,0)</f>
        <v>181</v>
      </c>
      <c r="Z28" s="2"/>
      <c r="AA28" s="2">
        <v>34736102</v>
      </c>
      <c r="AB28" s="2">
        <f>'1.Смета.или.Акт'!F49</f>
        <v>154.66</v>
      </c>
      <c r="AC28" s="2">
        <f t="shared" ref="AC28:AC51" si="32">ROUND((ES28),2)</f>
        <v>0</v>
      </c>
      <c r="AD28" s="2">
        <f>'1.Смета.или.Акт'!H49</f>
        <v>30.64</v>
      </c>
      <c r="AE28" s="2">
        <f>'1.Смета.или.Акт'!I49</f>
        <v>0</v>
      </c>
      <c r="AF28" s="2">
        <f>'1.Смета.или.Акт'!G49</f>
        <v>124.02</v>
      </c>
      <c r="AG28" s="2">
        <f t="shared" ref="AG28:AG51" si="33">ROUND((AP28),2)</f>
        <v>0</v>
      </c>
      <c r="AH28" s="2">
        <f t="shared" ref="AH28:AH51" si="34">(EW28)</f>
        <v>15.9</v>
      </c>
      <c r="AI28" s="2">
        <f t="shared" ref="AI28:AI51" si="35">(EX28)</f>
        <v>0</v>
      </c>
      <c r="AJ28" s="2">
        <f t="shared" ref="AJ28:AJ51" si="36">ROUND((AS28),2)</f>
        <v>0</v>
      </c>
      <c r="AK28" s="2">
        <v>154.66</v>
      </c>
      <c r="AL28" s="2">
        <v>0</v>
      </c>
      <c r="AM28" s="2">
        <v>30.64</v>
      </c>
      <c r="AN28" s="2">
        <v>0</v>
      </c>
      <c r="AO28" s="2">
        <v>124.02</v>
      </c>
      <c r="AP28" s="2">
        <v>0</v>
      </c>
      <c r="AQ28" s="2">
        <v>15.9</v>
      </c>
      <c r="AR28" s="2">
        <v>0</v>
      </c>
      <c r="AS28" s="2">
        <v>0</v>
      </c>
      <c r="AT28" s="2">
        <f>'1.Смета.или.Акт'!E50</f>
        <v>110</v>
      </c>
      <c r="AU28" s="2">
        <f>'1.Смета.или.Акт'!E51</f>
        <v>70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47</v>
      </c>
      <c r="BE28" s="2" t="s">
        <v>47</v>
      </c>
      <c r="BF28" s="2" t="s">
        <v>47</v>
      </c>
      <c r="BG28" s="2" t="s">
        <v>47</v>
      </c>
      <c r="BH28" s="2">
        <v>0</v>
      </c>
      <c r="BI28" s="2">
        <v>1</v>
      </c>
      <c r="BJ28" s="2" t="s">
        <v>61</v>
      </c>
      <c r="BK28" s="2"/>
      <c r="BL28" s="2"/>
      <c r="BM28" s="2">
        <v>46001</v>
      </c>
      <c r="BN28" s="2">
        <v>0</v>
      </c>
      <c r="BO28" s="2" t="s">
        <v>47</v>
      </c>
      <c r="BP28" s="2">
        <v>0</v>
      </c>
      <c r="BQ28" s="2">
        <v>9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47</v>
      </c>
      <c r="BZ28" s="2">
        <v>110</v>
      </c>
      <c r="CA28" s="2">
        <v>70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47</v>
      </c>
      <c r="CO28" s="2">
        <v>0</v>
      </c>
      <c r="CP28" s="2">
        <f>IF('1.Смета.или.Акт'!F49=AC28+AD28+AF28,P28+Q28+S28,I28*AB28)</f>
        <v>322</v>
      </c>
      <c r="CQ28" s="2">
        <f t="shared" ref="CQ28:CQ51" si="37">AC28*BC28</f>
        <v>0</v>
      </c>
      <c r="CR28" s="2">
        <f t="shared" ref="CR28:CR51" si="38">AD28*BB28</f>
        <v>30.64</v>
      </c>
      <c r="CS28" s="2">
        <f t="shared" ref="CS28:CS51" si="39">AE28*BS28</f>
        <v>0</v>
      </c>
      <c r="CT28" s="2">
        <f t="shared" ref="CT28:CT51" si="40">AF28*BA28</f>
        <v>124.02</v>
      </c>
      <c r="CU28" s="2">
        <f t="shared" ref="CU28:CU51" si="41">AG28</f>
        <v>0</v>
      </c>
      <c r="CV28" s="2">
        <f t="shared" ref="CV28:CV51" si="42">AH28</f>
        <v>15.9</v>
      </c>
      <c r="CW28" s="2">
        <f t="shared" ref="CW28:CW51" si="43">AI28</f>
        <v>0</v>
      </c>
      <c r="CX28" s="2">
        <f t="shared" ref="CX28:CX51" si="44">AJ28</f>
        <v>0</v>
      </c>
      <c r="CY28" s="2">
        <f t="shared" ref="CY28:CY51" si="45">(((S28+(R28*IF(0,0,1)))*AT28)/100)</f>
        <v>283.8</v>
      </c>
      <c r="CZ28" s="2">
        <f t="shared" ref="CZ28:CZ51" si="46">(((S28+(R28*IF(0,0,1)))*AU28)/100)</f>
        <v>180.6</v>
      </c>
      <c r="DA28" s="2"/>
      <c r="DB28" s="2"/>
      <c r="DC28" s="2" t="s">
        <v>47</v>
      </c>
      <c r="DD28" s="2" t="s">
        <v>47</v>
      </c>
      <c r="DE28" s="2" t="s">
        <v>47</v>
      </c>
      <c r="DF28" s="2" t="s">
        <v>47</v>
      </c>
      <c r="DG28" s="2" t="s">
        <v>47</v>
      </c>
      <c r="DH28" s="2" t="s">
        <v>47</v>
      </c>
      <c r="DI28" s="2" t="s">
        <v>47</v>
      </c>
      <c r="DJ28" s="2" t="s">
        <v>47</v>
      </c>
      <c r="DK28" s="2" t="s">
        <v>47</v>
      </c>
      <c r="DL28" s="2" t="s">
        <v>47</v>
      </c>
      <c r="DM28" s="2" t="s">
        <v>47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1005</v>
      </c>
      <c r="DV28" s="2" t="s">
        <v>60</v>
      </c>
      <c r="DW28" s="2" t="str">
        <f>'1.Смета.или.Акт'!D49</f>
        <v>100 м2</v>
      </c>
      <c r="DX28" s="2">
        <v>100</v>
      </c>
      <c r="DY28" s="2"/>
      <c r="DZ28" s="2"/>
      <c r="EA28" s="2"/>
      <c r="EB28" s="2"/>
      <c r="EC28" s="2"/>
      <c r="ED28" s="2"/>
      <c r="EE28" s="2">
        <v>32653426</v>
      </c>
      <c r="EF28" s="2">
        <v>9</v>
      </c>
      <c r="EG28" s="2" t="s">
        <v>62</v>
      </c>
      <c r="EH28" s="2">
        <v>0</v>
      </c>
      <c r="EI28" s="2" t="s">
        <v>47</v>
      </c>
      <c r="EJ28" s="2">
        <v>1</v>
      </c>
      <c r="EK28" s="2">
        <v>46001</v>
      </c>
      <c r="EL28" s="2" t="s">
        <v>62</v>
      </c>
      <c r="EM28" s="2" t="s">
        <v>63</v>
      </c>
      <c r="EN28" s="2"/>
      <c r="EO28" s="2" t="s">
        <v>47</v>
      </c>
      <c r="EP28" s="2"/>
      <c r="EQ28" s="2">
        <v>0</v>
      </c>
      <c r="ER28" s="2">
        <v>154.66</v>
      </c>
      <c r="ES28" s="2">
        <v>0</v>
      </c>
      <c r="ET28" s="2">
        <v>30.64</v>
      </c>
      <c r="EU28" s="2">
        <v>0</v>
      </c>
      <c r="EV28" s="2">
        <v>124.02</v>
      </c>
      <c r="EW28" s="2">
        <v>15.9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ref="FR28:FR51" si="47">ROUND(IF(AND(BH28=3,BI28=3),P28,0),0)</f>
        <v>0</v>
      </c>
      <c r="FS28" s="2">
        <v>0</v>
      </c>
      <c r="FT28" s="2"/>
      <c r="FU28" s="2"/>
      <c r="FV28" s="2"/>
      <c r="FW28" s="2"/>
      <c r="FX28" s="2">
        <v>110</v>
      </c>
      <c r="FY28" s="2">
        <v>70</v>
      </c>
      <c r="FZ28" s="2"/>
      <c r="GA28" s="2" t="s">
        <v>47</v>
      </c>
      <c r="GB28" s="2"/>
      <c r="GC28" s="2"/>
      <c r="GD28" s="2">
        <v>0</v>
      </c>
      <c r="GE28" s="2"/>
      <c r="GF28" s="2">
        <v>-568208893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ref="GL28:GL51" si="48">ROUND(IF(AND(BH28=3,BI28=3,FS28&lt;&gt;0),P28,0),0)</f>
        <v>0</v>
      </c>
      <c r="GM28" s="2">
        <f t="shared" ref="GM28:GM51" si="49">ROUND(O28+X28+Y28+GK28,0)+GX28</f>
        <v>787</v>
      </c>
      <c r="GN28" s="2">
        <f t="shared" ref="GN28:GN51" si="50">IF(OR(BI28=0,BI28=1),ROUND(O28+X28+Y28+GK28,0),0)</f>
        <v>787</v>
      </c>
      <c r="GO28" s="2">
        <f t="shared" ref="GO28:GO51" si="51">IF(BI28=2,ROUND(O28+X28+Y28+GK28,0),0)</f>
        <v>0</v>
      </c>
      <c r="GP28" s="2">
        <f t="shared" ref="GP28:GP51" si="52">IF(BI28=4,ROUND(O28+X28+Y28+GK28,0)+GX28,0)</f>
        <v>0</v>
      </c>
      <c r="GQ28" s="2"/>
      <c r="GR28" s="2">
        <v>0</v>
      </c>
      <c r="GS28" s="2">
        <v>3</v>
      </c>
      <c r="GT28" s="2">
        <v>0</v>
      </c>
      <c r="GU28" s="2" t="s">
        <v>47</v>
      </c>
      <c r="GV28" s="2">
        <f t="shared" ref="GV28:GV51" si="53">ROUND(GT28,2)</f>
        <v>0</v>
      </c>
      <c r="GW28" s="2">
        <v>1</v>
      </c>
      <c r="GX28" s="2">
        <f t="shared" ref="GX28:GX51" si="54">ROUND(GV28*GW28*I28,0)</f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>
        <v>-1</v>
      </c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ROW(SmtRes!A4)</f>
        <v>4</v>
      </c>
      <c r="D29">
        <f>ROW(EtalonRes!A4)</f>
        <v>4</v>
      </c>
      <c r="E29" t="s">
        <v>57</v>
      </c>
      <c r="F29" t="s">
        <v>58</v>
      </c>
      <c r="G29" t="s">
        <v>59</v>
      </c>
      <c r="H29" t="s">
        <v>60</v>
      </c>
      <c r="I29">
        <f>'1.Смета.или.Акт'!E49</f>
        <v>2.0779999999999998</v>
      </c>
      <c r="J29">
        <v>0</v>
      </c>
      <c r="O29">
        <f t="shared" si="21"/>
        <v>2179</v>
      </c>
      <c r="P29">
        <f t="shared" si="22"/>
        <v>0</v>
      </c>
      <c r="Q29">
        <f t="shared" si="23"/>
        <v>432</v>
      </c>
      <c r="R29">
        <f t="shared" si="24"/>
        <v>0</v>
      </c>
      <c r="S29">
        <f t="shared" si="25"/>
        <v>1747</v>
      </c>
      <c r="T29">
        <f t="shared" si="26"/>
        <v>0</v>
      </c>
      <c r="U29">
        <f t="shared" si="27"/>
        <v>33.040199999999999</v>
      </c>
      <c r="V29">
        <f t="shared" si="28"/>
        <v>0</v>
      </c>
      <c r="W29">
        <f t="shared" si="29"/>
        <v>0</v>
      </c>
      <c r="X29">
        <f t="shared" si="30"/>
        <v>1922</v>
      </c>
      <c r="Y29">
        <f t="shared" si="31"/>
        <v>1223</v>
      </c>
      <c r="AA29">
        <v>34736124</v>
      </c>
      <c r="AB29">
        <f t="shared" ref="AB29:AB51" si="55">ROUND((AC29+AD29+AF29),2)</f>
        <v>154.66</v>
      </c>
      <c r="AC29">
        <f t="shared" si="32"/>
        <v>0</v>
      </c>
      <c r="AD29">
        <f t="shared" ref="AD29:AD51" si="56">ROUND((((ET29)-(EU29))+AE29),2)</f>
        <v>30.64</v>
      </c>
      <c r="AE29">
        <f t="shared" ref="AE29:AE51" si="57">ROUND((EU29),2)</f>
        <v>0</v>
      </c>
      <c r="AF29">
        <f t="shared" ref="AF29:AF51" si="58">ROUND((EV29),2)</f>
        <v>124.02</v>
      </c>
      <c r="AG29">
        <f t="shared" si="33"/>
        <v>0</v>
      </c>
      <c r="AH29">
        <f t="shared" si="34"/>
        <v>15.9</v>
      </c>
      <c r="AI29">
        <f t="shared" si="35"/>
        <v>0</v>
      </c>
      <c r="AJ29">
        <f t="shared" si="36"/>
        <v>0</v>
      </c>
      <c r="AK29">
        <v>154.66</v>
      </c>
      <c r="AL29">
        <v>0</v>
      </c>
      <c r="AM29">
        <v>30.64</v>
      </c>
      <c r="AN29">
        <v>0</v>
      </c>
      <c r="AO29">
        <v>124.02</v>
      </c>
      <c r="AP29">
        <v>0</v>
      </c>
      <c r="AQ29">
        <v>15.9</v>
      </c>
      <c r="AR29">
        <v>0</v>
      </c>
      <c r="AS29">
        <v>0</v>
      </c>
      <c r="AT29">
        <v>110</v>
      </c>
      <c r="AU29">
        <v>70</v>
      </c>
      <c r="AV29">
        <v>1</v>
      </c>
      <c r="AW29">
        <v>1</v>
      </c>
      <c r="AZ29">
        <v>6.78</v>
      </c>
      <c r="BA29">
        <v>6.78</v>
      </c>
      <c r="BB29">
        <v>6.78</v>
      </c>
      <c r="BC29">
        <v>6.78</v>
      </c>
      <c r="BD29" t="s">
        <v>47</v>
      </c>
      <c r="BE29" t="s">
        <v>47</v>
      </c>
      <c r="BF29" t="s">
        <v>47</v>
      </c>
      <c r="BG29" t="s">
        <v>47</v>
      </c>
      <c r="BH29">
        <v>0</v>
      </c>
      <c r="BI29">
        <v>1</v>
      </c>
      <c r="BJ29" t="s">
        <v>61</v>
      </c>
      <c r="BM29">
        <v>46001</v>
      </c>
      <c r="BN29">
        <v>0</v>
      </c>
      <c r="BO29" t="s">
        <v>47</v>
      </c>
      <c r="BP29">
        <v>0</v>
      </c>
      <c r="BQ29">
        <v>9</v>
      </c>
      <c r="BR29">
        <v>0</v>
      </c>
      <c r="BS29">
        <v>6.78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47</v>
      </c>
      <c r="BZ29">
        <v>110</v>
      </c>
      <c r="CA29">
        <v>70</v>
      </c>
      <c r="CF29">
        <v>0</v>
      </c>
      <c r="CG29">
        <v>0</v>
      </c>
      <c r="CM29">
        <v>0</v>
      </c>
      <c r="CN29" t="s">
        <v>47</v>
      </c>
      <c r="CO29">
        <v>0</v>
      </c>
      <c r="CP29">
        <f t="shared" ref="CP29:CP51" si="59">(P29+Q29+S29)</f>
        <v>2179</v>
      </c>
      <c r="CQ29">
        <f t="shared" si="37"/>
        <v>0</v>
      </c>
      <c r="CR29">
        <f t="shared" si="38"/>
        <v>207.73920000000001</v>
      </c>
      <c r="CS29">
        <f t="shared" si="39"/>
        <v>0</v>
      </c>
      <c r="CT29">
        <f t="shared" si="40"/>
        <v>840.85559999999998</v>
      </c>
      <c r="CU29">
        <f t="shared" si="41"/>
        <v>0</v>
      </c>
      <c r="CV29">
        <f t="shared" si="42"/>
        <v>15.9</v>
      </c>
      <c r="CW29">
        <f t="shared" si="43"/>
        <v>0</v>
      </c>
      <c r="CX29">
        <f t="shared" si="44"/>
        <v>0</v>
      </c>
      <c r="CY29">
        <f t="shared" si="45"/>
        <v>1921.7</v>
      </c>
      <c r="CZ29">
        <f t="shared" si="46"/>
        <v>1222.9000000000001</v>
      </c>
      <c r="DC29" t="s">
        <v>47</v>
      </c>
      <c r="DD29" t="s">
        <v>47</v>
      </c>
      <c r="DE29" t="s">
        <v>47</v>
      </c>
      <c r="DF29" t="s">
        <v>47</v>
      </c>
      <c r="DG29" t="s">
        <v>47</v>
      </c>
      <c r="DH29" t="s">
        <v>47</v>
      </c>
      <c r="DI29" t="s">
        <v>47</v>
      </c>
      <c r="DJ29" t="s">
        <v>47</v>
      </c>
      <c r="DK29" t="s">
        <v>47</v>
      </c>
      <c r="DL29" t="s">
        <v>47</v>
      </c>
      <c r="DM29" t="s">
        <v>47</v>
      </c>
      <c r="DN29">
        <v>0</v>
      </c>
      <c r="DO29">
        <v>0</v>
      </c>
      <c r="DP29">
        <v>1</v>
      </c>
      <c r="DQ29">
        <v>1</v>
      </c>
      <c r="DU29">
        <v>1005</v>
      </c>
      <c r="DV29" t="s">
        <v>60</v>
      </c>
      <c r="DW29" t="s">
        <v>60</v>
      </c>
      <c r="DX29">
        <v>100</v>
      </c>
      <c r="EE29">
        <v>32653426</v>
      </c>
      <c r="EF29">
        <v>9</v>
      </c>
      <c r="EG29" t="s">
        <v>62</v>
      </c>
      <c r="EH29">
        <v>0</v>
      </c>
      <c r="EI29" t="s">
        <v>47</v>
      </c>
      <c r="EJ29">
        <v>1</v>
      </c>
      <c r="EK29">
        <v>46001</v>
      </c>
      <c r="EL29" t="s">
        <v>62</v>
      </c>
      <c r="EM29" t="s">
        <v>63</v>
      </c>
      <c r="EO29" t="s">
        <v>47</v>
      </c>
      <c r="EQ29">
        <v>0</v>
      </c>
      <c r="ER29">
        <v>154.66</v>
      </c>
      <c r="ES29">
        <v>0</v>
      </c>
      <c r="ET29">
        <v>30.64</v>
      </c>
      <c r="EU29">
        <v>0</v>
      </c>
      <c r="EV29">
        <v>124.02</v>
      </c>
      <c r="EW29">
        <v>15.9</v>
      </c>
      <c r="EX29">
        <v>0</v>
      </c>
      <c r="EY29">
        <v>0</v>
      </c>
      <c r="FQ29">
        <v>0</v>
      </c>
      <c r="FR29">
        <f t="shared" si="47"/>
        <v>0</v>
      </c>
      <c r="FS29">
        <v>0</v>
      </c>
      <c r="FX29">
        <v>110</v>
      </c>
      <c r="FY29">
        <v>70</v>
      </c>
      <c r="GA29" t="s">
        <v>47</v>
      </c>
      <c r="GD29">
        <v>0</v>
      </c>
      <c r="GF29">
        <v>-568208893</v>
      </c>
      <c r="GG29">
        <v>1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8"/>
        <v>0</v>
      </c>
      <c r="GM29">
        <f t="shared" si="49"/>
        <v>5324</v>
      </c>
      <c r="GN29">
        <f t="shared" si="50"/>
        <v>5324</v>
      </c>
      <c r="GO29">
        <f t="shared" si="51"/>
        <v>0</v>
      </c>
      <c r="GP29">
        <f t="shared" si="52"/>
        <v>0</v>
      </c>
      <c r="GR29">
        <v>0</v>
      </c>
      <c r="GS29">
        <v>3</v>
      </c>
      <c r="GT29">
        <v>0</v>
      </c>
      <c r="GU29" t="s">
        <v>47</v>
      </c>
      <c r="GV29">
        <f t="shared" si="53"/>
        <v>0</v>
      </c>
      <c r="GW29">
        <v>1</v>
      </c>
      <c r="GX29">
        <f t="shared" si="54"/>
        <v>0</v>
      </c>
      <c r="HA29">
        <v>0</v>
      </c>
      <c r="HB29">
        <v>0</v>
      </c>
      <c r="IF29">
        <v>-1</v>
      </c>
      <c r="IK29">
        <v>0</v>
      </c>
    </row>
    <row r="30" spans="1:255" x14ac:dyDescent="0.2">
      <c r="A30" s="2">
        <v>17</v>
      </c>
      <c r="B30" s="2">
        <v>1</v>
      </c>
      <c r="C30" s="2">
        <f>ROW(SmtRes!A7)</f>
        <v>7</v>
      </c>
      <c r="D30" s="2">
        <f>ROW(EtalonRes!A7)</f>
        <v>7</v>
      </c>
      <c r="E30" s="2" t="s">
        <v>64</v>
      </c>
      <c r="F30" s="2" t="s">
        <v>65</v>
      </c>
      <c r="G30" s="2" t="s">
        <v>66</v>
      </c>
      <c r="H30" s="2" t="s">
        <v>60</v>
      </c>
      <c r="I30" s="2">
        <f>'1.Смета.или.Акт'!E53</f>
        <v>2.0779999999999998</v>
      </c>
      <c r="J30" s="2">
        <v>0</v>
      </c>
      <c r="K30" s="2"/>
      <c r="L30" s="2"/>
      <c r="M30" s="2"/>
      <c r="N30" s="2"/>
      <c r="O30" s="2">
        <f t="shared" si="21"/>
        <v>149</v>
      </c>
      <c r="P30" s="2">
        <f t="shared" si="22"/>
        <v>0</v>
      </c>
      <c r="Q30" s="2">
        <f t="shared" si="23"/>
        <v>0</v>
      </c>
      <c r="R30" s="2">
        <f t="shared" si="24"/>
        <v>0</v>
      </c>
      <c r="S30" s="2">
        <f t="shared" si="25"/>
        <v>149</v>
      </c>
      <c r="T30" s="2">
        <f t="shared" si="26"/>
        <v>0</v>
      </c>
      <c r="U30" s="2">
        <f t="shared" si="27"/>
        <v>19.138380000000002</v>
      </c>
      <c r="V30" s="2">
        <f t="shared" si="28"/>
        <v>0</v>
      </c>
      <c r="W30" s="2">
        <f t="shared" si="29"/>
        <v>0</v>
      </c>
      <c r="X30" s="2">
        <f t="shared" si="30"/>
        <v>124</v>
      </c>
      <c r="Y30" s="2">
        <f t="shared" si="31"/>
        <v>97</v>
      </c>
      <c r="Z30" s="2"/>
      <c r="AA30" s="2">
        <v>34736102</v>
      </c>
      <c r="AB30" s="2">
        <f>'1.Смета.или.Акт'!F53</f>
        <v>72.03</v>
      </c>
      <c r="AC30" s="2">
        <f t="shared" si="32"/>
        <v>0</v>
      </c>
      <c r="AD30" s="2">
        <f>'1.Смета.или.Акт'!H53</f>
        <v>0.19</v>
      </c>
      <c r="AE30" s="2">
        <f>'1.Смета.или.Акт'!I53</f>
        <v>0</v>
      </c>
      <c r="AF30" s="2">
        <f>'1.Смета.или.Акт'!G53</f>
        <v>71.84</v>
      </c>
      <c r="AG30" s="2">
        <f t="shared" si="33"/>
        <v>0</v>
      </c>
      <c r="AH30" s="2">
        <f t="shared" si="34"/>
        <v>9.2100000000000009</v>
      </c>
      <c r="AI30" s="2">
        <f t="shared" si="35"/>
        <v>0</v>
      </c>
      <c r="AJ30" s="2">
        <f t="shared" si="36"/>
        <v>0</v>
      </c>
      <c r="AK30" s="2">
        <v>72.03</v>
      </c>
      <c r="AL30" s="2">
        <v>0</v>
      </c>
      <c r="AM30" s="2">
        <v>0.19</v>
      </c>
      <c r="AN30" s="2">
        <v>0</v>
      </c>
      <c r="AO30" s="2">
        <v>71.84</v>
      </c>
      <c r="AP30" s="2">
        <v>0</v>
      </c>
      <c r="AQ30" s="2">
        <v>9.2100000000000009</v>
      </c>
      <c r="AR30" s="2">
        <v>0</v>
      </c>
      <c r="AS30" s="2">
        <v>0</v>
      </c>
      <c r="AT30" s="2">
        <f>'1.Смета.или.Акт'!E54</f>
        <v>83</v>
      </c>
      <c r="AU30" s="2">
        <f>'1.Смета.или.Акт'!E55</f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47</v>
      </c>
      <c r="BE30" s="2" t="s">
        <v>47</v>
      </c>
      <c r="BF30" s="2" t="s">
        <v>47</v>
      </c>
      <c r="BG30" s="2" t="s">
        <v>47</v>
      </c>
      <c r="BH30" s="2">
        <v>0</v>
      </c>
      <c r="BI30" s="2">
        <v>1</v>
      </c>
      <c r="BJ30" s="2" t="s">
        <v>67</v>
      </c>
      <c r="BK30" s="2"/>
      <c r="BL30" s="2"/>
      <c r="BM30" s="2">
        <v>58001</v>
      </c>
      <c r="BN30" s="2">
        <v>0</v>
      </c>
      <c r="BO30" s="2" t="s">
        <v>47</v>
      </c>
      <c r="BP30" s="2">
        <v>0</v>
      </c>
      <c r="BQ30" s="2">
        <v>6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47</v>
      </c>
      <c r="BZ30" s="2">
        <v>83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47</v>
      </c>
      <c r="CO30" s="2">
        <v>0</v>
      </c>
      <c r="CP30" s="2">
        <f>IF('1.Смета.или.Акт'!F53=AC30+AD30+AF30,P30+Q30+S30,I30*AB30)</f>
        <v>149</v>
      </c>
      <c r="CQ30" s="2">
        <f t="shared" si="37"/>
        <v>0</v>
      </c>
      <c r="CR30" s="2">
        <f t="shared" si="38"/>
        <v>0.19</v>
      </c>
      <c r="CS30" s="2">
        <f t="shared" si="39"/>
        <v>0</v>
      </c>
      <c r="CT30" s="2">
        <f t="shared" si="40"/>
        <v>71.84</v>
      </c>
      <c r="CU30" s="2">
        <f t="shared" si="41"/>
        <v>0</v>
      </c>
      <c r="CV30" s="2">
        <f t="shared" si="42"/>
        <v>9.2100000000000009</v>
      </c>
      <c r="CW30" s="2">
        <f t="shared" si="43"/>
        <v>0</v>
      </c>
      <c r="CX30" s="2">
        <f t="shared" si="44"/>
        <v>0</v>
      </c>
      <c r="CY30" s="2">
        <f t="shared" si="45"/>
        <v>123.67</v>
      </c>
      <c r="CZ30" s="2">
        <f t="shared" si="46"/>
        <v>96.85</v>
      </c>
      <c r="DA30" s="2"/>
      <c r="DB30" s="2"/>
      <c r="DC30" s="2" t="s">
        <v>47</v>
      </c>
      <c r="DD30" s="2" t="s">
        <v>47</v>
      </c>
      <c r="DE30" s="2" t="s">
        <v>47</v>
      </c>
      <c r="DF30" s="2" t="s">
        <v>47</v>
      </c>
      <c r="DG30" s="2" t="s">
        <v>47</v>
      </c>
      <c r="DH30" s="2" t="s">
        <v>47</v>
      </c>
      <c r="DI30" s="2" t="s">
        <v>47</v>
      </c>
      <c r="DJ30" s="2" t="s">
        <v>47</v>
      </c>
      <c r="DK30" s="2" t="s">
        <v>47</v>
      </c>
      <c r="DL30" s="2" t="s">
        <v>47</v>
      </c>
      <c r="DM30" s="2" t="s">
        <v>47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1005</v>
      </c>
      <c r="DV30" s="2" t="s">
        <v>60</v>
      </c>
      <c r="DW30" s="2" t="str">
        <f>'1.Смета.или.Акт'!D53</f>
        <v>100 м2</v>
      </c>
      <c r="DX30" s="2">
        <v>100</v>
      </c>
      <c r="DY30" s="2"/>
      <c r="DZ30" s="2"/>
      <c r="EA30" s="2"/>
      <c r="EB30" s="2"/>
      <c r="EC30" s="2"/>
      <c r="ED30" s="2"/>
      <c r="EE30" s="2">
        <v>32653438</v>
      </c>
      <c r="EF30" s="2">
        <v>6</v>
      </c>
      <c r="EG30" s="2" t="s">
        <v>68</v>
      </c>
      <c r="EH30" s="2">
        <v>0</v>
      </c>
      <c r="EI30" s="2" t="s">
        <v>47</v>
      </c>
      <c r="EJ30" s="2">
        <v>1</v>
      </c>
      <c r="EK30" s="2">
        <v>58001</v>
      </c>
      <c r="EL30" s="2" t="s">
        <v>69</v>
      </c>
      <c r="EM30" s="2" t="s">
        <v>70</v>
      </c>
      <c r="EN30" s="2"/>
      <c r="EO30" s="2" t="s">
        <v>47</v>
      </c>
      <c r="EP30" s="2"/>
      <c r="EQ30" s="2">
        <v>0</v>
      </c>
      <c r="ER30" s="2">
        <v>72.03</v>
      </c>
      <c r="ES30" s="2">
        <v>0</v>
      </c>
      <c r="ET30" s="2">
        <v>0.19</v>
      </c>
      <c r="EU30" s="2">
        <v>0</v>
      </c>
      <c r="EV30" s="2">
        <v>71.84</v>
      </c>
      <c r="EW30" s="2">
        <v>9.2100000000000009</v>
      </c>
      <c r="EX30" s="2">
        <v>0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7"/>
        <v>0</v>
      </c>
      <c r="FS30" s="2">
        <v>0</v>
      </c>
      <c r="FT30" s="2"/>
      <c r="FU30" s="2"/>
      <c r="FV30" s="2"/>
      <c r="FW30" s="2"/>
      <c r="FX30" s="2">
        <v>83</v>
      </c>
      <c r="FY30" s="2">
        <v>65</v>
      </c>
      <c r="FZ30" s="2"/>
      <c r="GA30" s="2" t="s">
        <v>47</v>
      </c>
      <c r="GB30" s="2"/>
      <c r="GC30" s="2"/>
      <c r="GD30" s="2">
        <v>0</v>
      </c>
      <c r="GE30" s="2"/>
      <c r="GF30" s="2">
        <v>2126040044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ROUND(R30*(R12)/100,0)</f>
        <v>0</v>
      </c>
      <c r="GL30" s="2">
        <f t="shared" si="48"/>
        <v>0</v>
      </c>
      <c r="GM30" s="2">
        <f t="shared" si="49"/>
        <v>370</v>
      </c>
      <c r="GN30" s="2">
        <f t="shared" si="50"/>
        <v>370</v>
      </c>
      <c r="GO30" s="2">
        <f t="shared" si="51"/>
        <v>0</v>
      </c>
      <c r="GP30" s="2">
        <f t="shared" si="52"/>
        <v>0</v>
      </c>
      <c r="GQ30" s="2"/>
      <c r="GR30" s="2">
        <v>0</v>
      </c>
      <c r="GS30" s="2">
        <v>3</v>
      </c>
      <c r="GT30" s="2">
        <v>0</v>
      </c>
      <c r="GU30" s="2" t="s">
        <v>47</v>
      </c>
      <c r="GV30" s="2">
        <f t="shared" si="53"/>
        <v>0</v>
      </c>
      <c r="GW30" s="2">
        <v>1</v>
      </c>
      <c r="GX30" s="2">
        <f t="shared" si="54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>
        <v>-1</v>
      </c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ROW(SmtRes!A10)</f>
        <v>10</v>
      </c>
      <c r="D31">
        <f>ROW(EtalonRes!A10)</f>
        <v>10</v>
      </c>
      <c r="E31" t="s">
        <v>64</v>
      </c>
      <c r="F31" t="s">
        <v>65</v>
      </c>
      <c r="G31" t="s">
        <v>66</v>
      </c>
      <c r="H31" t="s">
        <v>60</v>
      </c>
      <c r="I31">
        <f>'1.Смета.или.Акт'!E53</f>
        <v>2.0779999999999998</v>
      </c>
      <c r="J31">
        <v>0</v>
      </c>
      <c r="O31">
        <f t="shared" si="21"/>
        <v>1015</v>
      </c>
      <c r="P31">
        <f t="shared" si="22"/>
        <v>0</v>
      </c>
      <c r="Q31">
        <f t="shared" si="23"/>
        <v>3</v>
      </c>
      <c r="R31">
        <f t="shared" si="24"/>
        <v>0</v>
      </c>
      <c r="S31">
        <f t="shared" si="25"/>
        <v>1012</v>
      </c>
      <c r="T31">
        <f t="shared" si="26"/>
        <v>0</v>
      </c>
      <c r="U31">
        <f t="shared" si="27"/>
        <v>19.138380000000002</v>
      </c>
      <c r="V31">
        <f t="shared" si="28"/>
        <v>0</v>
      </c>
      <c r="W31">
        <f t="shared" si="29"/>
        <v>0</v>
      </c>
      <c r="X31">
        <f t="shared" si="30"/>
        <v>840</v>
      </c>
      <c r="Y31">
        <f t="shared" si="31"/>
        <v>658</v>
      </c>
      <c r="AA31">
        <v>34736124</v>
      </c>
      <c r="AB31">
        <f t="shared" si="55"/>
        <v>72.03</v>
      </c>
      <c r="AC31">
        <f t="shared" si="32"/>
        <v>0</v>
      </c>
      <c r="AD31">
        <f t="shared" si="56"/>
        <v>0.19</v>
      </c>
      <c r="AE31">
        <f t="shared" si="57"/>
        <v>0</v>
      </c>
      <c r="AF31">
        <f t="shared" si="58"/>
        <v>71.84</v>
      </c>
      <c r="AG31">
        <f t="shared" si="33"/>
        <v>0</v>
      </c>
      <c r="AH31">
        <f t="shared" si="34"/>
        <v>9.2100000000000009</v>
      </c>
      <c r="AI31">
        <f t="shared" si="35"/>
        <v>0</v>
      </c>
      <c r="AJ31">
        <f t="shared" si="36"/>
        <v>0</v>
      </c>
      <c r="AK31">
        <v>72.03</v>
      </c>
      <c r="AL31">
        <v>0</v>
      </c>
      <c r="AM31">
        <v>0.19</v>
      </c>
      <c r="AN31">
        <v>0</v>
      </c>
      <c r="AO31">
        <v>71.84</v>
      </c>
      <c r="AP31">
        <v>0</v>
      </c>
      <c r="AQ31">
        <v>9.2100000000000009</v>
      </c>
      <c r="AR31">
        <v>0</v>
      </c>
      <c r="AS31">
        <v>0</v>
      </c>
      <c r="AT31">
        <v>83</v>
      </c>
      <c r="AU31">
        <v>65</v>
      </c>
      <c r="AV31">
        <v>1</v>
      </c>
      <c r="AW31">
        <v>1</v>
      </c>
      <c r="AZ31">
        <v>6.78</v>
      </c>
      <c r="BA31">
        <v>6.78</v>
      </c>
      <c r="BB31">
        <v>6.78</v>
      </c>
      <c r="BC31">
        <v>6.78</v>
      </c>
      <c r="BD31" t="s">
        <v>47</v>
      </c>
      <c r="BE31" t="s">
        <v>47</v>
      </c>
      <c r="BF31" t="s">
        <v>47</v>
      </c>
      <c r="BG31" t="s">
        <v>47</v>
      </c>
      <c r="BH31">
        <v>0</v>
      </c>
      <c r="BI31">
        <v>1</v>
      </c>
      <c r="BJ31" t="s">
        <v>67</v>
      </c>
      <c r="BM31">
        <v>58001</v>
      </c>
      <c r="BN31">
        <v>0</v>
      </c>
      <c r="BO31" t="s">
        <v>47</v>
      </c>
      <c r="BP31">
        <v>0</v>
      </c>
      <c r="BQ31">
        <v>6</v>
      </c>
      <c r="BR31">
        <v>0</v>
      </c>
      <c r="BS31">
        <v>6.78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47</v>
      </c>
      <c r="BZ31">
        <v>83</v>
      </c>
      <c r="CA31">
        <v>65</v>
      </c>
      <c r="CF31">
        <v>0</v>
      </c>
      <c r="CG31">
        <v>0</v>
      </c>
      <c r="CM31">
        <v>0</v>
      </c>
      <c r="CN31" t="s">
        <v>47</v>
      </c>
      <c r="CO31">
        <v>0</v>
      </c>
      <c r="CP31">
        <f t="shared" si="59"/>
        <v>1015</v>
      </c>
      <c r="CQ31">
        <f t="shared" si="37"/>
        <v>0</v>
      </c>
      <c r="CR31">
        <f t="shared" si="38"/>
        <v>1.2882</v>
      </c>
      <c r="CS31">
        <f t="shared" si="39"/>
        <v>0</v>
      </c>
      <c r="CT31">
        <f t="shared" si="40"/>
        <v>487.07520000000005</v>
      </c>
      <c r="CU31">
        <f t="shared" si="41"/>
        <v>0</v>
      </c>
      <c r="CV31">
        <f t="shared" si="42"/>
        <v>9.2100000000000009</v>
      </c>
      <c r="CW31">
        <f t="shared" si="43"/>
        <v>0</v>
      </c>
      <c r="CX31">
        <f t="shared" si="44"/>
        <v>0</v>
      </c>
      <c r="CY31">
        <f t="shared" si="45"/>
        <v>839.96</v>
      </c>
      <c r="CZ31">
        <f t="shared" si="46"/>
        <v>657.8</v>
      </c>
      <c r="DC31" t="s">
        <v>47</v>
      </c>
      <c r="DD31" t="s">
        <v>47</v>
      </c>
      <c r="DE31" t="s">
        <v>47</v>
      </c>
      <c r="DF31" t="s">
        <v>47</v>
      </c>
      <c r="DG31" t="s">
        <v>47</v>
      </c>
      <c r="DH31" t="s">
        <v>47</v>
      </c>
      <c r="DI31" t="s">
        <v>47</v>
      </c>
      <c r="DJ31" t="s">
        <v>47</v>
      </c>
      <c r="DK31" t="s">
        <v>47</v>
      </c>
      <c r="DL31" t="s">
        <v>47</v>
      </c>
      <c r="DM31" t="s">
        <v>47</v>
      </c>
      <c r="DN31">
        <v>0</v>
      </c>
      <c r="DO31">
        <v>0</v>
      </c>
      <c r="DP31">
        <v>1</v>
      </c>
      <c r="DQ31">
        <v>1</v>
      </c>
      <c r="DU31">
        <v>1005</v>
      </c>
      <c r="DV31" t="s">
        <v>60</v>
      </c>
      <c r="DW31" t="s">
        <v>60</v>
      </c>
      <c r="DX31">
        <v>100</v>
      </c>
      <c r="EE31">
        <v>32653438</v>
      </c>
      <c r="EF31">
        <v>6</v>
      </c>
      <c r="EG31" t="s">
        <v>68</v>
      </c>
      <c r="EH31">
        <v>0</v>
      </c>
      <c r="EI31" t="s">
        <v>47</v>
      </c>
      <c r="EJ31">
        <v>1</v>
      </c>
      <c r="EK31">
        <v>58001</v>
      </c>
      <c r="EL31" t="s">
        <v>69</v>
      </c>
      <c r="EM31" t="s">
        <v>70</v>
      </c>
      <c r="EO31" t="s">
        <v>47</v>
      </c>
      <c r="EQ31">
        <v>0</v>
      </c>
      <c r="ER31">
        <v>72.03</v>
      </c>
      <c r="ES31">
        <v>0</v>
      </c>
      <c r="ET31">
        <v>0.19</v>
      </c>
      <c r="EU31">
        <v>0</v>
      </c>
      <c r="EV31">
        <v>71.84</v>
      </c>
      <c r="EW31">
        <v>9.2100000000000009</v>
      </c>
      <c r="EX31">
        <v>0</v>
      </c>
      <c r="EY31">
        <v>0</v>
      </c>
      <c r="FQ31">
        <v>0</v>
      </c>
      <c r="FR31">
        <f t="shared" si="47"/>
        <v>0</v>
      </c>
      <c r="FS31">
        <v>0</v>
      </c>
      <c r="FX31">
        <v>83</v>
      </c>
      <c r="FY31">
        <v>65</v>
      </c>
      <c r="GA31" t="s">
        <v>47</v>
      </c>
      <c r="GD31">
        <v>0</v>
      </c>
      <c r="GF31">
        <v>2126040044</v>
      </c>
      <c r="GG31">
        <v>1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8"/>
        <v>0</v>
      </c>
      <c r="GM31">
        <f t="shared" si="49"/>
        <v>2513</v>
      </c>
      <c r="GN31">
        <f t="shared" si="50"/>
        <v>2513</v>
      </c>
      <c r="GO31">
        <f t="shared" si="51"/>
        <v>0</v>
      </c>
      <c r="GP31">
        <f t="shared" si="52"/>
        <v>0</v>
      </c>
      <c r="GR31">
        <v>0</v>
      </c>
      <c r="GS31">
        <v>3</v>
      </c>
      <c r="GT31">
        <v>0</v>
      </c>
      <c r="GU31" t="s">
        <v>47</v>
      </c>
      <c r="GV31">
        <f t="shared" si="53"/>
        <v>0</v>
      </c>
      <c r="GW31">
        <v>1</v>
      </c>
      <c r="GX31">
        <f t="shared" si="54"/>
        <v>0</v>
      </c>
      <c r="HA31">
        <v>0</v>
      </c>
      <c r="HB31">
        <v>0</v>
      </c>
      <c r="IF31">
        <v>-1</v>
      </c>
      <c r="IK31">
        <v>0</v>
      </c>
    </row>
    <row r="32" spans="1:255" x14ac:dyDescent="0.2">
      <c r="A32" s="2">
        <v>18</v>
      </c>
      <c r="B32" s="2">
        <v>1</v>
      </c>
      <c r="C32" s="2">
        <v>7</v>
      </c>
      <c r="D32" s="2"/>
      <c r="E32" s="2" t="s">
        <v>71</v>
      </c>
      <c r="F32" s="2" t="str">
        <f>'1.Смета.или.Акт'!B57</f>
        <v>01.7.07.07</v>
      </c>
      <c r="G32" s="2" t="str">
        <f>'1.Смета.или.Акт'!C57</f>
        <v>Строительный мусор</v>
      </c>
      <c r="H32" s="2" t="s">
        <v>74</v>
      </c>
      <c r="I32" s="2">
        <f>I30*J32</f>
        <v>0.20779999999999998</v>
      </c>
      <c r="J32" s="2">
        <v>0.1</v>
      </c>
      <c r="K32" s="2"/>
      <c r="L32" s="2"/>
      <c r="M32" s="2"/>
      <c r="N32" s="2"/>
      <c r="O32" s="2">
        <f t="shared" si="21"/>
        <v>0</v>
      </c>
      <c r="P32" s="2">
        <f t="shared" si="22"/>
        <v>0</v>
      </c>
      <c r="Q32" s="2">
        <f t="shared" si="23"/>
        <v>0</v>
      </c>
      <c r="R32" s="2">
        <f t="shared" si="24"/>
        <v>0</v>
      </c>
      <c r="S32" s="2">
        <f t="shared" si="25"/>
        <v>0</v>
      </c>
      <c r="T32" s="2">
        <f t="shared" si="26"/>
        <v>0</v>
      </c>
      <c r="U32" s="2">
        <f t="shared" si="27"/>
        <v>0</v>
      </c>
      <c r="V32" s="2">
        <f t="shared" si="28"/>
        <v>0</v>
      </c>
      <c r="W32" s="2">
        <f t="shared" si="29"/>
        <v>0</v>
      </c>
      <c r="X32" s="2">
        <f t="shared" si="30"/>
        <v>0</v>
      </c>
      <c r="Y32" s="2">
        <f t="shared" si="31"/>
        <v>0</v>
      </c>
      <c r="Z32" s="2"/>
      <c r="AA32" s="2">
        <v>34736102</v>
      </c>
      <c r="AB32" s="2">
        <f t="shared" si="55"/>
        <v>0</v>
      </c>
      <c r="AC32" s="2">
        <f>'1.Смета.или.Акт'!F57</f>
        <v>0</v>
      </c>
      <c r="AD32" s="2">
        <f t="shared" si="56"/>
        <v>0</v>
      </c>
      <c r="AE32" s="2">
        <f t="shared" si="57"/>
        <v>0</v>
      </c>
      <c r="AF32" s="2">
        <f t="shared" si="58"/>
        <v>0</v>
      </c>
      <c r="AG32" s="2">
        <f t="shared" si="33"/>
        <v>0</v>
      </c>
      <c r="AH32" s="2">
        <f t="shared" si="34"/>
        <v>0</v>
      </c>
      <c r="AI32" s="2">
        <f t="shared" si="35"/>
        <v>0</v>
      </c>
      <c r="AJ32" s="2">
        <f t="shared" si="36"/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106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47</v>
      </c>
      <c r="BE32" s="2" t="s">
        <v>47</v>
      </c>
      <c r="BF32" s="2" t="s">
        <v>47</v>
      </c>
      <c r="BG32" s="2" t="s">
        <v>47</v>
      </c>
      <c r="BH32" s="2">
        <v>3</v>
      </c>
      <c r="BI32" s="2">
        <v>1</v>
      </c>
      <c r="BJ32" s="2" t="s">
        <v>47</v>
      </c>
      <c r="BK32" s="2"/>
      <c r="BL32" s="2"/>
      <c r="BM32" s="2">
        <v>0</v>
      </c>
      <c r="BN32" s="2">
        <v>0</v>
      </c>
      <c r="BO32" s="2" t="s">
        <v>47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47</v>
      </c>
      <c r="BZ32" s="2">
        <v>106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47</v>
      </c>
      <c r="CO32" s="2">
        <v>0</v>
      </c>
      <c r="CP32" s="2">
        <f>IF('1.Смета.или.Акт'!F57=AC32+AD32+AF32,P32+Q32+S32,I32*AB32)</f>
        <v>0</v>
      </c>
      <c r="CQ32" s="2">
        <f t="shared" si="37"/>
        <v>0</v>
      </c>
      <c r="CR32" s="2">
        <f t="shared" si="38"/>
        <v>0</v>
      </c>
      <c r="CS32" s="2">
        <f t="shared" si="39"/>
        <v>0</v>
      </c>
      <c r="CT32" s="2">
        <f t="shared" si="40"/>
        <v>0</v>
      </c>
      <c r="CU32" s="2">
        <f t="shared" si="41"/>
        <v>0</v>
      </c>
      <c r="CV32" s="2">
        <f t="shared" si="42"/>
        <v>0</v>
      </c>
      <c r="CW32" s="2">
        <f t="shared" si="43"/>
        <v>0</v>
      </c>
      <c r="CX32" s="2">
        <f t="shared" si="44"/>
        <v>0</v>
      </c>
      <c r="CY32" s="2">
        <f t="shared" si="45"/>
        <v>0</v>
      </c>
      <c r="CZ32" s="2">
        <f t="shared" si="46"/>
        <v>0</v>
      </c>
      <c r="DA32" s="2"/>
      <c r="DB32" s="2"/>
      <c r="DC32" s="2" t="s">
        <v>47</v>
      </c>
      <c r="DD32" s="2" t="s">
        <v>47</v>
      </c>
      <c r="DE32" s="2" t="s">
        <v>47</v>
      </c>
      <c r="DF32" s="2" t="s">
        <v>47</v>
      </c>
      <c r="DG32" s="2" t="s">
        <v>47</v>
      </c>
      <c r="DH32" s="2" t="s">
        <v>47</v>
      </c>
      <c r="DI32" s="2" t="s">
        <v>47</v>
      </c>
      <c r="DJ32" s="2" t="s">
        <v>47</v>
      </c>
      <c r="DK32" s="2" t="s">
        <v>47</v>
      </c>
      <c r="DL32" s="2" t="s">
        <v>47</v>
      </c>
      <c r="DM32" s="2" t="s">
        <v>47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1009</v>
      </c>
      <c r="DV32" s="2" t="s">
        <v>74</v>
      </c>
      <c r="DW32" s="2" t="str">
        <f>'1.Смета.или.Акт'!D57</f>
        <v>т</v>
      </c>
      <c r="DX32" s="2">
        <v>1000</v>
      </c>
      <c r="DY32" s="2"/>
      <c r="DZ32" s="2"/>
      <c r="EA32" s="2"/>
      <c r="EB32" s="2"/>
      <c r="EC32" s="2"/>
      <c r="ED32" s="2"/>
      <c r="EE32" s="2">
        <v>32653299</v>
      </c>
      <c r="EF32" s="2">
        <v>20</v>
      </c>
      <c r="EG32" s="2" t="s">
        <v>75</v>
      </c>
      <c r="EH32" s="2">
        <v>0</v>
      </c>
      <c r="EI32" s="2" t="s">
        <v>47</v>
      </c>
      <c r="EJ32" s="2">
        <v>1</v>
      </c>
      <c r="EK32" s="2">
        <v>0</v>
      </c>
      <c r="EL32" s="2" t="s">
        <v>76</v>
      </c>
      <c r="EM32" s="2" t="s">
        <v>77</v>
      </c>
      <c r="EN32" s="2"/>
      <c r="EO32" s="2" t="s">
        <v>47</v>
      </c>
      <c r="EP32" s="2"/>
      <c r="EQ32" s="2">
        <v>0</v>
      </c>
      <c r="ER32" s="2">
        <v>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7"/>
        <v>0</v>
      </c>
      <c r="FS32" s="2">
        <v>0</v>
      </c>
      <c r="FT32" s="2"/>
      <c r="FU32" s="2"/>
      <c r="FV32" s="2"/>
      <c r="FW32" s="2"/>
      <c r="FX32" s="2">
        <v>106</v>
      </c>
      <c r="FY32" s="2">
        <v>65</v>
      </c>
      <c r="FZ32" s="2"/>
      <c r="GA32" s="2" t="s">
        <v>47</v>
      </c>
      <c r="GB32" s="2"/>
      <c r="GC32" s="2"/>
      <c r="GD32" s="2">
        <v>0</v>
      </c>
      <c r="GE32" s="2"/>
      <c r="GF32" s="2">
        <v>-179832266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ROUND(R32*(R12)/100,0)</f>
        <v>0</v>
      </c>
      <c r="GL32" s="2">
        <f t="shared" si="48"/>
        <v>0</v>
      </c>
      <c r="GM32" s="2">
        <f t="shared" si="49"/>
        <v>0</v>
      </c>
      <c r="GN32" s="2">
        <f t="shared" si="50"/>
        <v>0</v>
      </c>
      <c r="GO32" s="2">
        <f t="shared" si="51"/>
        <v>0</v>
      </c>
      <c r="GP32" s="2">
        <f t="shared" si="52"/>
        <v>0</v>
      </c>
      <c r="GQ32" s="2"/>
      <c r="GR32" s="2">
        <v>0</v>
      </c>
      <c r="GS32" s="2">
        <v>3</v>
      </c>
      <c r="GT32" s="2">
        <v>0</v>
      </c>
      <c r="GU32" s="2" t="s">
        <v>47</v>
      </c>
      <c r="GV32" s="2">
        <f t="shared" si="53"/>
        <v>0</v>
      </c>
      <c r="GW32" s="2">
        <v>1</v>
      </c>
      <c r="GX32" s="2">
        <f t="shared" si="54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>
        <v>-1</v>
      </c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10</v>
      </c>
      <c r="E33" t="s">
        <v>71</v>
      </c>
      <c r="F33" t="s">
        <v>72</v>
      </c>
      <c r="G33" t="s">
        <v>73</v>
      </c>
      <c r="H33" t="s">
        <v>74</v>
      </c>
      <c r="I33">
        <f>I31*J33</f>
        <v>0.20779999999999998</v>
      </c>
      <c r="J33">
        <v>0.1</v>
      </c>
      <c r="O33">
        <f t="shared" si="21"/>
        <v>0</v>
      </c>
      <c r="P33">
        <f t="shared" si="22"/>
        <v>0</v>
      </c>
      <c r="Q33">
        <f t="shared" si="23"/>
        <v>0</v>
      </c>
      <c r="R33">
        <f t="shared" si="24"/>
        <v>0</v>
      </c>
      <c r="S33">
        <f t="shared" si="25"/>
        <v>0</v>
      </c>
      <c r="T33">
        <f t="shared" si="26"/>
        <v>0</v>
      </c>
      <c r="U33">
        <f t="shared" si="27"/>
        <v>0</v>
      </c>
      <c r="V33">
        <f t="shared" si="28"/>
        <v>0</v>
      </c>
      <c r="W33">
        <f t="shared" si="29"/>
        <v>0</v>
      </c>
      <c r="X33">
        <f t="shared" si="30"/>
        <v>0</v>
      </c>
      <c r="Y33">
        <f t="shared" si="31"/>
        <v>0</v>
      </c>
      <c r="AA33">
        <v>34736124</v>
      </c>
      <c r="AB33">
        <f t="shared" si="55"/>
        <v>0</v>
      </c>
      <c r="AC33">
        <f t="shared" si="32"/>
        <v>0</v>
      </c>
      <c r="AD33">
        <f t="shared" si="56"/>
        <v>0</v>
      </c>
      <c r="AE33">
        <f t="shared" si="57"/>
        <v>0</v>
      </c>
      <c r="AF33">
        <f t="shared" si="58"/>
        <v>0</v>
      </c>
      <c r="AG33">
        <f t="shared" si="33"/>
        <v>0</v>
      </c>
      <c r="AH33">
        <f t="shared" si="34"/>
        <v>0</v>
      </c>
      <c r="AI33">
        <f t="shared" si="35"/>
        <v>0</v>
      </c>
      <c r="AJ33">
        <f t="shared" si="36"/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106</v>
      </c>
      <c r="AU33">
        <v>65</v>
      </c>
      <c r="AV33">
        <v>1</v>
      </c>
      <c r="AW33">
        <v>1</v>
      </c>
      <c r="AZ33">
        <v>6.78</v>
      </c>
      <c r="BA33">
        <v>1</v>
      </c>
      <c r="BB33">
        <v>1</v>
      </c>
      <c r="BC33">
        <v>6.78</v>
      </c>
      <c r="BD33" t="s">
        <v>47</v>
      </c>
      <c r="BE33" t="s">
        <v>47</v>
      </c>
      <c r="BF33" t="s">
        <v>47</v>
      </c>
      <c r="BG33" t="s">
        <v>47</v>
      </c>
      <c r="BH33">
        <v>3</v>
      </c>
      <c r="BI33">
        <v>1</v>
      </c>
      <c r="BJ33" t="s">
        <v>47</v>
      </c>
      <c r="BM33">
        <v>0</v>
      </c>
      <c r="BN33">
        <v>0</v>
      </c>
      <c r="BO33" t="s">
        <v>47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47</v>
      </c>
      <c r="BZ33">
        <v>106</v>
      </c>
      <c r="CA33">
        <v>65</v>
      </c>
      <c r="CF33">
        <v>0</v>
      </c>
      <c r="CG33">
        <v>0</v>
      </c>
      <c r="CM33">
        <v>0</v>
      </c>
      <c r="CN33" t="s">
        <v>47</v>
      </c>
      <c r="CO33">
        <v>0</v>
      </c>
      <c r="CP33">
        <f t="shared" si="59"/>
        <v>0</v>
      </c>
      <c r="CQ33">
        <f t="shared" si="37"/>
        <v>0</v>
      </c>
      <c r="CR33">
        <f t="shared" si="38"/>
        <v>0</v>
      </c>
      <c r="CS33">
        <f t="shared" si="39"/>
        <v>0</v>
      </c>
      <c r="CT33">
        <f t="shared" si="40"/>
        <v>0</v>
      </c>
      <c r="CU33">
        <f t="shared" si="41"/>
        <v>0</v>
      </c>
      <c r="CV33">
        <f t="shared" si="42"/>
        <v>0</v>
      </c>
      <c r="CW33">
        <f t="shared" si="43"/>
        <v>0</v>
      </c>
      <c r="CX33">
        <f t="shared" si="44"/>
        <v>0</v>
      </c>
      <c r="CY33">
        <f t="shared" si="45"/>
        <v>0</v>
      </c>
      <c r="CZ33">
        <f t="shared" si="46"/>
        <v>0</v>
      </c>
      <c r="DC33" t="s">
        <v>47</v>
      </c>
      <c r="DD33" t="s">
        <v>47</v>
      </c>
      <c r="DE33" t="s">
        <v>47</v>
      </c>
      <c r="DF33" t="s">
        <v>47</v>
      </c>
      <c r="DG33" t="s">
        <v>47</v>
      </c>
      <c r="DH33" t="s">
        <v>47</v>
      </c>
      <c r="DI33" t="s">
        <v>47</v>
      </c>
      <c r="DJ33" t="s">
        <v>47</v>
      </c>
      <c r="DK33" t="s">
        <v>47</v>
      </c>
      <c r="DL33" t="s">
        <v>47</v>
      </c>
      <c r="DM33" t="s">
        <v>47</v>
      </c>
      <c r="DN33">
        <v>0</v>
      </c>
      <c r="DO33">
        <v>0</v>
      </c>
      <c r="DP33">
        <v>1</v>
      </c>
      <c r="DQ33">
        <v>1</v>
      </c>
      <c r="DU33">
        <v>1009</v>
      </c>
      <c r="DV33" t="s">
        <v>74</v>
      </c>
      <c r="DW33" t="s">
        <v>74</v>
      </c>
      <c r="DX33">
        <v>1000</v>
      </c>
      <c r="EE33">
        <v>32653299</v>
      </c>
      <c r="EF33">
        <v>20</v>
      </c>
      <c r="EG33" t="s">
        <v>75</v>
      </c>
      <c r="EH33">
        <v>0</v>
      </c>
      <c r="EI33" t="s">
        <v>47</v>
      </c>
      <c r="EJ33">
        <v>1</v>
      </c>
      <c r="EK33">
        <v>0</v>
      </c>
      <c r="EL33" t="s">
        <v>76</v>
      </c>
      <c r="EM33" t="s">
        <v>77</v>
      </c>
      <c r="EO33" t="s">
        <v>47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47"/>
        <v>0</v>
      </c>
      <c r="FS33">
        <v>0</v>
      </c>
      <c r="FX33">
        <v>106</v>
      </c>
      <c r="FY33">
        <v>65</v>
      </c>
      <c r="GA33" t="s">
        <v>47</v>
      </c>
      <c r="GD33">
        <v>0</v>
      </c>
      <c r="GF33">
        <v>-179832266</v>
      </c>
      <c r="GG33">
        <v>1</v>
      </c>
      <c r="GH33">
        <v>1</v>
      </c>
      <c r="GI33">
        <v>4</v>
      </c>
      <c r="GJ33">
        <v>0</v>
      </c>
      <c r="GK33">
        <f>ROUND(R33*(S12)/100,0)</f>
        <v>0</v>
      </c>
      <c r="GL33">
        <f t="shared" si="48"/>
        <v>0</v>
      </c>
      <c r="GM33">
        <f t="shared" si="49"/>
        <v>0</v>
      </c>
      <c r="GN33">
        <f t="shared" si="50"/>
        <v>0</v>
      </c>
      <c r="GO33">
        <f t="shared" si="51"/>
        <v>0</v>
      </c>
      <c r="GP33">
        <f t="shared" si="52"/>
        <v>0</v>
      </c>
      <c r="GR33">
        <v>0</v>
      </c>
      <c r="GS33">
        <v>3</v>
      </c>
      <c r="GT33">
        <v>0</v>
      </c>
      <c r="GU33" t="s">
        <v>47</v>
      </c>
      <c r="GV33">
        <f t="shared" si="53"/>
        <v>0</v>
      </c>
      <c r="GW33">
        <v>1</v>
      </c>
      <c r="GX33">
        <f t="shared" si="54"/>
        <v>0</v>
      </c>
      <c r="HA33">
        <v>0</v>
      </c>
      <c r="HB33">
        <v>0</v>
      </c>
      <c r="IF33">
        <v>-1</v>
      </c>
      <c r="IK33">
        <v>0</v>
      </c>
    </row>
    <row r="34" spans="1:255" x14ac:dyDescent="0.2">
      <c r="A34" s="2">
        <v>17</v>
      </c>
      <c r="B34" s="2">
        <v>1</v>
      </c>
      <c r="C34" s="2">
        <f>ROW(SmtRes!A13)</f>
        <v>13</v>
      </c>
      <c r="D34" s="2">
        <f>ROW(EtalonRes!A13)</f>
        <v>13</v>
      </c>
      <c r="E34" s="2" t="s">
        <v>78</v>
      </c>
      <c r="F34" s="2" t="s">
        <v>79</v>
      </c>
      <c r="G34" s="2" t="s">
        <v>80</v>
      </c>
      <c r="H34" s="2" t="s">
        <v>81</v>
      </c>
      <c r="I34" s="2">
        <f>'1.Смета.или.Акт'!E58</f>
        <v>0.158</v>
      </c>
      <c r="J34" s="2">
        <v>0</v>
      </c>
      <c r="K34" s="2"/>
      <c r="L34" s="2"/>
      <c r="M34" s="2"/>
      <c r="N34" s="2"/>
      <c r="O34" s="2">
        <f t="shared" si="21"/>
        <v>18</v>
      </c>
      <c r="P34" s="2">
        <f t="shared" si="22"/>
        <v>0</v>
      </c>
      <c r="Q34" s="2">
        <f t="shared" si="23"/>
        <v>6</v>
      </c>
      <c r="R34" s="2">
        <f t="shared" si="24"/>
        <v>0</v>
      </c>
      <c r="S34" s="2">
        <f t="shared" si="25"/>
        <v>12</v>
      </c>
      <c r="T34" s="2">
        <f t="shared" si="26"/>
        <v>0</v>
      </c>
      <c r="U34" s="2">
        <f t="shared" si="27"/>
        <v>1.30192</v>
      </c>
      <c r="V34" s="2">
        <f t="shared" si="28"/>
        <v>0</v>
      </c>
      <c r="W34" s="2">
        <f t="shared" si="29"/>
        <v>0</v>
      </c>
      <c r="X34" s="2">
        <f t="shared" si="30"/>
        <v>13</v>
      </c>
      <c r="Y34" s="2">
        <f t="shared" si="31"/>
        <v>8</v>
      </c>
      <c r="Z34" s="2"/>
      <c r="AA34" s="2">
        <v>34736102</v>
      </c>
      <c r="AB34" s="2">
        <f>'1.Смета.или.Акт'!F58</f>
        <v>113.91</v>
      </c>
      <c r="AC34" s="2">
        <f t="shared" si="32"/>
        <v>0</v>
      </c>
      <c r="AD34" s="2">
        <f>'1.Смета.или.Акт'!H58</f>
        <v>40.9</v>
      </c>
      <c r="AE34" s="2">
        <f>'1.Смета.или.Акт'!I58</f>
        <v>0</v>
      </c>
      <c r="AF34" s="2">
        <f>'1.Смета.или.Акт'!G58</f>
        <v>73.010000000000005</v>
      </c>
      <c r="AG34" s="2">
        <f t="shared" si="33"/>
        <v>0</v>
      </c>
      <c r="AH34" s="2">
        <f t="shared" si="34"/>
        <v>8.24</v>
      </c>
      <c r="AI34" s="2">
        <f t="shared" si="35"/>
        <v>0</v>
      </c>
      <c r="AJ34" s="2">
        <f t="shared" si="36"/>
        <v>0</v>
      </c>
      <c r="AK34" s="2">
        <v>113.91</v>
      </c>
      <c r="AL34" s="2">
        <v>0</v>
      </c>
      <c r="AM34" s="2">
        <v>40.9</v>
      </c>
      <c r="AN34" s="2">
        <v>0</v>
      </c>
      <c r="AO34" s="2">
        <v>73.010000000000005</v>
      </c>
      <c r="AP34" s="2">
        <v>0</v>
      </c>
      <c r="AQ34" s="2">
        <v>8.24</v>
      </c>
      <c r="AR34" s="2">
        <v>0</v>
      </c>
      <c r="AS34" s="2">
        <v>0</v>
      </c>
      <c r="AT34" s="2">
        <f>'1.Смета.или.Акт'!E59</f>
        <v>110</v>
      </c>
      <c r="AU34" s="2">
        <f>'1.Смета.или.Акт'!E60</f>
        <v>70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47</v>
      </c>
      <c r="BE34" s="2" t="s">
        <v>47</v>
      </c>
      <c r="BF34" s="2" t="s">
        <v>47</v>
      </c>
      <c r="BG34" s="2" t="s">
        <v>47</v>
      </c>
      <c r="BH34" s="2">
        <v>0</v>
      </c>
      <c r="BI34" s="2">
        <v>1</v>
      </c>
      <c r="BJ34" s="2" t="s">
        <v>82</v>
      </c>
      <c r="BK34" s="2"/>
      <c r="BL34" s="2"/>
      <c r="BM34" s="2">
        <v>46001</v>
      </c>
      <c r="BN34" s="2">
        <v>0</v>
      </c>
      <c r="BO34" s="2" t="s">
        <v>47</v>
      </c>
      <c r="BP34" s="2">
        <v>0</v>
      </c>
      <c r="BQ34" s="2">
        <v>9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47</v>
      </c>
      <c r="BZ34" s="2">
        <v>110</v>
      </c>
      <c r="CA34" s="2">
        <v>70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47</v>
      </c>
      <c r="CO34" s="2">
        <v>0</v>
      </c>
      <c r="CP34" s="2">
        <f>IF('1.Смета.или.Акт'!F58=AC34+AD34+AF34,P34+Q34+S34,I34*AB34)</f>
        <v>18</v>
      </c>
      <c r="CQ34" s="2">
        <f t="shared" si="37"/>
        <v>0</v>
      </c>
      <c r="CR34" s="2">
        <f t="shared" si="38"/>
        <v>40.9</v>
      </c>
      <c r="CS34" s="2">
        <f t="shared" si="39"/>
        <v>0</v>
      </c>
      <c r="CT34" s="2">
        <f t="shared" si="40"/>
        <v>73.010000000000005</v>
      </c>
      <c r="CU34" s="2">
        <f t="shared" si="41"/>
        <v>0</v>
      </c>
      <c r="CV34" s="2">
        <f t="shared" si="42"/>
        <v>8.24</v>
      </c>
      <c r="CW34" s="2">
        <f t="shared" si="43"/>
        <v>0</v>
      </c>
      <c r="CX34" s="2">
        <f t="shared" si="44"/>
        <v>0</v>
      </c>
      <c r="CY34" s="2">
        <f t="shared" si="45"/>
        <v>13.2</v>
      </c>
      <c r="CZ34" s="2">
        <f t="shared" si="46"/>
        <v>8.4</v>
      </c>
      <c r="DA34" s="2"/>
      <c r="DB34" s="2"/>
      <c r="DC34" s="2" t="s">
        <v>47</v>
      </c>
      <c r="DD34" s="2" t="s">
        <v>47</v>
      </c>
      <c r="DE34" s="2" t="s">
        <v>47</v>
      </c>
      <c r="DF34" s="2" t="s">
        <v>47</v>
      </c>
      <c r="DG34" s="2" t="s">
        <v>47</v>
      </c>
      <c r="DH34" s="2" t="s">
        <v>47</v>
      </c>
      <c r="DI34" s="2" t="s">
        <v>47</v>
      </c>
      <c r="DJ34" s="2" t="s">
        <v>47</v>
      </c>
      <c r="DK34" s="2" t="s">
        <v>47</v>
      </c>
      <c r="DL34" s="2" t="s">
        <v>47</v>
      </c>
      <c r="DM34" s="2" t="s">
        <v>47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1007</v>
      </c>
      <c r="DV34" s="2" t="s">
        <v>81</v>
      </c>
      <c r="DW34" s="2" t="str">
        <f>'1.Смета.или.Акт'!D58</f>
        <v>м3</v>
      </c>
      <c r="DX34" s="2">
        <v>1</v>
      </c>
      <c r="DY34" s="2"/>
      <c r="DZ34" s="2"/>
      <c r="EA34" s="2"/>
      <c r="EB34" s="2"/>
      <c r="EC34" s="2"/>
      <c r="ED34" s="2"/>
      <c r="EE34" s="2">
        <v>32653426</v>
      </c>
      <c r="EF34" s="2">
        <v>9</v>
      </c>
      <c r="EG34" s="2" t="s">
        <v>62</v>
      </c>
      <c r="EH34" s="2">
        <v>0</v>
      </c>
      <c r="EI34" s="2" t="s">
        <v>47</v>
      </c>
      <c r="EJ34" s="2">
        <v>1</v>
      </c>
      <c r="EK34" s="2">
        <v>46001</v>
      </c>
      <c r="EL34" s="2" t="s">
        <v>62</v>
      </c>
      <c r="EM34" s="2" t="s">
        <v>63</v>
      </c>
      <c r="EN34" s="2"/>
      <c r="EO34" s="2" t="s">
        <v>47</v>
      </c>
      <c r="EP34" s="2"/>
      <c r="EQ34" s="2">
        <v>0</v>
      </c>
      <c r="ER34" s="2">
        <v>113.91</v>
      </c>
      <c r="ES34" s="2">
        <v>0</v>
      </c>
      <c r="ET34" s="2">
        <v>40.9</v>
      </c>
      <c r="EU34" s="2">
        <v>0</v>
      </c>
      <c r="EV34" s="2">
        <v>73.010000000000005</v>
      </c>
      <c r="EW34" s="2">
        <v>8.24</v>
      </c>
      <c r="EX34" s="2">
        <v>0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7"/>
        <v>0</v>
      </c>
      <c r="FS34" s="2">
        <v>0</v>
      </c>
      <c r="FT34" s="2"/>
      <c r="FU34" s="2"/>
      <c r="FV34" s="2"/>
      <c r="FW34" s="2"/>
      <c r="FX34" s="2">
        <v>110</v>
      </c>
      <c r="FY34" s="2">
        <v>70</v>
      </c>
      <c r="FZ34" s="2"/>
      <c r="GA34" s="2" t="s">
        <v>47</v>
      </c>
      <c r="GB34" s="2"/>
      <c r="GC34" s="2"/>
      <c r="GD34" s="2">
        <v>0</v>
      </c>
      <c r="GE34" s="2"/>
      <c r="GF34" s="2">
        <v>1582154589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ROUND(R34*(R12)/100,0)</f>
        <v>0</v>
      </c>
      <c r="GL34" s="2">
        <f t="shared" si="48"/>
        <v>0</v>
      </c>
      <c r="GM34" s="2">
        <f t="shared" si="49"/>
        <v>39</v>
      </c>
      <c r="GN34" s="2">
        <f t="shared" si="50"/>
        <v>39</v>
      </c>
      <c r="GO34" s="2">
        <f t="shared" si="51"/>
        <v>0</v>
      </c>
      <c r="GP34" s="2">
        <f t="shared" si="52"/>
        <v>0</v>
      </c>
      <c r="GQ34" s="2"/>
      <c r="GR34" s="2">
        <v>0</v>
      </c>
      <c r="GS34" s="2">
        <v>3</v>
      </c>
      <c r="GT34" s="2">
        <v>0</v>
      </c>
      <c r="GU34" s="2" t="s">
        <v>47</v>
      </c>
      <c r="GV34" s="2">
        <f t="shared" si="53"/>
        <v>0</v>
      </c>
      <c r="GW34" s="2">
        <v>1</v>
      </c>
      <c r="GX34" s="2">
        <f t="shared" si="54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>
        <v>-1</v>
      </c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ROW(SmtRes!A16)</f>
        <v>16</v>
      </c>
      <c r="D35">
        <f>ROW(EtalonRes!A16)</f>
        <v>16</v>
      </c>
      <c r="E35" t="s">
        <v>78</v>
      </c>
      <c r="F35" t="s">
        <v>79</v>
      </c>
      <c r="G35" t="s">
        <v>80</v>
      </c>
      <c r="H35" t="s">
        <v>81</v>
      </c>
      <c r="I35">
        <f>'1.Смета.или.Акт'!E58</f>
        <v>0.158</v>
      </c>
      <c r="J35">
        <v>0</v>
      </c>
      <c r="O35">
        <f t="shared" si="21"/>
        <v>122</v>
      </c>
      <c r="P35">
        <f t="shared" si="22"/>
        <v>0</v>
      </c>
      <c r="Q35">
        <f t="shared" si="23"/>
        <v>44</v>
      </c>
      <c r="R35">
        <f t="shared" si="24"/>
        <v>0</v>
      </c>
      <c r="S35">
        <f t="shared" si="25"/>
        <v>78</v>
      </c>
      <c r="T35">
        <f t="shared" si="26"/>
        <v>0</v>
      </c>
      <c r="U35">
        <f t="shared" si="27"/>
        <v>1.30192</v>
      </c>
      <c r="V35">
        <f t="shared" si="28"/>
        <v>0</v>
      </c>
      <c r="W35">
        <f t="shared" si="29"/>
        <v>0</v>
      </c>
      <c r="X35">
        <f t="shared" si="30"/>
        <v>86</v>
      </c>
      <c r="Y35">
        <f t="shared" si="31"/>
        <v>55</v>
      </c>
      <c r="AA35">
        <v>34736124</v>
      </c>
      <c r="AB35">
        <f t="shared" si="55"/>
        <v>113.91</v>
      </c>
      <c r="AC35">
        <f t="shared" si="32"/>
        <v>0</v>
      </c>
      <c r="AD35">
        <f t="shared" si="56"/>
        <v>40.9</v>
      </c>
      <c r="AE35">
        <f t="shared" si="57"/>
        <v>0</v>
      </c>
      <c r="AF35">
        <f t="shared" si="58"/>
        <v>73.010000000000005</v>
      </c>
      <c r="AG35">
        <f t="shared" si="33"/>
        <v>0</v>
      </c>
      <c r="AH35">
        <f t="shared" si="34"/>
        <v>8.24</v>
      </c>
      <c r="AI35">
        <f t="shared" si="35"/>
        <v>0</v>
      </c>
      <c r="AJ35">
        <f t="shared" si="36"/>
        <v>0</v>
      </c>
      <c r="AK35">
        <v>113.91</v>
      </c>
      <c r="AL35">
        <v>0</v>
      </c>
      <c r="AM35">
        <v>40.9</v>
      </c>
      <c r="AN35">
        <v>0</v>
      </c>
      <c r="AO35">
        <v>73.010000000000005</v>
      </c>
      <c r="AP35">
        <v>0</v>
      </c>
      <c r="AQ35">
        <v>8.24</v>
      </c>
      <c r="AR35">
        <v>0</v>
      </c>
      <c r="AS35">
        <v>0</v>
      </c>
      <c r="AT35">
        <v>110</v>
      </c>
      <c r="AU35">
        <v>70</v>
      </c>
      <c r="AV35">
        <v>1</v>
      </c>
      <c r="AW35">
        <v>1</v>
      </c>
      <c r="AZ35">
        <v>6.78</v>
      </c>
      <c r="BA35">
        <v>6.78</v>
      </c>
      <c r="BB35">
        <v>6.78</v>
      </c>
      <c r="BC35">
        <v>6.78</v>
      </c>
      <c r="BD35" t="s">
        <v>47</v>
      </c>
      <c r="BE35" t="s">
        <v>47</v>
      </c>
      <c r="BF35" t="s">
        <v>47</v>
      </c>
      <c r="BG35" t="s">
        <v>47</v>
      </c>
      <c r="BH35">
        <v>0</v>
      </c>
      <c r="BI35">
        <v>1</v>
      </c>
      <c r="BJ35" t="s">
        <v>82</v>
      </c>
      <c r="BM35">
        <v>46001</v>
      </c>
      <c r="BN35">
        <v>0</v>
      </c>
      <c r="BO35" t="s">
        <v>47</v>
      </c>
      <c r="BP35">
        <v>0</v>
      </c>
      <c r="BQ35">
        <v>9</v>
      </c>
      <c r="BR35">
        <v>0</v>
      </c>
      <c r="BS35">
        <v>6.78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47</v>
      </c>
      <c r="BZ35">
        <v>110</v>
      </c>
      <c r="CA35">
        <v>70</v>
      </c>
      <c r="CF35">
        <v>0</v>
      </c>
      <c r="CG35">
        <v>0</v>
      </c>
      <c r="CM35">
        <v>0</v>
      </c>
      <c r="CN35" t="s">
        <v>47</v>
      </c>
      <c r="CO35">
        <v>0</v>
      </c>
      <c r="CP35">
        <f t="shared" si="59"/>
        <v>122</v>
      </c>
      <c r="CQ35">
        <f t="shared" si="37"/>
        <v>0</v>
      </c>
      <c r="CR35">
        <f t="shared" si="38"/>
        <v>277.30200000000002</v>
      </c>
      <c r="CS35">
        <f t="shared" si="39"/>
        <v>0</v>
      </c>
      <c r="CT35">
        <f t="shared" si="40"/>
        <v>495.00780000000003</v>
      </c>
      <c r="CU35">
        <f t="shared" si="41"/>
        <v>0</v>
      </c>
      <c r="CV35">
        <f t="shared" si="42"/>
        <v>8.24</v>
      </c>
      <c r="CW35">
        <f t="shared" si="43"/>
        <v>0</v>
      </c>
      <c r="CX35">
        <f t="shared" si="44"/>
        <v>0</v>
      </c>
      <c r="CY35">
        <f t="shared" si="45"/>
        <v>85.8</v>
      </c>
      <c r="CZ35">
        <f t="shared" si="46"/>
        <v>54.6</v>
      </c>
      <c r="DC35" t="s">
        <v>47</v>
      </c>
      <c r="DD35" t="s">
        <v>47</v>
      </c>
      <c r="DE35" t="s">
        <v>47</v>
      </c>
      <c r="DF35" t="s">
        <v>47</v>
      </c>
      <c r="DG35" t="s">
        <v>47</v>
      </c>
      <c r="DH35" t="s">
        <v>47</v>
      </c>
      <c r="DI35" t="s">
        <v>47</v>
      </c>
      <c r="DJ35" t="s">
        <v>47</v>
      </c>
      <c r="DK35" t="s">
        <v>47</v>
      </c>
      <c r="DL35" t="s">
        <v>47</v>
      </c>
      <c r="DM35" t="s">
        <v>47</v>
      </c>
      <c r="DN35">
        <v>0</v>
      </c>
      <c r="DO35">
        <v>0</v>
      </c>
      <c r="DP35">
        <v>1</v>
      </c>
      <c r="DQ35">
        <v>1</v>
      </c>
      <c r="DU35">
        <v>1007</v>
      </c>
      <c r="DV35" t="s">
        <v>81</v>
      </c>
      <c r="DW35" t="s">
        <v>81</v>
      </c>
      <c r="DX35">
        <v>1</v>
      </c>
      <c r="EE35">
        <v>32653426</v>
      </c>
      <c r="EF35">
        <v>9</v>
      </c>
      <c r="EG35" t="s">
        <v>62</v>
      </c>
      <c r="EH35">
        <v>0</v>
      </c>
      <c r="EI35" t="s">
        <v>47</v>
      </c>
      <c r="EJ35">
        <v>1</v>
      </c>
      <c r="EK35">
        <v>46001</v>
      </c>
      <c r="EL35" t="s">
        <v>62</v>
      </c>
      <c r="EM35" t="s">
        <v>63</v>
      </c>
      <c r="EO35" t="s">
        <v>47</v>
      </c>
      <c r="EQ35">
        <v>0</v>
      </c>
      <c r="ER35">
        <v>113.91</v>
      </c>
      <c r="ES35">
        <v>0</v>
      </c>
      <c r="ET35">
        <v>40.9</v>
      </c>
      <c r="EU35">
        <v>0</v>
      </c>
      <c r="EV35">
        <v>73.010000000000005</v>
      </c>
      <c r="EW35">
        <v>8.24</v>
      </c>
      <c r="EX35">
        <v>0</v>
      </c>
      <c r="EY35">
        <v>0</v>
      </c>
      <c r="FQ35">
        <v>0</v>
      </c>
      <c r="FR35">
        <f t="shared" si="47"/>
        <v>0</v>
      </c>
      <c r="FS35">
        <v>0</v>
      </c>
      <c r="FX35">
        <v>110</v>
      </c>
      <c r="FY35">
        <v>70</v>
      </c>
      <c r="GA35" t="s">
        <v>47</v>
      </c>
      <c r="GD35">
        <v>0</v>
      </c>
      <c r="GF35">
        <v>1582154589</v>
      </c>
      <c r="GG35">
        <v>1</v>
      </c>
      <c r="GH35">
        <v>1</v>
      </c>
      <c r="GI35">
        <v>4</v>
      </c>
      <c r="GJ35">
        <v>0</v>
      </c>
      <c r="GK35">
        <f>ROUND(R35*(S12)/100,0)</f>
        <v>0</v>
      </c>
      <c r="GL35">
        <f t="shared" si="48"/>
        <v>0</v>
      </c>
      <c r="GM35">
        <f t="shared" si="49"/>
        <v>263</v>
      </c>
      <c r="GN35">
        <f t="shared" si="50"/>
        <v>263</v>
      </c>
      <c r="GO35">
        <f t="shared" si="51"/>
        <v>0</v>
      </c>
      <c r="GP35">
        <f t="shared" si="52"/>
        <v>0</v>
      </c>
      <c r="GR35">
        <v>0</v>
      </c>
      <c r="GS35">
        <v>3</v>
      </c>
      <c r="GT35">
        <v>0</v>
      </c>
      <c r="GU35" t="s">
        <v>47</v>
      </c>
      <c r="GV35">
        <f t="shared" si="53"/>
        <v>0</v>
      </c>
      <c r="GW35">
        <v>1</v>
      </c>
      <c r="GX35">
        <f t="shared" si="54"/>
        <v>0</v>
      </c>
      <c r="HA35">
        <v>0</v>
      </c>
      <c r="HB35">
        <v>0</v>
      </c>
      <c r="IF35">
        <v>-1</v>
      </c>
      <c r="IK35">
        <v>0</v>
      </c>
    </row>
    <row r="36" spans="1:255" x14ac:dyDescent="0.2">
      <c r="A36" s="2">
        <v>17</v>
      </c>
      <c r="B36" s="2">
        <v>1</v>
      </c>
      <c r="C36" s="2">
        <f>ROW(SmtRes!A19)</f>
        <v>19</v>
      </c>
      <c r="D36" s="2">
        <f>ROW(EtalonRes!A19)</f>
        <v>19</v>
      </c>
      <c r="E36" s="2" t="s">
        <v>83</v>
      </c>
      <c r="F36" s="2" t="s">
        <v>84</v>
      </c>
      <c r="G36" s="2" t="s">
        <v>85</v>
      </c>
      <c r="H36" s="2" t="s">
        <v>86</v>
      </c>
      <c r="I36" s="2">
        <f>'1.Смета.или.Акт'!E62</f>
        <v>0.02</v>
      </c>
      <c r="J36" s="2">
        <v>0</v>
      </c>
      <c r="K36" s="2"/>
      <c r="L36" s="2"/>
      <c r="M36" s="2"/>
      <c r="N36" s="2"/>
      <c r="O36" s="2">
        <f t="shared" si="21"/>
        <v>49</v>
      </c>
      <c r="P36" s="2">
        <f t="shared" si="22"/>
        <v>0</v>
      </c>
      <c r="Q36" s="2">
        <f t="shared" si="23"/>
        <v>0</v>
      </c>
      <c r="R36" s="2">
        <f t="shared" si="24"/>
        <v>0</v>
      </c>
      <c r="S36" s="2">
        <f t="shared" si="25"/>
        <v>49</v>
      </c>
      <c r="T36" s="2">
        <f t="shared" si="26"/>
        <v>0</v>
      </c>
      <c r="U36" s="2">
        <f t="shared" si="27"/>
        <v>6.1859999999999999</v>
      </c>
      <c r="V36" s="2">
        <f t="shared" si="28"/>
        <v>0</v>
      </c>
      <c r="W36" s="2">
        <f t="shared" si="29"/>
        <v>0</v>
      </c>
      <c r="X36" s="2">
        <f t="shared" si="30"/>
        <v>41</v>
      </c>
      <c r="Y36" s="2">
        <f t="shared" si="31"/>
        <v>32</v>
      </c>
      <c r="Z36" s="2"/>
      <c r="AA36" s="2">
        <v>34736102</v>
      </c>
      <c r="AB36" s="2">
        <f>'1.Смета.или.Акт'!F62</f>
        <v>2466.21</v>
      </c>
      <c r="AC36" s="2">
        <f t="shared" si="32"/>
        <v>0</v>
      </c>
      <c r="AD36" s="2">
        <f>'1.Смета.или.Акт'!H62</f>
        <v>10.37</v>
      </c>
      <c r="AE36" s="2">
        <f>'1.Смета.или.Акт'!I62</f>
        <v>0</v>
      </c>
      <c r="AF36" s="2">
        <f>'1.Смета.или.Акт'!G62</f>
        <v>2455.84</v>
      </c>
      <c r="AG36" s="2">
        <f t="shared" si="33"/>
        <v>0</v>
      </c>
      <c r="AH36" s="2">
        <f t="shared" si="34"/>
        <v>309.3</v>
      </c>
      <c r="AI36" s="2">
        <f t="shared" si="35"/>
        <v>0</v>
      </c>
      <c r="AJ36" s="2">
        <f t="shared" si="36"/>
        <v>0</v>
      </c>
      <c r="AK36" s="2">
        <v>2466.21</v>
      </c>
      <c r="AL36" s="2">
        <v>0</v>
      </c>
      <c r="AM36" s="2">
        <v>10.37</v>
      </c>
      <c r="AN36" s="2">
        <v>0</v>
      </c>
      <c r="AO36" s="2">
        <v>2455.84</v>
      </c>
      <c r="AP36" s="2">
        <v>0</v>
      </c>
      <c r="AQ36" s="2">
        <v>309.3</v>
      </c>
      <c r="AR36" s="2">
        <v>0</v>
      </c>
      <c r="AS36" s="2">
        <v>0</v>
      </c>
      <c r="AT36" s="2">
        <f>'1.Смета.или.Акт'!E63</f>
        <v>83</v>
      </c>
      <c r="AU36" s="2">
        <f>'1.Смета.или.Акт'!E64</f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47</v>
      </c>
      <c r="BE36" s="2" t="s">
        <v>47</v>
      </c>
      <c r="BF36" s="2" t="s">
        <v>47</v>
      </c>
      <c r="BG36" s="2" t="s">
        <v>47</v>
      </c>
      <c r="BH36" s="2">
        <v>0</v>
      </c>
      <c r="BI36" s="2">
        <v>1</v>
      </c>
      <c r="BJ36" s="2" t="s">
        <v>87</v>
      </c>
      <c r="BK36" s="2"/>
      <c r="BL36" s="2"/>
      <c r="BM36" s="2">
        <v>58001</v>
      </c>
      <c r="BN36" s="2">
        <v>0</v>
      </c>
      <c r="BO36" s="2" t="s">
        <v>47</v>
      </c>
      <c r="BP36" s="2">
        <v>0</v>
      </c>
      <c r="BQ36" s="2">
        <v>6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47</v>
      </c>
      <c r="BZ36" s="2">
        <v>83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47</v>
      </c>
      <c r="CO36" s="2">
        <v>0</v>
      </c>
      <c r="CP36" s="2">
        <f>IF('1.Смета.или.Акт'!F62=AC36+AD36+AF36,P36+Q36+S36,I36*AB36)</f>
        <v>49</v>
      </c>
      <c r="CQ36" s="2">
        <f t="shared" si="37"/>
        <v>0</v>
      </c>
      <c r="CR36" s="2">
        <f t="shared" si="38"/>
        <v>10.37</v>
      </c>
      <c r="CS36" s="2">
        <f t="shared" si="39"/>
        <v>0</v>
      </c>
      <c r="CT36" s="2">
        <f t="shared" si="40"/>
        <v>2455.84</v>
      </c>
      <c r="CU36" s="2">
        <f t="shared" si="41"/>
        <v>0</v>
      </c>
      <c r="CV36" s="2">
        <f t="shared" si="42"/>
        <v>309.3</v>
      </c>
      <c r="CW36" s="2">
        <f t="shared" si="43"/>
        <v>0</v>
      </c>
      <c r="CX36" s="2">
        <f t="shared" si="44"/>
        <v>0</v>
      </c>
      <c r="CY36" s="2">
        <f t="shared" si="45"/>
        <v>40.67</v>
      </c>
      <c r="CZ36" s="2">
        <f t="shared" si="46"/>
        <v>31.85</v>
      </c>
      <c r="DA36" s="2"/>
      <c r="DB36" s="2"/>
      <c r="DC36" s="2" t="s">
        <v>47</v>
      </c>
      <c r="DD36" s="2" t="s">
        <v>47</v>
      </c>
      <c r="DE36" s="2" t="s">
        <v>47</v>
      </c>
      <c r="DF36" s="2" t="s">
        <v>47</v>
      </c>
      <c r="DG36" s="2" t="s">
        <v>47</v>
      </c>
      <c r="DH36" s="2" t="s">
        <v>47</v>
      </c>
      <c r="DI36" s="2" t="s">
        <v>47</v>
      </c>
      <c r="DJ36" s="2" t="s">
        <v>47</v>
      </c>
      <c r="DK36" s="2" t="s">
        <v>47</v>
      </c>
      <c r="DL36" s="2" t="s">
        <v>47</v>
      </c>
      <c r="DM36" s="2" t="s">
        <v>47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86</v>
      </c>
      <c r="DW36" s="2" t="str">
        <f>'1.Смета.или.Акт'!D62</f>
        <v>100 ШТ</v>
      </c>
      <c r="DX36" s="2">
        <v>1</v>
      </c>
      <c r="DY36" s="2"/>
      <c r="DZ36" s="2"/>
      <c r="EA36" s="2"/>
      <c r="EB36" s="2"/>
      <c r="EC36" s="2"/>
      <c r="ED36" s="2"/>
      <c r="EE36" s="2">
        <v>32653438</v>
      </c>
      <c r="EF36" s="2">
        <v>6</v>
      </c>
      <c r="EG36" s="2" t="s">
        <v>68</v>
      </c>
      <c r="EH36" s="2">
        <v>0</v>
      </c>
      <c r="EI36" s="2" t="s">
        <v>47</v>
      </c>
      <c r="EJ36" s="2">
        <v>1</v>
      </c>
      <c r="EK36" s="2">
        <v>58001</v>
      </c>
      <c r="EL36" s="2" t="s">
        <v>69</v>
      </c>
      <c r="EM36" s="2" t="s">
        <v>70</v>
      </c>
      <c r="EN36" s="2"/>
      <c r="EO36" s="2" t="s">
        <v>47</v>
      </c>
      <c r="EP36" s="2"/>
      <c r="EQ36" s="2">
        <v>0</v>
      </c>
      <c r="ER36" s="2">
        <v>2466.21</v>
      </c>
      <c r="ES36" s="2">
        <v>0</v>
      </c>
      <c r="ET36" s="2">
        <v>10.37</v>
      </c>
      <c r="EU36" s="2">
        <v>0</v>
      </c>
      <c r="EV36" s="2">
        <v>2455.84</v>
      </c>
      <c r="EW36" s="2">
        <v>309.3</v>
      </c>
      <c r="EX36" s="2">
        <v>0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7"/>
        <v>0</v>
      </c>
      <c r="FS36" s="2">
        <v>0</v>
      </c>
      <c r="FT36" s="2"/>
      <c r="FU36" s="2"/>
      <c r="FV36" s="2"/>
      <c r="FW36" s="2"/>
      <c r="FX36" s="2">
        <v>83</v>
      </c>
      <c r="FY36" s="2">
        <v>65</v>
      </c>
      <c r="FZ36" s="2"/>
      <c r="GA36" s="2" t="s">
        <v>47</v>
      </c>
      <c r="GB36" s="2"/>
      <c r="GC36" s="2"/>
      <c r="GD36" s="2">
        <v>0</v>
      </c>
      <c r="GE36" s="2"/>
      <c r="GF36" s="2">
        <v>1235803925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ROUND(R36*(R12)/100,0)</f>
        <v>0</v>
      </c>
      <c r="GL36" s="2">
        <f t="shared" si="48"/>
        <v>0</v>
      </c>
      <c r="GM36" s="2">
        <f t="shared" si="49"/>
        <v>122</v>
      </c>
      <c r="GN36" s="2">
        <f t="shared" si="50"/>
        <v>122</v>
      </c>
      <c r="GO36" s="2">
        <f t="shared" si="51"/>
        <v>0</v>
      </c>
      <c r="GP36" s="2">
        <f t="shared" si="52"/>
        <v>0</v>
      </c>
      <c r="GQ36" s="2"/>
      <c r="GR36" s="2">
        <v>0</v>
      </c>
      <c r="GS36" s="2">
        <v>3</v>
      </c>
      <c r="GT36" s="2">
        <v>0</v>
      </c>
      <c r="GU36" s="2" t="s">
        <v>47</v>
      </c>
      <c r="GV36" s="2">
        <f t="shared" si="53"/>
        <v>0</v>
      </c>
      <c r="GW36" s="2">
        <v>1</v>
      </c>
      <c r="GX36" s="2">
        <f t="shared" si="54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>
        <v>-1</v>
      </c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ROW(SmtRes!A22)</f>
        <v>22</v>
      </c>
      <c r="D37">
        <f>ROW(EtalonRes!A22)</f>
        <v>22</v>
      </c>
      <c r="E37" t="s">
        <v>83</v>
      </c>
      <c r="F37" t="s">
        <v>84</v>
      </c>
      <c r="G37" t="s">
        <v>85</v>
      </c>
      <c r="H37" t="s">
        <v>86</v>
      </c>
      <c r="I37">
        <f>'1.Смета.или.Акт'!E62</f>
        <v>0.02</v>
      </c>
      <c r="J37">
        <v>0</v>
      </c>
      <c r="O37">
        <f t="shared" si="21"/>
        <v>334</v>
      </c>
      <c r="P37">
        <f t="shared" si="22"/>
        <v>0</v>
      </c>
      <c r="Q37">
        <f t="shared" si="23"/>
        <v>1</v>
      </c>
      <c r="R37">
        <f t="shared" si="24"/>
        <v>0</v>
      </c>
      <c r="S37">
        <f t="shared" si="25"/>
        <v>333</v>
      </c>
      <c r="T37">
        <f t="shared" si="26"/>
        <v>0</v>
      </c>
      <c r="U37">
        <f t="shared" si="27"/>
        <v>6.1859999999999999</v>
      </c>
      <c r="V37">
        <f t="shared" si="28"/>
        <v>0</v>
      </c>
      <c r="W37">
        <f t="shared" si="29"/>
        <v>0</v>
      </c>
      <c r="X37">
        <f t="shared" si="30"/>
        <v>276</v>
      </c>
      <c r="Y37">
        <f t="shared" si="31"/>
        <v>216</v>
      </c>
      <c r="AA37">
        <v>34736124</v>
      </c>
      <c r="AB37">
        <f t="shared" si="55"/>
        <v>2466.21</v>
      </c>
      <c r="AC37">
        <f t="shared" si="32"/>
        <v>0</v>
      </c>
      <c r="AD37">
        <f t="shared" si="56"/>
        <v>10.37</v>
      </c>
      <c r="AE37">
        <f t="shared" si="57"/>
        <v>0</v>
      </c>
      <c r="AF37">
        <f t="shared" si="58"/>
        <v>2455.84</v>
      </c>
      <c r="AG37">
        <f t="shared" si="33"/>
        <v>0</v>
      </c>
      <c r="AH37">
        <f t="shared" si="34"/>
        <v>309.3</v>
      </c>
      <c r="AI37">
        <f t="shared" si="35"/>
        <v>0</v>
      </c>
      <c r="AJ37">
        <f t="shared" si="36"/>
        <v>0</v>
      </c>
      <c r="AK37">
        <v>2466.21</v>
      </c>
      <c r="AL37">
        <v>0</v>
      </c>
      <c r="AM37">
        <v>10.37</v>
      </c>
      <c r="AN37">
        <v>0</v>
      </c>
      <c r="AO37">
        <v>2455.84</v>
      </c>
      <c r="AP37">
        <v>0</v>
      </c>
      <c r="AQ37">
        <v>309.3</v>
      </c>
      <c r="AR37">
        <v>0</v>
      </c>
      <c r="AS37">
        <v>0</v>
      </c>
      <c r="AT37">
        <v>83</v>
      </c>
      <c r="AU37">
        <v>65</v>
      </c>
      <c r="AV37">
        <v>1</v>
      </c>
      <c r="AW37">
        <v>1</v>
      </c>
      <c r="AZ37">
        <v>6.78</v>
      </c>
      <c r="BA37">
        <v>6.78</v>
      </c>
      <c r="BB37">
        <v>6.78</v>
      </c>
      <c r="BC37">
        <v>6.78</v>
      </c>
      <c r="BD37" t="s">
        <v>47</v>
      </c>
      <c r="BE37" t="s">
        <v>47</v>
      </c>
      <c r="BF37" t="s">
        <v>47</v>
      </c>
      <c r="BG37" t="s">
        <v>47</v>
      </c>
      <c r="BH37">
        <v>0</v>
      </c>
      <c r="BI37">
        <v>1</v>
      </c>
      <c r="BJ37" t="s">
        <v>87</v>
      </c>
      <c r="BM37">
        <v>58001</v>
      </c>
      <c r="BN37">
        <v>0</v>
      </c>
      <c r="BO37" t="s">
        <v>47</v>
      </c>
      <c r="BP37">
        <v>0</v>
      </c>
      <c r="BQ37">
        <v>6</v>
      </c>
      <c r="BR37">
        <v>0</v>
      </c>
      <c r="BS37">
        <v>6.78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47</v>
      </c>
      <c r="BZ37">
        <v>83</v>
      </c>
      <c r="CA37">
        <v>65</v>
      </c>
      <c r="CF37">
        <v>0</v>
      </c>
      <c r="CG37">
        <v>0</v>
      </c>
      <c r="CM37">
        <v>0</v>
      </c>
      <c r="CN37" t="s">
        <v>47</v>
      </c>
      <c r="CO37">
        <v>0</v>
      </c>
      <c r="CP37">
        <f t="shared" si="59"/>
        <v>334</v>
      </c>
      <c r="CQ37">
        <f t="shared" si="37"/>
        <v>0</v>
      </c>
      <c r="CR37">
        <f t="shared" si="38"/>
        <v>70.308599999999998</v>
      </c>
      <c r="CS37">
        <f t="shared" si="39"/>
        <v>0</v>
      </c>
      <c r="CT37">
        <f t="shared" si="40"/>
        <v>16650.595200000003</v>
      </c>
      <c r="CU37">
        <f t="shared" si="41"/>
        <v>0</v>
      </c>
      <c r="CV37">
        <f t="shared" si="42"/>
        <v>309.3</v>
      </c>
      <c r="CW37">
        <f t="shared" si="43"/>
        <v>0</v>
      </c>
      <c r="CX37">
        <f t="shared" si="44"/>
        <v>0</v>
      </c>
      <c r="CY37">
        <f t="shared" si="45"/>
        <v>276.39</v>
      </c>
      <c r="CZ37">
        <f t="shared" si="46"/>
        <v>216.45</v>
      </c>
      <c r="DC37" t="s">
        <v>47</v>
      </c>
      <c r="DD37" t="s">
        <v>47</v>
      </c>
      <c r="DE37" t="s">
        <v>47</v>
      </c>
      <c r="DF37" t="s">
        <v>47</v>
      </c>
      <c r="DG37" t="s">
        <v>47</v>
      </c>
      <c r="DH37" t="s">
        <v>47</v>
      </c>
      <c r="DI37" t="s">
        <v>47</v>
      </c>
      <c r="DJ37" t="s">
        <v>47</v>
      </c>
      <c r="DK37" t="s">
        <v>47</v>
      </c>
      <c r="DL37" t="s">
        <v>47</v>
      </c>
      <c r="DM37" t="s">
        <v>47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86</v>
      </c>
      <c r="DW37" t="s">
        <v>86</v>
      </c>
      <c r="DX37">
        <v>1</v>
      </c>
      <c r="EE37">
        <v>32653438</v>
      </c>
      <c r="EF37">
        <v>6</v>
      </c>
      <c r="EG37" t="s">
        <v>68</v>
      </c>
      <c r="EH37">
        <v>0</v>
      </c>
      <c r="EI37" t="s">
        <v>47</v>
      </c>
      <c r="EJ37">
        <v>1</v>
      </c>
      <c r="EK37">
        <v>58001</v>
      </c>
      <c r="EL37" t="s">
        <v>69</v>
      </c>
      <c r="EM37" t="s">
        <v>70</v>
      </c>
      <c r="EO37" t="s">
        <v>47</v>
      </c>
      <c r="EQ37">
        <v>0</v>
      </c>
      <c r="ER37">
        <v>2466.21</v>
      </c>
      <c r="ES37">
        <v>0</v>
      </c>
      <c r="ET37">
        <v>10.37</v>
      </c>
      <c r="EU37">
        <v>0</v>
      </c>
      <c r="EV37">
        <v>2455.84</v>
      </c>
      <c r="EW37">
        <v>309.3</v>
      </c>
      <c r="EX37">
        <v>0</v>
      </c>
      <c r="EY37">
        <v>0</v>
      </c>
      <c r="FQ37">
        <v>0</v>
      </c>
      <c r="FR37">
        <f t="shared" si="47"/>
        <v>0</v>
      </c>
      <c r="FS37">
        <v>0</v>
      </c>
      <c r="FX37">
        <v>83</v>
      </c>
      <c r="FY37">
        <v>65</v>
      </c>
      <c r="GA37" t="s">
        <v>47</v>
      </c>
      <c r="GD37">
        <v>0</v>
      </c>
      <c r="GF37">
        <v>1235803925</v>
      </c>
      <c r="GG37">
        <v>1</v>
      </c>
      <c r="GH37">
        <v>1</v>
      </c>
      <c r="GI37">
        <v>4</v>
      </c>
      <c r="GJ37">
        <v>0</v>
      </c>
      <c r="GK37">
        <f>ROUND(R37*(S12)/100,0)</f>
        <v>0</v>
      </c>
      <c r="GL37">
        <f t="shared" si="48"/>
        <v>0</v>
      </c>
      <c r="GM37">
        <f t="shared" si="49"/>
        <v>826</v>
      </c>
      <c r="GN37">
        <f t="shared" si="50"/>
        <v>826</v>
      </c>
      <c r="GO37">
        <f t="shared" si="51"/>
        <v>0</v>
      </c>
      <c r="GP37">
        <f t="shared" si="52"/>
        <v>0</v>
      </c>
      <c r="GR37">
        <v>0</v>
      </c>
      <c r="GS37">
        <v>3</v>
      </c>
      <c r="GT37">
        <v>0</v>
      </c>
      <c r="GU37" t="s">
        <v>47</v>
      </c>
      <c r="GV37">
        <f t="shared" si="53"/>
        <v>0</v>
      </c>
      <c r="GW37">
        <v>1</v>
      </c>
      <c r="GX37">
        <f t="shared" si="54"/>
        <v>0</v>
      </c>
      <c r="HA37">
        <v>0</v>
      </c>
      <c r="HB37">
        <v>0</v>
      </c>
      <c r="IF37">
        <v>-1</v>
      </c>
      <c r="IK37">
        <v>0</v>
      </c>
    </row>
    <row r="38" spans="1:255" x14ac:dyDescent="0.2">
      <c r="A38" s="2">
        <v>18</v>
      </c>
      <c r="B38" s="2">
        <v>1</v>
      </c>
      <c r="C38" s="2">
        <v>19</v>
      </c>
      <c r="D38" s="2"/>
      <c r="E38" s="2" t="s">
        <v>88</v>
      </c>
      <c r="F38" s="2" t="str">
        <f>'1.Смета.или.Акт'!B66</f>
        <v>01.7.07.07</v>
      </c>
      <c r="G38" s="2" t="str">
        <f>'1.Смета.или.Акт'!C66</f>
        <v>Строительный мусор</v>
      </c>
      <c r="H38" s="2" t="s">
        <v>74</v>
      </c>
      <c r="I38" s="2">
        <f>I36*J38</f>
        <v>0.11199999999999999</v>
      </c>
      <c r="J38" s="2">
        <v>5.6</v>
      </c>
      <c r="K38" s="2"/>
      <c r="L38" s="2"/>
      <c r="M38" s="2"/>
      <c r="N38" s="2"/>
      <c r="O38" s="2">
        <f t="shared" si="21"/>
        <v>0</v>
      </c>
      <c r="P38" s="2">
        <f t="shared" si="22"/>
        <v>0</v>
      </c>
      <c r="Q38" s="2">
        <f t="shared" si="23"/>
        <v>0</v>
      </c>
      <c r="R38" s="2">
        <f t="shared" si="24"/>
        <v>0</v>
      </c>
      <c r="S38" s="2">
        <f t="shared" si="25"/>
        <v>0</v>
      </c>
      <c r="T38" s="2">
        <f t="shared" si="26"/>
        <v>0</v>
      </c>
      <c r="U38" s="2">
        <f t="shared" si="27"/>
        <v>0</v>
      </c>
      <c r="V38" s="2">
        <f t="shared" si="28"/>
        <v>0</v>
      </c>
      <c r="W38" s="2">
        <f t="shared" si="29"/>
        <v>0</v>
      </c>
      <c r="X38" s="2">
        <f t="shared" si="30"/>
        <v>0</v>
      </c>
      <c r="Y38" s="2">
        <f t="shared" si="31"/>
        <v>0</v>
      </c>
      <c r="Z38" s="2"/>
      <c r="AA38" s="2">
        <v>34736102</v>
      </c>
      <c r="AB38" s="2">
        <f t="shared" si="55"/>
        <v>0</v>
      </c>
      <c r="AC38" s="2">
        <f>'1.Смета.или.Акт'!F66</f>
        <v>0</v>
      </c>
      <c r="AD38" s="2">
        <f t="shared" si="56"/>
        <v>0</v>
      </c>
      <c r="AE38" s="2">
        <f t="shared" si="57"/>
        <v>0</v>
      </c>
      <c r="AF38" s="2">
        <f t="shared" si="58"/>
        <v>0</v>
      </c>
      <c r="AG38" s="2">
        <f t="shared" si="33"/>
        <v>0</v>
      </c>
      <c r="AH38" s="2">
        <f t="shared" si="34"/>
        <v>0</v>
      </c>
      <c r="AI38" s="2">
        <f t="shared" si="35"/>
        <v>0</v>
      </c>
      <c r="AJ38" s="2">
        <f t="shared" si="36"/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106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47</v>
      </c>
      <c r="BE38" s="2" t="s">
        <v>47</v>
      </c>
      <c r="BF38" s="2" t="s">
        <v>47</v>
      </c>
      <c r="BG38" s="2" t="s">
        <v>47</v>
      </c>
      <c r="BH38" s="2">
        <v>3</v>
      </c>
      <c r="BI38" s="2">
        <v>1</v>
      </c>
      <c r="BJ38" s="2" t="s">
        <v>47</v>
      </c>
      <c r="BK38" s="2"/>
      <c r="BL38" s="2"/>
      <c r="BM38" s="2">
        <v>0</v>
      </c>
      <c r="BN38" s="2">
        <v>0</v>
      </c>
      <c r="BO38" s="2" t="s">
        <v>47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47</v>
      </c>
      <c r="BZ38" s="2">
        <v>106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47</v>
      </c>
      <c r="CO38" s="2">
        <v>0</v>
      </c>
      <c r="CP38" s="2">
        <f>IF('1.Смета.или.Акт'!F66=AC38+AD38+AF38,P38+Q38+S38,I38*AB38)</f>
        <v>0</v>
      </c>
      <c r="CQ38" s="2">
        <f t="shared" si="37"/>
        <v>0</v>
      </c>
      <c r="CR38" s="2">
        <f t="shared" si="38"/>
        <v>0</v>
      </c>
      <c r="CS38" s="2">
        <f t="shared" si="39"/>
        <v>0</v>
      </c>
      <c r="CT38" s="2">
        <f t="shared" si="40"/>
        <v>0</v>
      </c>
      <c r="CU38" s="2">
        <f t="shared" si="41"/>
        <v>0</v>
      </c>
      <c r="CV38" s="2">
        <f t="shared" si="42"/>
        <v>0</v>
      </c>
      <c r="CW38" s="2">
        <f t="shared" si="43"/>
        <v>0</v>
      </c>
      <c r="CX38" s="2">
        <f t="shared" si="44"/>
        <v>0</v>
      </c>
      <c r="CY38" s="2">
        <f t="shared" si="45"/>
        <v>0</v>
      </c>
      <c r="CZ38" s="2">
        <f t="shared" si="46"/>
        <v>0</v>
      </c>
      <c r="DA38" s="2"/>
      <c r="DB38" s="2"/>
      <c r="DC38" s="2" t="s">
        <v>47</v>
      </c>
      <c r="DD38" s="2" t="s">
        <v>47</v>
      </c>
      <c r="DE38" s="2" t="s">
        <v>47</v>
      </c>
      <c r="DF38" s="2" t="s">
        <v>47</v>
      </c>
      <c r="DG38" s="2" t="s">
        <v>47</v>
      </c>
      <c r="DH38" s="2" t="s">
        <v>47</v>
      </c>
      <c r="DI38" s="2" t="s">
        <v>47</v>
      </c>
      <c r="DJ38" s="2" t="s">
        <v>47</v>
      </c>
      <c r="DK38" s="2" t="s">
        <v>47</v>
      </c>
      <c r="DL38" s="2" t="s">
        <v>47</v>
      </c>
      <c r="DM38" s="2" t="s">
        <v>47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1009</v>
      </c>
      <c r="DV38" s="2" t="s">
        <v>74</v>
      </c>
      <c r="DW38" s="2" t="str">
        <f>'1.Смета.или.Акт'!D66</f>
        <v>т</v>
      </c>
      <c r="DX38" s="2">
        <v>1000</v>
      </c>
      <c r="DY38" s="2"/>
      <c r="DZ38" s="2"/>
      <c r="EA38" s="2"/>
      <c r="EB38" s="2"/>
      <c r="EC38" s="2"/>
      <c r="ED38" s="2"/>
      <c r="EE38" s="2">
        <v>32653299</v>
      </c>
      <c r="EF38" s="2">
        <v>20</v>
      </c>
      <c r="EG38" s="2" t="s">
        <v>75</v>
      </c>
      <c r="EH38" s="2">
        <v>0</v>
      </c>
      <c r="EI38" s="2" t="s">
        <v>47</v>
      </c>
      <c r="EJ38" s="2">
        <v>1</v>
      </c>
      <c r="EK38" s="2">
        <v>0</v>
      </c>
      <c r="EL38" s="2" t="s">
        <v>76</v>
      </c>
      <c r="EM38" s="2" t="s">
        <v>77</v>
      </c>
      <c r="EN38" s="2"/>
      <c r="EO38" s="2" t="s">
        <v>47</v>
      </c>
      <c r="EP38" s="2"/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7"/>
        <v>0</v>
      </c>
      <c r="FS38" s="2">
        <v>0</v>
      </c>
      <c r="FT38" s="2"/>
      <c r="FU38" s="2"/>
      <c r="FV38" s="2"/>
      <c r="FW38" s="2"/>
      <c r="FX38" s="2">
        <v>106</v>
      </c>
      <c r="FY38" s="2">
        <v>65</v>
      </c>
      <c r="FZ38" s="2"/>
      <c r="GA38" s="2" t="s">
        <v>47</v>
      </c>
      <c r="GB38" s="2"/>
      <c r="GC38" s="2"/>
      <c r="GD38" s="2">
        <v>0</v>
      </c>
      <c r="GE38" s="2"/>
      <c r="GF38" s="2">
        <v>-179832266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ROUND(R38*(R12)/100,0)</f>
        <v>0</v>
      </c>
      <c r="GL38" s="2">
        <f t="shared" si="48"/>
        <v>0</v>
      </c>
      <c r="GM38" s="2">
        <f t="shared" si="49"/>
        <v>0</v>
      </c>
      <c r="GN38" s="2">
        <f t="shared" si="50"/>
        <v>0</v>
      </c>
      <c r="GO38" s="2">
        <f t="shared" si="51"/>
        <v>0</v>
      </c>
      <c r="GP38" s="2">
        <f t="shared" si="52"/>
        <v>0</v>
      </c>
      <c r="GQ38" s="2"/>
      <c r="GR38" s="2">
        <v>0</v>
      </c>
      <c r="GS38" s="2">
        <v>3</v>
      </c>
      <c r="GT38" s="2">
        <v>0</v>
      </c>
      <c r="GU38" s="2" t="s">
        <v>47</v>
      </c>
      <c r="GV38" s="2">
        <f t="shared" si="53"/>
        <v>0</v>
      </c>
      <c r="GW38" s="2">
        <v>1</v>
      </c>
      <c r="GX38" s="2">
        <f t="shared" si="54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>
        <v>-1</v>
      </c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22</v>
      </c>
      <c r="E39" t="s">
        <v>88</v>
      </c>
      <c r="F39" t="s">
        <v>72</v>
      </c>
      <c r="G39" t="s">
        <v>73</v>
      </c>
      <c r="H39" t="s">
        <v>74</v>
      </c>
      <c r="I39">
        <f>I37*J39</f>
        <v>0.11199999999999999</v>
      </c>
      <c r="J39">
        <v>5.6</v>
      </c>
      <c r="O39">
        <f t="shared" si="21"/>
        <v>0</v>
      </c>
      <c r="P39">
        <f t="shared" si="22"/>
        <v>0</v>
      </c>
      <c r="Q39">
        <f t="shared" si="23"/>
        <v>0</v>
      </c>
      <c r="R39">
        <f t="shared" si="24"/>
        <v>0</v>
      </c>
      <c r="S39">
        <f t="shared" si="25"/>
        <v>0</v>
      </c>
      <c r="T39">
        <f t="shared" si="26"/>
        <v>0</v>
      </c>
      <c r="U39">
        <f t="shared" si="27"/>
        <v>0</v>
      </c>
      <c r="V39">
        <f t="shared" si="28"/>
        <v>0</v>
      </c>
      <c r="W39">
        <f t="shared" si="29"/>
        <v>0</v>
      </c>
      <c r="X39">
        <f t="shared" si="30"/>
        <v>0</v>
      </c>
      <c r="Y39">
        <f t="shared" si="31"/>
        <v>0</v>
      </c>
      <c r="AA39">
        <v>34736124</v>
      </c>
      <c r="AB39">
        <f t="shared" si="55"/>
        <v>0</v>
      </c>
      <c r="AC39">
        <f t="shared" si="32"/>
        <v>0</v>
      </c>
      <c r="AD39">
        <f t="shared" si="56"/>
        <v>0</v>
      </c>
      <c r="AE39">
        <f t="shared" si="57"/>
        <v>0</v>
      </c>
      <c r="AF39">
        <f t="shared" si="58"/>
        <v>0</v>
      </c>
      <c r="AG39">
        <f t="shared" si="33"/>
        <v>0</v>
      </c>
      <c r="AH39">
        <f t="shared" si="34"/>
        <v>0</v>
      </c>
      <c r="AI39">
        <f t="shared" si="35"/>
        <v>0</v>
      </c>
      <c r="AJ39">
        <f t="shared" si="36"/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106</v>
      </c>
      <c r="AU39">
        <v>65</v>
      </c>
      <c r="AV39">
        <v>1</v>
      </c>
      <c r="AW39">
        <v>1</v>
      </c>
      <c r="AZ39">
        <v>6.78</v>
      </c>
      <c r="BA39">
        <v>1</v>
      </c>
      <c r="BB39">
        <v>1</v>
      </c>
      <c r="BC39">
        <v>6.78</v>
      </c>
      <c r="BD39" t="s">
        <v>47</v>
      </c>
      <c r="BE39" t="s">
        <v>47</v>
      </c>
      <c r="BF39" t="s">
        <v>47</v>
      </c>
      <c r="BG39" t="s">
        <v>47</v>
      </c>
      <c r="BH39">
        <v>3</v>
      </c>
      <c r="BI39">
        <v>1</v>
      </c>
      <c r="BJ39" t="s">
        <v>47</v>
      </c>
      <c r="BM39">
        <v>0</v>
      </c>
      <c r="BN39">
        <v>0</v>
      </c>
      <c r="BO39" t="s">
        <v>47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47</v>
      </c>
      <c r="BZ39">
        <v>106</v>
      </c>
      <c r="CA39">
        <v>65</v>
      </c>
      <c r="CF39">
        <v>0</v>
      </c>
      <c r="CG39">
        <v>0</v>
      </c>
      <c r="CM39">
        <v>0</v>
      </c>
      <c r="CN39" t="s">
        <v>47</v>
      </c>
      <c r="CO39">
        <v>0</v>
      </c>
      <c r="CP39">
        <f t="shared" si="59"/>
        <v>0</v>
      </c>
      <c r="CQ39">
        <f t="shared" si="37"/>
        <v>0</v>
      </c>
      <c r="CR39">
        <f t="shared" si="38"/>
        <v>0</v>
      </c>
      <c r="CS39">
        <f t="shared" si="39"/>
        <v>0</v>
      </c>
      <c r="CT39">
        <f t="shared" si="40"/>
        <v>0</v>
      </c>
      <c r="CU39">
        <f t="shared" si="41"/>
        <v>0</v>
      </c>
      <c r="CV39">
        <f t="shared" si="42"/>
        <v>0</v>
      </c>
      <c r="CW39">
        <f t="shared" si="43"/>
        <v>0</v>
      </c>
      <c r="CX39">
        <f t="shared" si="44"/>
        <v>0</v>
      </c>
      <c r="CY39">
        <f t="shared" si="45"/>
        <v>0</v>
      </c>
      <c r="CZ39">
        <f t="shared" si="46"/>
        <v>0</v>
      </c>
      <c r="DC39" t="s">
        <v>47</v>
      </c>
      <c r="DD39" t="s">
        <v>47</v>
      </c>
      <c r="DE39" t="s">
        <v>47</v>
      </c>
      <c r="DF39" t="s">
        <v>47</v>
      </c>
      <c r="DG39" t="s">
        <v>47</v>
      </c>
      <c r="DH39" t="s">
        <v>47</v>
      </c>
      <c r="DI39" t="s">
        <v>47</v>
      </c>
      <c r="DJ39" t="s">
        <v>47</v>
      </c>
      <c r="DK39" t="s">
        <v>47</v>
      </c>
      <c r="DL39" t="s">
        <v>47</v>
      </c>
      <c r="DM39" t="s">
        <v>47</v>
      </c>
      <c r="DN39">
        <v>0</v>
      </c>
      <c r="DO39">
        <v>0</v>
      </c>
      <c r="DP39">
        <v>1</v>
      </c>
      <c r="DQ39">
        <v>1</v>
      </c>
      <c r="DU39">
        <v>1009</v>
      </c>
      <c r="DV39" t="s">
        <v>74</v>
      </c>
      <c r="DW39" t="s">
        <v>74</v>
      </c>
      <c r="DX39">
        <v>1000</v>
      </c>
      <c r="EE39">
        <v>32653299</v>
      </c>
      <c r="EF39">
        <v>20</v>
      </c>
      <c r="EG39" t="s">
        <v>75</v>
      </c>
      <c r="EH39">
        <v>0</v>
      </c>
      <c r="EI39" t="s">
        <v>47</v>
      </c>
      <c r="EJ39">
        <v>1</v>
      </c>
      <c r="EK39">
        <v>0</v>
      </c>
      <c r="EL39" t="s">
        <v>76</v>
      </c>
      <c r="EM39" t="s">
        <v>77</v>
      </c>
      <c r="EO39" t="s">
        <v>47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47"/>
        <v>0</v>
      </c>
      <c r="FS39">
        <v>0</v>
      </c>
      <c r="FX39">
        <v>106</v>
      </c>
      <c r="FY39">
        <v>65</v>
      </c>
      <c r="GA39" t="s">
        <v>47</v>
      </c>
      <c r="GD39">
        <v>0</v>
      </c>
      <c r="GF39">
        <v>-179832266</v>
      </c>
      <c r="GG39">
        <v>1</v>
      </c>
      <c r="GH39">
        <v>1</v>
      </c>
      <c r="GI39">
        <v>4</v>
      </c>
      <c r="GJ39">
        <v>0</v>
      </c>
      <c r="GK39">
        <f>ROUND(R39*(S12)/100,0)</f>
        <v>0</v>
      </c>
      <c r="GL39">
        <f t="shared" si="48"/>
        <v>0</v>
      </c>
      <c r="GM39">
        <f t="shared" si="49"/>
        <v>0</v>
      </c>
      <c r="GN39">
        <f t="shared" si="50"/>
        <v>0</v>
      </c>
      <c r="GO39">
        <f t="shared" si="51"/>
        <v>0</v>
      </c>
      <c r="GP39">
        <f t="shared" si="52"/>
        <v>0</v>
      </c>
      <c r="GR39">
        <v>0</v>
      </c>
      <c r="GS39">
        <v>3</v>
      </c>
      <c r="GT39">
        <v>0</v>
      </c>
      <c r="GU39" t="s">
        <v>47</v>
      </c>
      <c r="GV39">
        <f t="shared" si="53"/>
        <v>0</v>
      </c>
      <c r="GW39">
        <v>1</v>
      </c>
      <c r="GX39">
        <f t="shared" si="54"/>
        <v>0</v>
      </c>
      <c r="HA39">
        <v>0</v>
      </c>
      <c r="HB39">
        <v>0</v>
      </c>
      <c r="IF39">
        <v>-1</v>
      </c>
      <c r="IK39">
        <v>0</v>
      </c>
    </row>
    <row r="40" spans="1:255" x14ac:dyDescent="0.2">
      <c r="A40" s="2">
        <v>17</v>
      </c>
      <c r="B40" s="2">
        <v>1</v>
      </c>
      <c r="C40" s="2">
        <f>ROW(SmtRes!A26)</f>
        <v>26</v>
      </c>
      <c r="D40" s="2">
        <f>ROW(EtalonRes!A26)</f>
        <v>26</v>
      </c>
      <c r="E40" s="2" t="s">
        <v>89</v>
      </c>
      <c r="F40" s="2" t="s">
        <v>90</v>
      </c>
      <c r="G40" s="2" t="s">
        <v>91</v>
      </c>
      <c r="H40" s="2" t="s">
        <v>60</v>
      </c>
      <c r="I40" s="2">
        <f>'1.Смета.или.Акт'!E67</f>
        <v>0.83120000000000005</v>
      </c>
      <c r="J40" s="2">
        <v>0</v>
      </c>
      <c r="K40" s="2"/>
      <c r="L40" s="2"/>
      <c r="M40" s="2"/>
      <c r="N40" s="2"/>
      <c r="O40" s="2">
        <f t="shared" si="21"/>
        <v>212</v>
      </c>
      <c r="P40" s="2">
        <f t="shared" si="22"/>
        <v>0</v>
      </c>
      <c r="Q40" s="2">
        <f t="shared" si="23"/>
        <v>30</v>
      </c>
      <c r="R40" s="2">
        <f t="shared" si="24"/>
        <v>5</v>
      </c>
      <c r="S40" s="2">
        <f t="shared" si="25"/>
        <v>182</v>
      </c>
      <c r="T40" s="2">
        <f t="shared" si="26"/>
        <v>0</v>
      </c>
      <c r="U40" s="2">
        <f t="shared" si="27"/>
        <v>22.508896</v>
      </c>
      <c r="V40" s="2">
        <f t="shared" si="28"/>
        <v>0.34910400000000003</v>
      </c>
      <c r="W40" s="2">
        <f t="shared" si="29"/>
        <v>0</v>
      </c>
      <c r="X40" s="2">
        <f t="shared" si="30"/>
        <v>155</v>
      </c>
      <c r="Y40" s="2">
        <f t="shared" si="31"/>
        <v>122</v>
      </c>
      <c r="Z40" s="2"/>
      <c r="AA40" s="2">
        <v>34736102</v>
      </c>
      <c r="AB40" s="2">
        <f>'1.Смета.или.Акт'!F67</f>
        <v>255.37</v>
      </c>
      <c r="AC40" s="2">
        <f t="shared" si="32"/>
        <v>0</v>
      </c>
      <c r="AD40" s="2">
        <f>'1.Смета.или.Акт'!H67</f>
        <v>36.29</v>
      </c>
      <c r="AE40" s="2">
        <f>'1.Смета.или.Акт'!I67</f>
        <v>5.67</v>
      </c>
      <c r="AF40" s="2">
        <f>'1.Смета.или.Акт'!G67</f>
        <v>219.08</v>
      </c>
      <c r="AG40" s="2">
        <f t="shared" si="33"/>
        <v>0</v>
      </c>
      <c r="AH40" s="2">
        <f t="shared" si="34"/>
        <v>27.08</v>
      </c>
      <c r="AI40" s="2">
        <f t="shared" si="35"/>
        <v>0.42</v>
      </c>
      <c r="AJ40" s="2">
        <f t="shared" si="36"/>
        <v>0</v>
      </c>
      <c r="AK40" s="2">
        <v>255.37</v>
      </c>
      <c r="AL40" s="2">
        <v>0</v>
      </c>
      <c r="AM40" s="2">
        <v>36.29</v>
      </c>
      <c r="AN40" s="2">
        <v>5.67</v>
      </c>
      <c r="AO40" s="2">
        <v>219.08</v>
      </c>
      <c r="AP40" s="2">
        <v>0</v>
      </c>
      <c r="AQ40" s="2">
        <v>27.08</v>
      </c>
      <c r="AR40" s="2">
        <v>0.42</v>
      </c>
      <c r="AS40" s="2">
        <v>0</v>
      </c>
      <c r="AT40" s="2">
        <f>'1.Смета.или.Акт'!E68</f>
        <v>83</v>
      </c>
      <c r="AU40" s="2">
        <f>'1.Смета.или.Акт'!E69</f>
        <v>65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47</v>
      </c>
      <c r="BE40" s="2" t="s">
        <v>47</v>
      </c>
      <c r="BF40" s="2" t="s">
        <v>47</v>
      </c>
      <c r="BG40" s="2" t="s">
        <v>47</v>
      </c>
      <c r="BH40" s="2">
        <v>0</v>
      </c>
      <c r="BI40" s="2">
        <v>1</v>
      </c>
      <c r="BJ40" s="2" t="s">
        <v>92</v>
      </c>
      <c r="BK40" s="2"/>
      <c r="BL40" s="2"/>
      <c r="BM40" s="2">
        <v>58001</v>
      </c>
      <c r="BN40" s="2">
        <v>0</v>
      </c>
      <c r="BO40" s="2" t="s">
        <v>47</v>
      </c>
      <c r="BP40" s="2">
        <v>0</v>
      </c>
      <c r="BQ40" s="2">
        <v>6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47</v>
      </c>
      <c r="BZ40" s="2">
        <v>83</v>
      </c>
      <c r="CA40" s="2">
        <v>65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47</v>
      </c>
      <c r="CO40" s="2">
        <v>0</v>
      </c>
      <c r="CP40" s="2">
        <f>IF('1.Смета.или.Акт'!F67=AC40+AD40+AF40,P40+Q40+S40,I40*AB40)</f>
        <v>212</v>
      </c>
      <c r="CQ40" s="2">
        <f t="shared" si="37"/>
        <v>0</v>
      </c>
      <c r="CR40" s="2">
        <f t="shared" si="38"/>
        <v>36.29</v>
      </c>
      <c r="CS40" s="2">
        <f t="shared" si="39"/>
        <v>5.67</v>
      </c>
      <c r="CT40" s="2">
        <f t="shared" si="40"/>
        <v>219.08</v>
      </c>
      <c r="CU40" s="2">
        <f t="shared" si="41"/>
        <v>0</v>
      </c>
      <c r="CV40" s="2">
        <f t="shared" si="42"/>
        <v>27.08</v>
      </c>
      <c r="CW40" s="2">
        <f t="shared" si="43"/>
        <v>0.42</v>
      </c>
      <c r="CX40" s="2">
        <f t="shared" si="44"/>
        <v>0</v>
      </c>
      <c r="CY40" s="2">
        <f t="shared" si="45"/>
        <v>155.21</v>
      </c>
      <c r="CZ40" s="2">
        <f t="shared" si="46"/>
        <v>121.55</v>
      </c>
      <c r="DA40" s="2"/>
      <c r="DB40" s="2"/>
      <c r="DC40" s="2" t="s">
        <v>47</v>
      </c>
      <c r="DD40" s="2" t="s">
        <v>47</v>
      </c>
      <c r="DE40" s="2" t="s">
        <v>47</v>
      </c>
      <c r="DF40" s="2" t="s">
        <v>47</v>
      </c>
      <c r="DG40" s="2" t="s">
        <v>47</v>
      </c>
      <c r="DH40" s="2" t="s">
        <v>47</v>
      </c>
      <c r="DI40" s="2" t="s">
        <v>47</v>
      </c>
      <c r="DJ40" s="2" t="s">
        <v>47</v>
      </c>
      <c r="DK40" s="2" t="s">
        <v>47</v>
      </c>
      <c r="DL40" s="2" t="s">
        <v>47</v>
      </c>
      <c r="DM40" s="2" t="s">
        <v>47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1005</v>
      </c>
      <c r="DV40" s="2" t="s">
        <v>60</v>
      </c>
      <c r="DW40" s="2" t="str">
        <f>'1.Смета.или.Акт'!D67</f>
        <v>100 м2</v>
      </c>
      <c r="DX40" s="2">
        <v>100</v>
      </c>
      <c r="DY40" s="2"/>
      <c r="DZ40" s="2"/>
      <c r="EA40" s="2"/>
      <c r="EB40" s="2"/>
      <c r="EC40" s="2"/>
      <c r="ED40" s="2"/>
      <c r="EE40" s="2">
        <v>32653438</v>
      </c>
      <c r="EF40" s="2">
        <v>6</v>
      </c>
      <c r="EG40" s="2" t="s">
        <v>68</v>
      </c>
      <c r="EH40" s="2">
        <v>0</v>
      </c>
      <c r="EI40" s="2" t="s">
        <v>47</v>
      </c>
      <c r="EJ40" s="2">
        <v>1</v>
      </c>
      <c r="EK40" s="2">
        <v>58001</v>
      </c>
      <c r="EL40" s="2" t="s">
        <v>69</v>
      </c>
      <c r="EM40" s="2" t="s">
        <v>70</v>
      </c>
      <c r="EN40" s="2"/>
      <c r="EO40" s="2" t="s">
        <v>47</v>
      </c>
      <c r="EP40" s="2"/>
      <c r="EQ40" s="2">
        <v>0</v>
      </c>
      <c r="ER40" s="2">
        <v>255.37</v>
      </c>
      <c r="ES40" s="2">
        <v>0</v>
      </c>
      <c r="ET40" s="2">
        <v>36.29</v>
      </c>
      <c r="EU40" s="2">
        <v>5.67</v>
      </c>
      <c r="EV40" s="2">
        <v>219.08</v>
      </c>
      <c r="EW40" s="2">
        <v>27.08</v>
      </c>
      <c r="EX40" s="2">
        <v>0.42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7"/>
        <v>0</v>
      </c>
      <c r="FS40" s="2">
        <v>0</v>
      </c>
      <c r="FT40" s="2"/>
      <c r="FU40" s="2"/>
      <c r="FV40" s="2"/>
      <c r="FW40" s="2"/>
      <c r="FX40" s="2">
        <v>83</v>
      </c>
      <c r="FY40" s="2">
        <v>65</v>
      </c>
      <c r="FZ40" s="2"/>
      <c r="GA40" s="2" t="s">
        <v>47</v>
      </c>
      <c r="GB40" s="2"/>
      <c r="GC40" s="2"/>
      <c r="GD40" s="2">
        <v>0</v>
      </c>
      <c r="GE40" s="2"/>
      <c r="GF40" s="2">
        <v>515195520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ROUND(R40*(R12)/100,0)</f>
        <v>0</v>
      </c>
      <c r="GL40" s="2">
        <f t="shared" si="48"/>
        <v>0</v>
      </c>
      <c r="GM40" s="2">
        <f t="shared" si="49"/>
        <v>489</v>
      </c>
      <c r="GN40" s="2">
        <f t="shared" si="50"/>
        <v>489</v>
      </c>
      <c r="GO40" s="2">
        <f t="shared" si="51"/>
        <v>0</v>
      </c>
      <c r="GP40" s="2">
        <f t="shared" si="52"/>
        <v>0</v>
      </c>
      <c r="GQ40" s="2"/>
      <c r="GR40" s="2">
        <v>0</v>
      </c>
      <c r="GS40" s="2">
        <v>3</v>
      </c>
      <c r="GT40" s="2">
        <v>0</v>
      </c>
      <c r="GU40" s="2" t="s">
        <v>47</v>
      </c>
      <c r="GV40" s="2">
        <f t="shared" si="53"/>
        <v>0</v>
      </c>
      <c r="GW40" s="2">
        <v>1</v>
      </c>
      <c r="GX40" s="2">
        <f t="shared" si="54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>
        <v>-1</v>
      </c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ROW(SmtRes!A30)</f>
        <v>30</v>
      </c>
      <c r="D41">
        <f>ROW(EtalonRes!A30)</f>
        <v>30</v>
      </c>
      <c r="E41" t="s">
        <v>89</v>
      </c>
      <c r="F41" t="s">
        <v>90</v>
      </c>
      <c r="G41" t="s">
        <v>91</v>
      </c>
      <c r="H41" t="s">
        <v>60</v>
      </c>
      <c r="I41">
        <f>'1.Смета.или.Акт'!E67</f>
        <v>0.83120000000000005</v>
      </c>
      <c r="J41">
        <v>0</v>
      </c>
      <c r="O41">
        <f t="shared" si="21"/>
        <v>1440</v>
      </c>
      <c r="P41">
        <f t="shared" si="22"/>
        <v>0</v>
      </c>
      <c r="Q41">
        <f t="shared" si="23"/>
        <v>205</v>
      </c>
      <c r="R41">
        <f t="shared" si="24"/>
        <v>32</v>
      </c>
      <c r="S41">
        <f t="shared" si="25"/>
        <v>1235</v>
      </c>
      <c r="T41">
        <f t="shared" si="26"/>
        <v>0</v>
      </c>
      <c r="U41">
        <f t="shared" si="27"/>
        <v>22.508896</v>
      </c>
      <c r="V41">
        <f t="shared" si="28"/>
        <v>0.34910400000000003</v>
      </c>
      <c r="W41">
        <f t="shared" si="29"/>
        <v>0</v>
      </c>
      <c r="X41">
        <f t="shared" si="30"/>
        <v>1052</v>
      </c>
      <c r="Y41">
        <f t="shared" si="31"/>
        <v>824</v>
      </c>
      <c r="AA41">
        <v>34736124</v>
      </c>
      <c r="AB41">
        <f t="shared" si="55"/>
        <v>255.37</v>
      </c>
      <c r="AC41">
        <f t="shared" si="32"/>
        <v>0</v>
      </c>
      <c r="AD41">
        <f t="shared" si="56"/>
        <v>36.29</v>
      </c>
      <c r="AE41">
        <f t="shared" si="57"/>
        <v>5.67</v>
      </c>
      <c r="AF41">
        <f t="shared" si="58"/>
        <v>219.08</v>
      </c>
      <c r="AG41">
        <f t="shared" si="33"/>
        <v>0</v>
      </c>
      <c r="AH41">
        <f t="shared" si="34"/>
        <v>27.08</v>
      </c>
      <c r="AI41">
        <f t="shared" si="35"/>
        <v>0.42</v>
      </c>
      <c r="AJ41">
        <f t="shared" si="36"/>
        <v>0</v>
      </c>
      <c r="AK41">
        <v>255.37</v>
      </c>
      <c r="AL41">
        <v>0</v>
      </c>
      <c r="AM41">
        <v>36.29</v>
      </c>
      <c r="AN41">
        <v>5.67</v>
      </c>
      <c r="AO41">
        <v>219.08</v>
      </c>
      <c r="AP41">
        <v>0</v>
      </c>
      <c r="AQ41">
        <v>27.08</v>
      </c>
      <c r="AR41">
        <v>0.42</v>
      </c>
      <c r="AS41">
        <v>0</v>
      </c>
      <c r="AT41">
        <v>83</v>
      </c>
      <c r="AU41">
        <v>65</v>
      </c>
      <c r="AV41">
        <v>1</v>
      </c>
      <c r="AW41">
        <v>1</v>
      </c>
      <c r="AZ41">
        <v>6.78</v>
      </c>
      <c r="BA41">
        <v>6.78</v>
      </c>
      <c r="BB41">
        <v>6.78</v>
      </c>
      <c r="BC41">
        <v>6.78</v>
      </c>
      <c r="BD41" t="s">
        <v>47</v>
      </c>
      <c r="BE41" t="s">
        <v>47</v>
      </c>
      <c r="BF41" t="s">
        <v>47</v>
      </c>
      <c r="BG41" t="s">
        <v>47</v>
      </c>
      <c r="BH41">
        <v>0</v>
      </c>
      <c r="BI41">
        <v>1</v>
      </c>
      <c r="BJ41" t="s">
        <v>92</v>
      </c>
      <c r="BM41">
        <v>58001</v>
      </c>
      <c r="BN41">
        <v>0</v>
      </c>
      <c r="BO41" t="s">
        <v>47</v>
      </c>
      <c r="BP41">
        <v>0</v>
      </c>
      <c r="BQ41">
        <v>6</v>
      </c>
      <c r="BR41">
        <v>0</v>
      </c>
      <c r="BS41">
        <v>6.78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47</v>
      </c>
      <c r="BZ41">
        <v>83</v>
      </c>
      <c r="CA41">
        <v>65</v>
      </c>
      <c r="CF41">
        <v>0</v>
      </c>
      <c r="CG41">
        <v>0</v>
      </c>
      <c r="CM41">
        <v>0</v>
      </c>
      <c r="CN41" t="s">
        <v>47</v>
      </c>
      <c r="CO41">
        <v>0</v>
      </c>
      <c r="CP41">
        <f t="shared" si="59"/>
        <v>1440</v>
      </c>
      <c r="CQ41">
        <f t="shared" si="37"/>
        <v>0</v>
      </c>
      <c r="CR41">
        <f t="shared" si="38"/>
        <v>246.0462</v>
      </c>
      <c r="CS41">
        <f t="shared" si="39"/>
        <v>38.442599999999999</v>
      </c>
      <c r="CT41">
        <f t="shared" si="40"/>
        <v>1485.3624000000002</v>
      </c>
      <c r="CU41">
        <f t="shared" si="41"/>
        <v>0</v>
      </c>
      <c r="CV41">
        <f t="shared" si="42"/>
        <v>27.08</v>
      </c>
      <c r="CW41">
        <f t="shared" si="43"/>
        <v>0.42</v>
      </c>
      <c r="CX41">
        <f t="shared" si="44"/>
        <v>0</v>
      </c>
      <c r="CY41">
        <f t="shared" si="45"/>
        <v>1051.6099999999999</v>
      </c>
      <c r="CZ41">
        <f t="shared" si="46"/>
        <v>823.55</v>
      </c>
      <c r="DC41" t="s">
        <v>47</v>
      </c>
      <c r="DD41" t="s">
        <v>47</v>
      </c>
      <c r="DE41" t="s">
        <v>47</v>
      </c>
      <c r="DF41" t="s">
        <v>47</v>
      </c>
      <c r="DG41" t="s">
        <v>47</v>
      </c>
      <c r="DH41" t="s">
        <v>47</v>
      </c>
      <c r="DI41" t="s">
        <v>47</v>
      </c>
      <c r="DJ41" t="s">
        <v>47</v>
      </c>
      <c r="DK41" t="s">
        <v>47</v>
      </c>
      <c r="DL41" t="s">
        <v>47</v>
      </c>
      <c r="DM41" t="s">
        <v>47</v>
      </c>
      <c r="DN41">
        <v>0</v>
      </c>
      <c r="DO41">
        <v>0</v>
      </c>
      <c r="DP41">
        <v>1</v>
      </c>
      <c r="DQ41">
        <v>1</v>
      </c>
      <c r="DU41">
        <v>1005</v>
      </c>
      <c r="DV41" t="s">
        <v>60</v>
      </c>
      <c r="DW41" t="s">
        <v>60</v>
      </c>
      <c r="DX41">
        <v>100</v>
      </c>
      <c r="EE41">
        <v>32653438</v>
      </c>
      <c r="EF41">
        <v>6</v>
      </c>
      <c r="EG41" t="s">
        <v>68</v>
      </c>
      <c r="EH41">
        <v>0</v>
      </c>
      <c r="EI41" t="s">
        <v>47</v>
      </c>
      <c r="EJ41">
        <v>1</v>
      </c>
      <c r="EK41">
        <v>58001</v>
      </c>
      <c r="EL41" t="s">
        <v>69</v>
      </c>
      <c r="EM41" t="s">
        <v>70</v>
      </c>
      <c r="EO41" t="s">
        <v>47</v>
      </c>
      <c r="EQ41">
        <v>0</v>
      </c>
      <c r="ER41">
        <v>255.37</v>
      </c>
      <c r="ES41">
        <v>0</v>
      </c>
      <c r="ET41">
        <v>36.29</v>
      </c>
      <c r="EU41">
        <v>5.67</v>
      </c>
      <c r="EV41">
        <v>219.08</v>
      </c>
      <c r="EW41">
        <v>27.08</v>
      </c>
      <c r="EX41">
        <v>0.42</v>
      </c>
      <c r="EY41">
        <v>0</v>
      </c>
      <c r="FQ41">
        <v>0</v>
      </c>
      <c r="FR41">
        <f t="shared" si="47"/>
        <v>0</v>
      </c>
      <c r="FS41">
        <v>0</v>
      </c>
      <c r="FX41">
        <v>83</v>
      </c>
      <c r="FY41">
        <v>65</v>
      </c>
      <c r="GA41" t="s">
        <v>47</v>
      </c>
      <c r="GD41">
        <v>0</v>
      </c>
      <c r="GF41">
        <v>515195520</v>
      </c>
      <c r="GG41">
        <v>1</v>
      </c>
      <c r="GH41">
        <v>1</v>
      </c>
      <c r="GI41">
        <v>4</v>
      </c>
      <c r="GJ41">
        <v>0</v>
      </c>
      <c r="GK41">
        <f>ROUND(R41*(S12)/100,0)</f>
        <v>0</v>
      </c>
      <c r="GL41">
        <f t="shared" si="48"/>
        <v>0</v>
      </c>
      <c r="GM41">
        <f t="shared" si="49"/>
        <v>3316</v>
      </c>
      <c r="GN41">
        <f t="shared" si="50"/>
        <v>3316</v>
      </c>
      <c r="GO41">
        <f t="shared" si="51"/>
        <v>0</v>
      </c>
      <c r="GP41">
        <f t="shared" si="52"/>
        <v>0</v>
      </c>
      <c r="GR41">
        <v>0</v>
      </c>
      <c r="GS41">
        <v>3</v>
      </c>
      <c r="GT41">
        <v>0</v>
      </c>
      <c r="GU41" t="s">
        <v>47</v>
      </c>
      <c r="GV41">
        <f t="shared" si="53"/>
        <v>0</v>
      </c>
      <c r="GW41">
        <v>1</v>
      </c>
      <c r="GX41">
        <f t="shared" si="54"/>
        <v>0</v>
      </c>
      <c r="HA41">
        <v>0</v>
      </c>
      <c r="HB41">
        <v>0</v>
      </c>
      <c r="IF41">
        <v>-1</v>
      </c>
      <c r="IK41">
        <v>0</v>
      </c>
    </row>
    <row r="42" spans="1:255" x14ac:dyDescent="0.2">
      <c r="A42" s="2">
        <v>18</v>
      </c>
      <c r="B42" s="2">
        <v>1</v>
      </c>
      <c r="C42" s="2">
        <v>26</v>
      </c>
      <c r="D42" s="2"/>
      <c r="E42" s="2" t="s">
        <v>93</v>
      </c>
      <c r="F42" s="2" t="str">
        <f>'1.Смета.или.Акт'!B71</f>
        <v>01.7.07.07</v>
      </c>
      <c r="G42" s="2" t="str">
        <f>'1.Смета.или.Акт'!C71</f>
        <v>Строительный мусор</v>
      </c>
      <c r="H42" s="2" t="s">
        <v>74</v>
      </c>
      <c r="I42" s="2">
        <f>I40*J42</f>
        <v>1.0390000000000001</v>
      </c>
      <c r="J42" s="2">
        <v>1.25</v>
      </c>
      <c r="K42" s="2"/>
      <c r="L42" s="2"/>
      <c r="M42" s="2"/>
      <c r="N42" s="2"/>
      <c r="O42" s="2">
        <f t="shared" si="21"/>
        <v>0</v>
      </c>
      <c r="P42" s="2">
        <f t="shared" si="22"/>
        <v>0</v>
      </c>
      <c r="Q42" s="2">
        <f t="shared" si="23"/>
        <v>0</v>
      </c>
      <c r="R42" s="2">
        <f t="shared" si="24"/>
        <v>0</v>
      </c>
      <c r="S42" s="2">
        <f t="shared" si="25"/>
        <v>0</v>
      </c>
      <c r="T42" s="2">
        <f t="shared" si="26"/>
        <v>0</v>
      </c>
      <c r="U42" s="2">
        <f t="shared" si="27"/>
        <v>0</v>
      </c>
      <c r="V42" s="2">
        <f t="shared" si="28"/>
        <v>0</v>
      </c>
      <c r="W42" s="2">
        <f t="shared" si="29"/>
        <v>0</v>
      </c>
      <c r="X42" s="2">
        <f t="shared" si="30"/>
        <v>0</v>
      </c>
      <c r="Y42" s="2">
        <f t="shared" si="31"/>
        <v>0</v>
      </c>
      <c r="Z42" s="2"/>
      <c r="AA42" s="2">
        <v>34736102</v>
      </c>
      <c r="AB42" s="2">
        <f t="shared" si="55"/>
        <v>0</v>
      </c>
      <c r="AC42" s="2">
        <f>'1.Смета.или.Акт'!F71</f>
        <v>0</v>
      </c>
      <c r="AD42" s="2">
        <f t="shared" si="56"/>
        <v>0</v>
      </c>
      <c r="AE42" s="2">
        <f t="shared" si="57"/>
        <v>0</v>
      </c>
      <c r="AF42" s="2">
        <f t="shared" si="58"/>
        <v>0</v>
      </c>
      <c r="AG42" s="2">
        <f t="shared" si="33"/>
        <v>0</v>
      </c>
      <c r="AH42" s="2">
        <f t="shared" si="34"/>
        <v>0</v>
      </c>
      <c r="AI42" s="2">
        <f t="shared" si="35"/>
        <v>0</v>
      </c>
      <c r="AJ42" s="2">
        <f t="shared" si="36"/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106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47</v>
      </c>
      <c r="BE42" s="2" t="s">
        <v>47</v>
      </c>
      <c r="BF42" s="2" t="s">
        <v>47</v>
      </c>
      <c r="BG42" s="2" t="s">
        <v>47</v>
      </c>
      <c r="BH42" s="2">
        <v>3</v>
      </c>
      <c r="BI42" s="2">
        <v>1</v>
      </c>
      <c r="BJ42" s="2" t="s">
        <v>47</v>
      </c>
      <c r="BK42" s="2"/>
      <c r="BL42" s="2"/>
      <c r="BM42" s="2">
        <v>0</v>
      </c>
      <c r="BN42" s="2">
        <v>0</v>
      </c>
      <c r="BO42" s="2" t="s">
        <v>47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47</v>
      </c>
      <c r="BZ42" s="2">
        <v>106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47</v>
      </c>
      <c r="CO42" s="2">
        <v>0</v>
      </c>
      <c r="CP42" s="2">
        <f>IF('1.Смета.или.Акт'!F71=AC42+AD42+AF42,P42+Q42+S42,I42*AB42)</f>
        <v>0</v>
      </c>
      <c r="CQ42" s="2">
        <f t="shared" si="37"/>
        <v>0</v>
      </c>
      <c r="CR42" s="2">
        <f t="shared" si="38"/>
        <v>0</v>
      </c>
      <c r="CS42" s="2">
        <f t="shared" si="39"/>
        <v>0</v>
      </c>
      <c r="CT42" s="2">
        <f t="shared" si="40"/>
        <v>0</v>
      </c>
      <c r="CU42" s="2">
        <f t="shared" si="41"/>
        <v>0</v>
      </c>
      <c r="CV42" s="2">
        <f t="shared" si="42"/>
        <v>0</v>
      </c>
      <c r="CW42" s="2">
        <f t="shared" si="43"/>
        <v>0</v>
      </c>
      <c r="CX42" s="2">
        <f t="shared" si="44"/>
        <v>0</v>
      </c>
      <c r="CY42" s="2">
        <f t="shared" si="45"/>
        <v>0</v>
      </c>
      <c r="CZ42" s="2">
        <f t="shared" si="46"/>
        <v>0</v>
      </c>
      <c r="DA42" s="2"/>
      <c r="DB42" s="2"/>
      <c r="DC42" s="2" t="s">
        <v>47</v>
      </c>
      <c r="DD42" s="2" t="s">
        <v>47</v>
      </c>
      <c r="DE42" s="2" t="s">
        <v>47</v>
      </c>
      <c r="DF42" s="2" t="s">
        <v>47</v>
      </c>
      <c r="DG42" s="2" t="s">
        <v>47</v>
      </c>
      <c r="DH42" s="2" t="s">
        <v>47</v>
      </c>
      <c r="DI42" s="2" t="s">
        <v>47</v>
      </c>
      <c r="DJ42" s="2" t="s">
        <v>47</v>
      </c>
      <c r="DK42" s="2" t="s">
        <v>47</v>
      </c>
      <c r="DL42" s="2" t="s">
        <v>47</v>
      </c>
      <c r="DM42" s="2" t="s">
        <v>47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74</v>
      </c>
      <c r="DW42" s="2" t="str">
        <f>'1.Смета.или.Акт'!D71</f>
        <v>т</v>
      </c>
      <c r="DX42" s="2">
        <v>1000</v>
      </c>
      <c r="DY42" s="2"/>
      <c r="DZ42" s="2"/>
      <c r="EA42" s="2"/>
      <c r="EB42" s="2"/>
      <c r="EC42" s="2"/>
      <c r="ED42" s="2"/>
      <c r="EE42" s="2">
        <v>32653299</v>
      </c>
      <c r="EF42" s="2">
        <v>20</v>
      </c>
      <c r="EG42" s="2" t="s">
        <v>75</v>
      </c>
      <c r="EH42" s="2">
        <v>0</v>
      </c>
      <c r="EI42" s="2" t="s">
        <v>47</v>
      </c>
      <c r="EJ42" s="2">
        <v>1</v>
      </c>
      <c r="EK42" s="2">
        <v>0</v>
      </c>
      <c r="EL42" s="2" t="s">
        <v>76</v>
      </c>
      <c r="EM42" s="2" t="s">
        <v>77</v>
      </c>
      <c r="EN42" s="2"/>
      <c r="EO42" s="2" t="s">
        <v>47</v>
      </c>
      <c r="EP42" s="2"/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7"/>
        <v>0</v>
      </c>
      <c r="FS42" s="2">
        <v>0</v>
      </c>
      <c r="FT42" s="2"/>
      <c r="FU42" s="2"/>
      <c r="FV42" s="2"/>
      <c r="FW42" s="2"/>
      <c r="FX42" s="2">
        <v>106</v>
      </c>
      <c r="FY42" s="2">
        <v>65</v>
      </c>
      <c r="FZ42" s="2"/>
      <c r="GA42" s="2" t="s">
        <v>47</v>
      </c>
      <c r="GB42" s="2"/>
      <c r="GC42" s="2"/>
      <c r="GD42" s="2">
        <v>0</v>
      </c>
      <c r="GE42" s="2"/>
      <c r="GF42" s="2">
        <v>-179832266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8"/>
        <v>0</v>
      </c>
      <c r="GM42" s="2">
        <f t="shared" si="49"/>
        <v>0</v>
      </c>
      <c r="GN42" s="2">
        <f t="shared" si="50"/>
        <v>0</v>
      </c>
      <c r="GO42" s="2">
        <f t="shared" si="51"/>
        <v>0</v>
      </c>
      <c r="GP42" s="2">
        <f t="shared" si="52"/>
        <v>0</v>
      </c>
      <c r="GQ42" s="2"/>
      <c r="GR42" s="2">
        <v>0</v>
      </c>
      <c r="GS42" s="2">
        <v>3</v>
      </c>
      <c r="GT42" s="2">
        <v>0</v>
      </c>
      <c r="GU42" s="2" t="s">
        <v>47</v>
      </c>
      <c r="GV42" s="2">
        <f t="shared" si="53"/>
        <v>0</v>
      </c>
      <c r="GW42" s="2">
        <v>1</v>
      </c>
      <c r="GX42" s="2">
        <f t="shared" si="54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>
        <v>-1</v>
      </c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30</v>
      </c>
      <c r="E43" t="s">
        <v>93</v>
      </c>
      <c r="F43" t="s">
        <v>72</v>
      </c>
      <c r="G43" t="s">
        <v>73</v>
      </c>
      <c r="H43" t="s">
        <v>74</v>
      </c>
      <c r="I43">
        <f>I41*J43</f>
        <v>1.0390000000000001</v>
      </c>
      <c r="J43">
        <v>1.25</v>
      </c>
      <c r="O43">
        <f t="shared" si="21"/>
        <v>0</v>
      </c>
      <c r="P43">
        <f t="shared" si="22"/>
        <v>0</v>
      </c>
      <c r="Q43">
        <f t="shared" si="23"/>
        <v>0</v>
      </c>
      <c r="R43">
        <f t="shared" si="24"/>
        <v>0</v>
      </c>
      <c r="S43">
        <f t="shared" si="25"/>
        <v>0</v>
      </c>
      <c r="T43">
        <f t="shared" si="26"/>
        <v>0</v>
      </c>
      <c r="U43">
        <f t="shared" si="27"/>
        <v>0</v>
      </c>
      <c r="V43">
        <f t="shared" si="28"/>
        <v>0</v>
      </c>
      <c r="W43">
        <f t="shared" si="29"/>
        <v>0</v>
      </c>
      <c r="X43">
        <f t="shared" si="30"/>
        <v>0</v>
      </c>
      <c r="Y43">
        <f t="shared" si="31"/>
        <v>0</v>
      </c>
      <c r="AA43">
        <v>34736124</v>
      </c>
      <c r="AB43">
        <f t="shared" si="55"/>
        <v>0</v>
      </c>
      <c r="AC43">
        <f t="shared" si="32"/>
        <v>0</v>
      </c>
      <c r="AD43">
        <f t="shared" si="56"/>
        <v>0</v>
      </c>
      <c r="AE43">
        <f t="shared" si="57"/>
        <v>0</v>
      </c>
      <c r="AF43">
        <f t="shared" si="58"/>
        <v>0</v>
      </c>
      <c r="AG43">
        <f t="shared" si="33"/>
        <v>0</v>
      </c>
      <c r="AH43">
        <f t="shared" si="34"/>
        <v>0</v>
      </c>
      <c r="AI43">
        <f t="shared" si="35"/>
        <v>0</v>
      </c>
      <c r="AJ43">
        <f t="shared" si="36"/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106</v>
      </c>
      <c r="AU43">
        <v>65</v>
      </c>
      <c r="AV43">
        <v>1</v>
      </c>
      <c r="AW43">
        <v>1</v>
      </c>
      <c r="AZ43">
        <v>6.78</v>
      </c>
      <c r="BA43">
        <v>1</v>
      </c>
      <c r="BB43">
        <v>1</v>
      </c>
      <c r="BC43">
        <v>6.78</v>
      </c>
      <c r="BD43" t="s">
        <v>47</v>
      </c>
      <c r="BE43" t="s">
        <v>47</v>
      </c>
      <c r="BF43" t="s">
        <v>47</v>
      </c>
      <c r="BG43" t="s">
        <v>47</v>
      </c>
      <c r="BH43">
        <v>3</v>
      </c>
      <c r="BI43">
        <v>1</v>
      </c>
      <c r="BJ43" t="s">
        <v>47</v>
      </c>
      <c r="BM43">
        <v>0</v>
      </c>
      <c r="BN43">
        <v>0</v>
      </c>
      <c r="BO43" t="s">
        <v>47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47</v>
      </c>
      <c r="BZ43">
        <v>106</v>
      </c>
      <c r="CA43">
        <v>65</v>
      </c>
      <c r="CF43">
        <v>0</v>
      </c>
      <c r="CG43">
        <v>0</v>
      </c>
      <c r="CM43">
        <v>0</v>
      </c>
      <c r="CN43" t="s">
        <v>47</v>
      </c>
      <c r="CO43">
        <v>0</v>
      </c>
      <c r="CP43">
        <f t="shared" si="59"/>
        <v>0</v>
      </c>
      <c r="CQ43">
        <f t="shared" si="37"/>
        <v>0</v>
      </c>
      <c r="CR43">
        <f t="shared" si="38"/>
        <v>0</v>
      </c>
      <c r="CS43">
        <f t="shared" si="39"/>
        <v>0</v>
      </c>
      <c r="CT43">
        <f t="shared" si="40"/>
        <v>0</v>
      </c>
      <c r="CU43">
        <f t="shared" si="41"/>
        <v>0</v>
      </c>
      <c r="CV43">
        <f t="shared" si="42"/>
        <v>0</v>
      </c>
      <c r="CW43">
        <f t="shared" si="43"/>
        <v>0</v>
      </c>
      <c r="CX43">
        <f t="shared" si="44"/>
        <v>0</v>
      </c>
      <c r="CY43">
        <f t="shared" si="45"/>
        <v>0</v>
      </c>
      <c r="CZ43">
        <f t="shared" si="46"/>
        <v>0</v>
      </c>
      <c r="DC43" t="s">
        <v>47</v>
      </c>
      <c r="DD43" t="s">
        <v>47</v>
      </c>
      <c r="DE43" t="s">
        <v>47</v>
      </c>
      <c r="DF43" t="s">
        <v>47</v>
      </c>
      <c r="DG43" t="s">
        <v>47</v>
      </c>
      <c r="DH43" t="s">
        <v>47</v>
      </c>
      <c r="DI43" t="s">
        <v>47</v>
      </c>
      <c r="DJ43" t="s">
        <v>47</v>
      </c>
      <c r="DK43" t="s">
        <v>47</v>
      </c>
      <c r="DL43" t="s">
        <v>47</v>
      </c>
      <c r="DM43" t="s">
        <v>47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74</v>
      </c>
      <c r="DW43" t="s">
        <v>74</v>
      </c>
      <c r="DX43">
        <v>1000</v>
      </c>
      <c r="EE43">
        <v>32653299</v>
      </c>
      <c r="EF43">
        <v>20</v>
      </c>
      <c r="EG43" t="s">
        <v>75</v>
      </c>
      <c r="EH43">
        <v>0</v>
      </c>
      <c r="EI43" t="s">
        <v>47</v>
      </c>
      <c r="EJ43">
        <v>1</v>
      </c>
      <c r="EK43">
        <v>0</v>
      </c>
      <c r="EL43" t="s">
        <v>76</v>
      </c>
      <c r="EM43" t="s">
        <v>77</v>
      </c>
      <c r="EO43" t="s">
        <v>47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7"/>
        <v>0</v>
      </c>
      <c r="FS43">
        <v>0</v>
      </c>
      <c r="FX43">
        <v>106</v>
      </c>
      <c r="FY43">
        <v>65</v>
      </c>
      <c r="GA43" t="s">
        <v>47</v>
      </c>
      <c r="GD43">
        <v>0</v>
      </c>
      <c r="GF43">
        <v>-179832266</v>
      </c>
      <c r="GG43">
        <v>1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8"/>
        <v>0</v>
      </c>
      <c r="GM43">
        <f t="shared" si="49"/>
        <v>0</v>
      </c>
      <c r="GN43">
        <f t="shared" si="50"/>
        <v>0</v>
      </c>
      <c r="GO43">
        <f t="shared" si="51"/>
        <v>0</v>
      </c>
      <c r="GP43">
        <f t="shared" si="52"/>
        <v>0</v>
      </c>
      <c r="GR43">
        <v>0</v>
      </c>
      <c r="GS43">
        <v>3</v>
      </c>
      <c r="GT43">
        <v>0</v>
      </c>
      <c r="GU43" t="s">
        <v>47</v>
      </c>
      <c r="GV43">
        <f t="shared" si="53"/>
        <v>0</v>
      </c>
      <c r="GW43">
        <v>1</v>
      </c>
      <c r="GX43">
        <f t="shared" si="54"/>
        <v>0</v>
      </c>
      <c r="HA43">
        <v>0</v>
      </c>
      <c r="HB43">
        <v>0</v>
      </c>
      <c r="IF43">
        <v>-1</v>
      </c>
      <c r="IK43">
        <v>0</v>
      </c>
    </row>
    <row r="44" spans="1:255" x14ac:dyDescent="0.2">
      <c r="A44" s="2">
        <v>17</v>
      </c>
      <c r="B44" s="2">
        <v>1</v>
      </c>
      <c r="C44" s="2">
        <f>ROW(SmtRes!A37)</f>
        <v>37</v>
      </c>
      <c r="D44" s="2">
        <f>ROW(EtalonRes!A37)</f>
        <v>37</v>
      </c>
      <c r="E44" s="2" t="s">
        <v>94</v>
      </c>
      <c r="F44" s="2" t="s">
        <v>95</v>
      </c>
      <c r="G44" s="2" t="s">
        <v>96</v>
      </c>
      <c r="H44" s="2" t="s">
        <v>60</v>
      </c>
      <c r="I44" s="2">
        <f>'1.Смета.или.Акт'!E72</f>
        <v>0.52</v>
      </c>
      <c r="J44" s="2">
        <v>0</v>
      </c>
      <c r="K44" s="2"/>
      <c r="L44" s="2"/>
      <c r="M44" s="2"/>
      <c r="N44" s="2"/>
      <c r="O44" s="2">
        <f t="shared" si="21"/>
        <v>201</v>
      </c>
      <c r="P44" s="2">
        <f t="shared" si="22"/>
        <v>6</v>
      </c>
      <c r="Q44" s="2">
        <f t="shared" si="23"/>
        <v>6</v>
      </c>
      <c r="R44" s="2">
        <f t="shared" si="24"/>
        <v>1</v>
      </c>
      <c r="S44" s="2">
        <f t="shared" si="25"/>
        <v>189</v>
      </c>
      <c r="T44" s="2">
        <f t="shared" si="26"/>
        <v>0</v>
      </c>
      <c r="U44" s="2">
        <f t="shared" si="27"/>
        <v>23.764000000000003</v>
      </c>
      <c r="V44" s="2">
        <f t="shared" si="28"/>
        <v>9.3600000000000003E-2</v>
      </c>
      <c r="W44" s="2">
        <f t="shared" si="29"/>
        <v>0</v>
      </c>
      <c r="X44" s="2">
        <f t="shared" si="30"/>
        <v>158</v>
      </c>
      <c r="Y44" s="2">
        <f t="shared" si="31"/>
        <v>124</v>
      </c>
      <c r="Z44" s="2"/>
      <c r="AA44" s="2">
        <v>34736102</v>
      </c>
      <c r="AB44" s="2">
        <f>'1.Смета.или.Акт'!F72</f>
        <v>387.06</v>
      </c>
      <c r="AC44" s="2">
        <f t="shared" si="32"/>
        <v>11.98</v>
      </c>
      <c r="AD44" s="2">
        <f>'1.Смета.или.Акт'!H72</f>
        <v>12.22</v>
      </c>
      <c r="AE44" s="2">
        <f>'1.Смета.или.Акт'!I72</f>
        <v>2.09</v>
      </c>
      <c r="AF44" s="2">
        <f>'1.Смета.или.Акт'!G72</f>
        <v>362.86</v>
      </c>
      <c r="AG44" s="2">
        <f t="shared" si="33"/>
        <v>0</v>
      </c>
      <c r="AH44" s="2">
        <f t="shared" si="34"/>
        <v>45.7</v>
      </c>
      <c r="AI44" s="2">
        <f t="shared" si="35"/>
        <v>0.18</v>
      </c>
      <c r="AJ44" s="2">
        <f t="shared" si="36"/>
        <v>0</v>
      </c>
      <c r="AK44" s="2">
        <v>387.06</v>
      </c>
      <c r="AL44" s="2">
        <v>11.98</v>
      </c>
      <c r="AM44" s="2">
        <v>12.22</v>
      </c>
      <c r="AN44" s="2">
        <v>2.09</v>
      </c>
      <c r="AO44" s="2">
        <v>362.86</v>
      </c>
      <c r="AP44" s="2">
        <v>0</v>
      </c>
      <c r="AQ44" s="2">
        <v>45.7</v>
      </c>
      <c r="AR44" s="2">
        <v>0.18</v>
      </c>
      <c r="AS44" s="2">
        <v>0</v>
      </c>
      <c r="AT44" s="2">
        <f>'1.Смета.или.Акт'!E73</f>
        <v>83</v>
      </c>
      <c r="AU44" s="2">
        <f>'1.Смета.или.Акт'!E74</f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47</v>
      </c>
      <c r="BE44" s="2" t="s">
        <v>47</v>
      </c>
      <c r="BF44" s="2" t="s">
        <v>47</v>
      </c>
      <c r="BG44" s="2" t="s">
        <v>47</v>
      </c>
      <c r="BH44" s="2">
        <v>0</v>
      </c>
      <c r="BI44" s="2">
        <v>1</v>
      </c>
      <c r="BJ44" s="2" t="s">
        <v>97</v>
      </c>
      <c r="BK44" s="2"/>
      <c r="BL44" s="2"/>
      <c r="BM44" s="2">
        <v>58001</v>
      </c>
      <c r="BN44" s="2">
        <v>0</v>
      </c>
      <c r="BO44" s="2" t="s">
        <v>47</v>
      </c>
      <c r="BP44" s="2">
        <v>0</v>
      </c>
      <c r="BQ44" s="2">
        <v>6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47</v>
      </c>
      <c r="BZ44" s="2">
        <v>83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47</v>
      </c>
      <c r="CO44" s="2">
        <v>0</v>
      </c>
      <c r="CP44" s="2">
        <f>IF('1.Смета.или.Акт'!F72=AC44+AD44+AF44,P44+Q44+S44,I44*AB44)</f>
        <v>201</v>
      </c>
      <c r="CQ44" s="2">
        <f t="shared" si="37"/>
        <v>11.98</v>
      </c>
      <c r="CR44" s="2">
        <f t="shared" si="38"/>
        <v>12.22</v>
      </c>
      <c r="CS44" s="2">
        <f t="shared" si="39"/>
        <v>2.09</v>
      </c>
      <c r="CT44" s="2">
        <f t="shared" si="40"/>
        <v>362.86</v>
      </c>
      <c r="CU44" s="2">
        <f t="shared" si="41"/>
        <v>0</v>
      </c>
      <c r="CV44" s="2">
        <f t="shared" si="42"/>
        <v>45.7</v>
      </c>
      <c r="CW44" s="2">
        <f t="shared" si="43"/>
        <v>0.18</v>
      </c>
      <c r="CX44" s="2">
        <f t="shared" si="44"/>
        <v>0</v>
      </c>
      <c r="CY44" s="2">
        <f t="shared" si="45"/>
        <v>157.69999999999999</v>
      </c>
      <c r="CZ44" s="2">
        <f t="shared" si="46"/>
        <v>123.5</v>
      </c>
      <c r="DA44" s="2"/>
      <c r="DB44" s="2"/>
      <c r="DC44" s="2" t="s">
        <v>47</v>
      </c>
      <c r="DD44" s="2" t="s">
        <v>47</v>
      </c>
      <c r="DE44" s="2" t="s">
        <v>47</v>
      </c>
      <c r="DF44" s="2" t="s">
        <v>47</v>
      </c>
      <c r="DG44" s="2" t="s">
        <v>47</v>
      </c>
      <c r="DH44" s="2" t="s">
        <v>47</v>
      </c>
      <c r="DI44" s="2" t="s">
        <v>47</v>
      </c>
      <c r="DJ44" s="2" t="s">
        <v>47</v>
      </c>
      <c r="DK44" s="2" t="s">
        <v>47</v>
      </c>
      <c r="DL44" s="2" t="s">
        <v>47</v>
      </c>
      <c r="DM44" s="2" t="s">
        <v>47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1005</v>
      </c>
      <c r="DV44" s="2" t="s">
        <v>60</v>
      </c>
      <c r="DW44" s="2" t="str">
        <f>'1.Смета.или.Акт'!D72</f>
        <v>100 м2</v>
      </c>
      <c r="DX44" s="2">
        <v>100</v>
      </c>
      <c r="DY44" s="2"/>
      <c r="DZ44" s="2"/>
      <c r="EA44" s="2"/>
      <c r="EB44" s="2"/>
      <c r="EC44" s="2"/>
      <c r="ED44" s="2"/>
      <c r="EE44" s="2">
        <v>32653438</v>
      </c>
      <c r="EF44" s="2">
        <v>6</v>
      </c>
      <c r="EG44" s="2" t="s">
        <v>68</v>
      </c>
      <c r="EH44" s="2">
        <v>0</v>
      </c>
      <c r="EI44" s="2" t="s">
        <v>47</v>
      </c>
      <c r="EJ44" s="2">
        <v>1</v>
      </c>
      <c r="EK44" s="2">
        <v>58001</v>
      </c>
      <c r="EL44" s="2" t="s">
        <v>69</v>
      </c>
      <c r="EM44" s="2" t="s">
        <v>70</v>
      </c>
      <c r="EN44" s="2"/>
      <c r="EO44" s="2" t="s">
        <v>47</v>
      </c>
      <c r="EP44" s="2"/>
      <c r="EQ44" s="2">
        <v>0</v>
      </c>
      <c r="ER44" s="2">
        <v>387.06</v>
      </c>
      <c r="ES44" s="2">
        <v>11.98</v>
      </c>
      <c r="ET44" s="2">
        <v>12.22</v>
      </c>
      <c r="EU44" s="2">
        <v>2.09</v>
      </c>
      <c r="EV44" s="2">
        <v>362.86</v>
      </c>
      <c r="EW44" s="2">
        <v>45.7</v>
      </c>
      <c r="EX44" s="2">
        <v>0.18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7"/>
        <v>0</v>
      </c>
      <c r="FS44" s="2">
        <v>0</v>
      </c>
      <c r="FT44" s="2"/>
      <c r="FU44" s="2"/>
      <c r="FV44" s="2"/>
      <c r="FW44" s="2"/>
      <c r="FX44" s="2">
        <v>83</v>
      </c>
      <c r="FY44" s="2">
        <v>65</v>
      </c>
      <c r="FZ44" s="2"/>
      <c r="GA44" s="2" t="s">
        <v>47</v>
      </c>
      <c r="GB44" s="2"/>
      <c r="GC44" s="2"/>
      <c r="GD44" s="2">
        <v>0</v>
      </c>
      <c r="GE44" s="2"/>
      <c r="GF44" s="2">
        <v>-1194218871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8"/>
        <v>0</v>
      </c>
      <c r="GM44" s="2">
        <f t="shared" si="49"/>
        <v>483</v>
      </c>
      <c r="GN44" s="2">
        <f t="shared" si="50"/>
        <v>483</v>
      </c>
      <c r="GO44" s="2">
        <f t="shared" si="51"/>
        <v>0</v>
      </c>
      <c r="GP44" s="2">
        <f t="shared" si="52"/>
        <v>0</v>
      </c>
      <c r="GQ44" s="2"/>
      <c r="GR44" s="2">
        <v>0</v>
      </c>
      <c r="GS44" s="2">
        <v>3</v>
      </c>
      <c r="GT44" s="2">
        <v>0</v>
      </c>
      <c r="GU44" s="2" t="s">
        <v>47</v>
      </c>
      <c r="GV44" s="2">
        <f t="shared" si="53"/>
        <v>0</v>
      </c>
      <c r="GW44" s="2">
        <v>1</v>
      </c>
      <c r="GX44" s="2">
        <f t="shared" si="54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>
        <v>-1</v>
      </c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ROW(SmtRes!A44)</f>
        <v>44</v>
      </c>
      <c r="D45">
        <f>ROW(EtalonRes!A44)</f>
        <v>44</v>
      </c>
      <c r="E45" t="s">
        <v>94</v>
      </c>
      <c r="F45" t="s">
        <v>95</v>
      </c>
      <c r="G45" t="s">
        <v>96</v>
      </c>
      <c r="H45" t="s">
        <v>60</v>
      </c>
      <c r="I45">
        <f>'1.Смета.или.Акт'!E72</f>
        <v>0.52</v>
      </c>
      <c r="J45">
        <v>0</v>
      </c>
      <c r="O45">
        <f t="shared" si="21"/>
        <v>1364</v>
      </c>
      <c r="P45">
        <f t="shared" si="22"/>
        <v>42</v>
      </c>
      <c r="Q45">
        <f t="shared" si="23"/>
        <v>43</v>
      </c>
      <c r="R45">
        <f t="shared" si="24"/>
        <v>7</v>
      </c>
      <c r="S45">
        <f t="shared" si="25"/>
        <v>1279</v>
      </c>
      <c r="T45">
        <f t="shared" si="26"/>
        <v>0</v>
      </c>
      <c r="U45">
        <f t="shared" si="27"/>
        <v>23.764000000000003</v>
      </c>
      <c r="V45">
        <f t="shared" si="28"/>
        <v>9.3600000000000003E-2</v>
      </c>
      <c r="W45">
        <f t="shared" si="29"/>
        <v>0</v>
      </c>
      <c r="X45">
        <f t="shared" si="30"/>
        <v>1067</v>
      </c>
      <c r="Y45">
        <f t="shared" si="31"/>
        <v>836</v>
      </c>
      <c r="AA45">
        <v>34736124</v>
      </c>
      <c r="AB45">
        <f t="shared" si="55"/>
        <v>387.06</v>
      </c>
      <c r="AC45">
        <f t="shared" si="32"/>
        <v>11.98</v>
      </c>
      <c r="AD45">
        <f t="shared" si="56"/>
        <v>12.22</v>
      </c>
      <c r="AE45">
        <f t="shared" si="57"/>
        <v>2.09</v>
      </c>
      <c r="AF45">
        <f t="shared" si="58"/>
        <v>362.86</v>
      </c>
      <c r="AG45">
        <f t="shared" si="33"/>
        <v>0</v>
      </c>
      <c r="AH45">
        <f t="shared" si="34"/>
        <v>45.7</v>
      </c>
      <c r="AI45">
        <f t="shared" si="35"/>
        <v>0.18</v>
      </c>
      <c r="AJ45">
        <f t="shared" si="36"/>
        <v>0</v>
      </c>
      <c r="AK45">
        <v>387.06</v>
      </c>
      <c r="AL45">
        <v>11.98</v>
      </c>
      <c r="AM45">
        <v>12.22</v>
      </c>
      <c r="AN45">
        <v>2.09</v>
      </c>
      <c r="AO45">
        <v>362.86</v>
      </c>
      <c r="AP45">
        <v>0</v>
      </c>
      <c r="AQ45">
        <v>45.7</v>
      </c>
      <c r="AR45">
        <v>0.18</v>
      </c>
      <c r="AS45">
        <v>0</v>
      </c>
      <c r="AT45">
        <v>83</v>
      </c>
      <c r="AU45">
        <v>65</v>
      </c>
      <c r="AV45">
        <v>1</v>
      </c>
      <c r="AW45">
        <v>1</v>
      </c>
      <c r="AZ45">
        <v>6.78</v>
      </c>
      <c r="BA45">
        <v>6.78</v>
      </c>
      <c r="BB45">
        <v>6.78</v>
      </c>
      <c r="BC45">
        <v>6.78</v>
      </c>
      <c r="BD45" t="s">
        <v>47</v>
      </c>
      <c r="BE45" t="s">
        <v>47</v>
      </c>
      <c r="BF45" t="s">
        <v>47</v>
      </c>
      <c r="BG45" t="s">
        <v>47</v>
      </c>
      <c r="BH45">
        <v>0</v>
      </c>
      <c r="BI45">
        <v>1</v>
      </c>
      <c r="BJ45" t="s">
        <v>97</v>
      </c>
      <c r="BM45">
        <v>58001</v>
      </c>
      <c r="BN45">
        <v>0</v>
      </c>
      <c r="BO45" t="s">
        <v>47</v>
      </c>
      <c r="BP45">
        <v>0</v>
      </c>
      <c r="BQ45">
        <v>6</v>
      </c>
      <c r="BR45">
        <v>0</v>
      </c>
      <c r="BS45">
        <v>6.78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47</v>
      </c>
      <c r="BZ45">
        <v>83</v>
      </c>
      <c r="CA45">
        <v>65</v>
      </c>
      <c r="CF45">
        <v>0</v>
      </c>
      <c r="CG45">
        <v>0</v>
      </c>
      <c r="CM45">
        <v>0</v>
      </c>
      <c r="CN45" t="s">
        <v>47</v>
      </c>
      <c r="CO45">
        <v>0</v>
      </c>
      <c r="CP45">
        <f t="shared" si="59"/>
        <v>1364</v>
      </c>
      <c r="CQ45">
        <f t="shared" si="37"/>
        <v>81.224400000000003</v>
      </c>
      <c r="CR45">
        <f t="shared" si="38"/>
        <v>82.851600000000005</v>
      </c>
      <c r="CS45">
        <f t="shared" si="39"/>
        <v>14.170199999999999</v>
      </c>
      <c r="CT45">
        <f t="shared" si="40"/>
        <v>2460.1908000000003</v>
      </c>
      <c r="CU45">
        <f t="shared" si="41"/>
        <v>0</v>
      </c>
      <c r="CV45">
        <f t="shared" si="42"/>
        <v>45.7</v>
      </c>
      <c r="CW45">
        <f t="shared" si="43"/>
        <v>0.18</v>
      </c>
      <c r="CX45">
        <f t="shared" si="44"/>
        <v>0</v>
      </c>
      <c r="CY45">
        <f t="shared" si="45"/>
        <v>1067.3800000000001</v>
      </c>
      <c r="CZ45">
        <f t="shared" si="46"/>
        <v>835.9</v>
      </c>
      <c r="DC45" t="s">
        <v>47</v>
      </c>
      <c r="DD45" t="s">
        <v>47</v>
      </c>
      <c r="DE45" t="s">
        <v>47</v>
      </c>
      <c r="DF45" t="s">
        <v>47</v>
      </c>
      <c r="DG45" t="s">
        <v>47</v>
      </c>
      <c r="DH45" t="s">
        <v>47</v>
      </c>
      <c r="DI45" t="s">
        <v>47</v>
      </c>
      <c r="DJ45" t="s">
        <v>47</v>
      </c>
      <c r="DK45" t="s">
        <v>47</v>
      </c>
      <c r="DL45" t="s">
        <v>47</v>
      </c>
      <c r="DM45" t="s">
        <v>47</v>
      </c>
      <c r="DN45">
        <v>0</v>
      </c>
      <c r="DO45">
        <v>0</v>
      </c>
      <c r="DP45">
        <v>1</v>
      </c>
      <c r="DQ45">
        <v>1</v>
      </c>
      <c r="DU45">
        <v>1005</v>
      </c>
      <c r="DV45" t="s">
        <v>60</v>
      </c>
      <c r="DW45" t="s">
        <v>60</v>
      </c>
      <c r="DX45">
        <v>100</v>
      </c>
      <c r="EE45">
        <v>32653438</v>
      </c>
      <c r="EF45">
        <v>6</v>
      </c>
      <c r="EG45" t="s">
        <v>68</v>
      </c>
      <c r="EH45">
        <v>0</v>
      </c>
      <c r="EI45" t="s">
        <v>47</v>
      </c>
      <c r="EJ45">
        <v>1</v>
      </c>
      <c r="EK45">
        <v>58001</v>
      </c>
      <c r="EL45" t="s">
        <v>69</v>
      </c>
      <c r="EM45" t="s">
        <v>70</v>
      </c>
      <c r="EO45" t="s">
        <v>47</v>
      </c>
      <c r="EQ45">
        <v>0</v>
      </c>
      <c r="ER45">
        <v>387.06</v>
      </c>
      <c r="ES45">
        <v>11.98</v>
      </c>
      <c r="ET45">
        <v>12.22</v>
      </c>
      <c r="EU45">
        <v>2.09</v>
      </c>
      <c r="EV45">
        <v>362.86</v>
      </c>
      <c r="EW45">
        <v>45.7</v>
      </c>
      <c r="EX45">
        <v>0.18</v>
      </c>
      <c r="EY45">
        <v>0</v>
      </c>
      <c r="FQ45">
        <v>0</v>
      </c>
      <c r="FR45">
        <f t="shared" si="47"/>
        <v>0</v>
      </c>
      <c r="FS45">
        <v>0</v>
      </c>
      <c r="FX45">
        <v>83</v>
      </c>
      <c r="FY45">
        <v>65</v>
      </c>
      <c r="GA45" t="s">
        <v>47</v>
      </c>
      <c r="GD45">
        <v>0</v>
      </c>
      <c r="GF45">
        <v>-1194218871</v>
      </c>
      <c r="GG45">
        <v>1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8"/>
        <v>0</v>
      </c>
      <c r="GM45">
        <f t="shared" si="49"/>
        <v>3267</v>
      </c>
      <c r="GN45">
        <f t="shared" si="50"/>
        <v>3267</v>
      </c>
      <c r="GO45">
        <f t="shared" si="51"/>
        <v>0</v>
      </c>
      <c r="GP45">
        <f t="shared" si="52"/>
        <v>0</v>
      </c>
      <c r="GR45">
        <v>0</v>
      </c>
      <c r="GS45">
        <v>3</v>
      </c>
      <c r="GT45">
        <v>0</v>
      </c>
      <c r="GU45" t="s">
        <v>47</v>
      </c>
      <c r="GV45">
        <f t="shared" si="53"/>
        <v>0</v>
      </c>
      <c r="GW45">
        <v>1</v>
      </c>
      <c r="GX45">
        <f t="shared" si="54"/>
        <v>0</v>
      </c>
      <c r="HA45">
        <v>0</v>
      </c>
      <c r="HB45">
        <v>0</v>
      </c>
      <c r="IF45">
        <v>-1</v>
      </c>
      <c r="IK45">
        <v>0</v>
      </c>
    </row>
    <row r="46" spans="1:255" x14ac:dyDescent="0.2">
      <c r="A46" s="2">
        <v>18</v>
      </c>
      <c r="B46" s="2">
        <v>1</v>
      </c>
      <c r="C46" s="2">
        <v>35</v>
      </c>
      <c r="D46" s="2"/>
      <c r="E46" s="2" t="s">
        <v>98</v>
      </c>
      <c r="F46" s="2" t="str">
        <f>'1.Смета.или.Акт'!B76</f>
        <v>01.7.07.07</v>
      </c>
      <c r="G46" s="2" t="str">
        <f>'1.Смета.или.Акт'!C76</f>
        <v>Строительный мусор</v>
      </c>
      <c r="H46" s="2" t="s">
        <v>74</v>
      </c>
      <c r="I46" s="2">
        <f>I44*J46</f>
        <v>0.66039999999999999</v>
      </c>
      <c r="J46" s="2">
        <v>1.27</v>
      </c>
      <c r="K46" s="2"/>
      <c r="L46" s="2"/>
      <c r="M46" s="2"/>
      <c r="N46" s="2"/>
      <c r="O46" s="2">
        <f t="shared" si="21"/>
        <v>0</v>
      </c>
      <c r="P46" s="2">
        <f t="shared" si="22"/>
        <v>0</v>
      </c>
      <c r="Q46" s="2">
        <f t="shared" si="23"/>
        <v>0</v>
      </c>
      <c r="R46" s="2">
        <f t="shared" si="24"/>
        <v>0</v>
      </c>
      <c r="S46" s="2">
        <f t="shared" si="25"/>
        <v>0</v>
      </c>
      <c r="T46" s="2">
        <f t="shared" si="26"/>
        <v>0</v>
      </c>
      <c r="U46" s="2">
        <f t="shared" si="27"/>
        <v>0</v>
      </c>
      <c r="V46" s="2">
        <f t="shared" si="28"/>
        <v>0</v>
      </c>
      <c r="W46" s="2">
        <f t="shared" si="29"/>
        <v>0</v>
      </c>
      <c r="X46" s="2">
        <f t="shared" si="30"/>
        <v>0</v>
      </c>
      <c r="Y46" s="2">
        <f t="shared" si="31"/>
        <v>0</v>
      </c>
      <c r="Z46" s="2"/>
      <c r="AA46" s="2">
        <v>34736102</v>
      </c>
      <c r="AB46" s="2">
        <f t="shared" si="55"/>
        <v>0</v>
      </c>
      <c r="AC46" s="2">
        <f>'1.Смета.или.Акт'!F76</f>
        <v>0</v>
      </c>
      <c r="AD46" s="2">
        <f t="shared" si="56"/>
        <v>0</v>
      </c>
      <c r="AE46" s="2">
        <f t="shared" si="57"/>
        <v>0</v>
      </c>
      <c r="AF46" s="2">
        <f t="shared" si="58"/>
        <v>0</v>
      </c>
      <c r="AG46" s="2">
        <f t="shared" si="33"/>
        <v>0</v>
      </c>
      <c r="AH46" s="2">
        <f t="shared" si="34"/>
        <v>0</v>
      </c>
      <c r="AI46" s="2">
        <f t="shared" si="35"/>
        <v>0</v>
      </c>
      <c r="AJ46" s="2">
        <f t="shared" si="36"/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106</v>
      </c>
      <c r="AU46" s="2">
        <v>65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47</v>
      </c>
      <c r="BE46" s="2" t="s">
        <v>47</v>
      </c>
      <c r="BF46" s="2" t="s">
        <v>47</v>
      </c>
      <c r="BG46" s="2" t="s">
        <v>47</v>
      </c>
      <c r="BH46" s="2">
        <v>3</v>
      </c>
      <c r="BI46" s="2">
        <v>1</v>
      </c>
      <c r="BJ46" s="2" t="s">
        <v>47</v>
      </c>
      <c r="BK46" s="2"/>
      <c r="BL46" s="2"/>
      <c r="BM46" s="2">
        <v>0</v>
      </c>
      <c r="BN46" s="2">
        <v>0</v>
      </c>
      <c r="BO46" s="2" t="s">
        <v>47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47</v>
      </c>
      <c r="BZ46" s="2">
        <v>106</v>
      </c>
      <c r="CA46" s="2">
        <v>65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47</v>
      </c>
      <c r="CO46" s="2">
        <v>0</v>
      </c>
      <c r="CP46" s="2">
        <f>IF('1.Смета.или.Акт'!F76=AC46+AD46+AF46,P46+Q46+S46,I46*AB46)</f>
        <v>0</v>
      </c>
      <c r="CQ46" s="2">
        <f t="shared" si="37"/>
        <v>0</v>
      </c>
      <c r="CR46" s="2">
        <f t="shared" si="38"/>
        <v>0</v>
      </c>
      <c r="CS46" s="2">
        <f t="shared" si="39"/>
        <v>0</v>
      </c>
      <c r="CT46" s="2">
        <f t="shared" si="40"/>
        <v>0</v>
      </c>
      <c r="CU46" s="2">
        <f t="shared" si="41"/>
        <v>0</v>
      </c>
      <c r="CV46" s="2">
        <f t="shared" si="42"/>
        <v>0</v>
      </c>
      <c r="CW46" s="2">
        <f t="shared" si="43"/>
        <v>0</v>
      </c>
      <c r="CX46" s="2">
        <f t="shared" si="44"/>
        <v>0</v>
      </c>
      <c r="CY46" s="2">
        <f t="shared" si="45"/>
        <v>0</v>
      </c>
      <c r="CZ46" s="2">
        <f t="shared" si="46"/>
        <v>0</v>
      </c>
      <c r="DA46" s="2"/>
      <c r="DB46" s="2"/>
      <c r="DC46" s="2" t="s">
        <v>47</v>
      </c>
      <c r="DD46" s="2" t="s">
        <v>47</v>
      </c>
      <c r="DE46" s="2" t="s">
        <v>47</v>
      </c>
      <c r="DF46" s="2" t="s">
        <v>47</v>
      </c>
      <c r="DG46" s="2" t="s">
        <v>47</v>
      </c>
      <c r="DH46" s="2" t="s">
        <v>47</v>
      </c>
      <c r="DI46" s="2" t="s">
        <v>47</v>
      </c>
      <c r="DJ46" s="2" t="s">
        <v>47</v>
      </c>
      <c r="DK46" s="2" t="s">
        <v>47</v>
      </c>
      <c r="DL46" s="2" t="s">
        <v>47</v>
      </c>
      <c r="DM46" s="2" t="s">
        <v>47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74</v>
      </c>
      <c r="DW46" s="2" t="str">
        <f>'1.Смета.или.Акт'!D76</f>
        <v>т</v>
      </c>
      <c r="DX46" s="2">
        <v>1000</v>
      </c>
      <c r="DY46" s="2"/>
      <c r="DZ46" s="2"/>
      <c r="EA46" s="2"/>
      <c r="EB46" s="2"/>
      <c r="EC46" s="2"/>
      <c r="ED46" s="2"/>
      <c r="EE46" s="2">
        <v>32653299</v>
      </c>
      <c r="EF46" s="2">
        <v>20</v>
      </c>
      <c r="EG46" s="2" t="s">
        <v>75</v>
      </c>
      <c r="EH46" s="2">
        <v>0</v>
      </c>
      <c r="EI46" s="2" t="s">
        <v>47</v>
      </c>
      <c r="EJ46" s="2">
        <v>1</v>
      </c>
      <c r="EK46" s="2">
        <v>0</v>
      </c>
      <c r="EL46" s="2" t="s">
        <v>76</v>
      </c>
      <c r="EM46" s="2" t="s">
        <v>77</v>
      </c>
      <c r="EN46" s="2"/>
      <c r="EO46" s="2" t="s">
        <v>47</v>
      </c>
      <c r="EP46" s="2"/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7"/>
        <v>0</v>
      </c>
      <c r="FS46" s="2">
        <v>0</v>
      </c>
      <c r="FT46" s="2"/>
      <c r="FU46" s="2"/>
      <c r="FV46" s="2"/>
      <c r="FW46" s="2"/>
      <c r="FX46" s="2">
        <v>106</v>
      </c>
      <c r="FY46" s="2">
        <v>65</v>
      </c>
      <c r="FZ46" s="2"/>
      <c r="GA46" s="2" t="s">
        <v>47</v>
      </c>
      <c r="GB46" s="2"/>
      <c r="GC46" s="2"/>
      <c r="GD46" s="2">
        <v>0</v>
      </c>
      <c r="GE46" s="2"/>
      <c r="GF46" s="2">
        <v>-179832266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8"/>
        <v>0</v>
      </c>
      <c r="GM46" s="2">
        <f t="shared" si="49"/>
        <v>0</v>
      </c>
      <c r="GN46" s="2">
        <f t="shared" si="50"/>
        <v>0</v>
      </c>
      <c r="GO46" s="2">
        <f t="shared" si="51"/>
        <v>0</v>
      </c>
      <c r="GP46" s="2">
        <f t="shared" si="52"/>
        <v>0</v>
      </c>
      <c r="GQ46" s="2"/>
      <c r="GR46" s="2">
        <v>0</v>
      </c>
      <c r="GS46" s="2">
        <v>3</v>
      </c>
      <c r="GT46" s="2">
        <v>0</v>
      </c>
      <c r="GU46" s="2" t="s">
        <v>47</v>
      </c>
      <c r="GV46" s="2">
        <f t="shared" si="53"/>
        <v>0</v>
      </c>
      <c r="GW46" s="2">
        <v>1</v>
      </c>
      <c r="GX46" s="2">
        <f t="shared" si="54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>
        <v>-1</v>
      </c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42</v>
      </c>
      <c r="E47" t="s">
        <v>98</v>
      </c>
      <c r="F47" t="s">
        <v>72</v>
      </c>
      <c r="G47" t="s">
        <v>73</v>
      </c>
      <c r="H47" t="s">
        <v>74</v>
      </c>
      <c r="I47">
        <f>I45*J47</f>
        <v>0.66039999999999999</v>
      </c>
      <c r="J47">
        <v>1.27</v>
      </c>
      <c r="O47">
        <f t="shared" si="21"/>
        <v>0</v>
      </c>
      <c r="P47">
        <f t="shared" si="22"/>
        <v>0</v>
      </c>
      <c r="Q47">
        <f t="shared" si="23"/>
        <v>0</v>
      </c>
      <c r="R47">
        <f t="shared" si="24"/>
        <v>0</v>
      </c>
      <c r="S47">
        <f t="shared" si="25"/>
        <v>0</v>
      </c>
      <c r="T47">
        <f t="shared" si="26"/>
        <v>0</v>
      </c>
      <c r="U47">
        <f t="shared" si="27"/>
        <v>0</v>
      </c>
      <c r="V47">
        <f t="shared" si="28"/>
        <v>0</v>
      </c>
      <c r="W47">
        <f t="shared" si="29"/>
        <v>0</v>
      </c>
      <c r="X47">
        <f t="shared" si="30"/>
        <v>0</v>
      </c>
      <c r="Y47">
        <f t="shared" si="31"/>
        <v>0</v>
      </c>
      <c r="AA47">
        <v>34736124</v>
      </c>
      <c r="AB47">
        <f t="shared" si="55"/>
        <v>0</v>
      </c>
      <c r="AC47">
        <f t="shared" si="32"/>
        <v>0</v>
      </c>
      <c r="AD47">
        <f t="shared" si="56"/>
        <v>0</v>
      </c>
      <c r="AE47">
        <f t="shared" si="57"/>
        <v>0</v>
      </c>
      <c r="AF47">
        <f t="shared" si="58"/>
        <v>0</v>
      </c>
      <c r="AG47">
        <f t="shared" si="33"/>
        <v>0</v>
      </c>
      <c r="AH47">
        <f t="shared" si="34"/>
        <v>0</v>
      </c>
      <c r="AI47">
        <f t="shared" si="35"/>
        <v>0</v>
      </c>
      <c r="AJ47">
        <f t="shared" si="36"/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106</v>
      </c>
      <c r="AU47">
        <v>65</v>
      </c>
      <c r="AV47">
        <v>1</v>
      </c>
      <c r="AW47">
        <v>1</v>
      </c>
      <c r="AZ47">
        <v>6.78</v>
      </c>
      <c r="BA47">
        <v>1</v>
      </c>
      <c r="BB47">
        <v>1</v>
      </c>
      <c r="BC47">
        <v>6.78</v>
      </c>
      <c r="BD47" t="s">
        <v>47</v>
      </c>
      <c r="BE47" t="s">
        <v>47</v>
      </c>
      <c r="BF47" t="s">
        <v>47</v>
      </c>
      <c r="BG47" t="s">
        <v>47</v>
      </c>
      <c r="BH47">
        <v>3</v>
      </c>
      <c r="BI47">
        <v>1</v>
      </c>
      <c r="BJ47" t="s">
        <v>47</v>
      </c>
      <c r="BM47">
        <v>0</v>
      </c>
      <c r="BN47">
        <v>0</v>
      </c>
      <c r="BO47" t="s">
        <v>47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47</v>
      </c>
      <c r="BZ47">
        <v>106</v>
      </c>
      <c r="CA47">
        <v>65</v>
      </c>
      <c r="CF47">
        <v>0</v>
      </c>
      <c r="CG47">
        <v>0</v>
      </c>
      <c r="CM47">
        <v>0</v>
      </c>
      <c r="CN47" t="s">
        <v>47</v>
      </c>
      <c r="CO47">
        <v>0</v>
      </c>
      <c r="CP47">
        <f t="shared" si="59"/>
        <v>0</v>
      </c>
      <c r="CQ47">
        <f t="shared" si="37"/>
        <v>0</v>
      </c>
      <c r="CR47">
        <f t="shared" si="38"/>
        <v>0</v>
      </c>
      <c r="CS47">
        <f t="shared" si="39"/>
        <v>0</v>
      </c>
      <c r="CT47">
        <f t="shared" si="40"/>
        <v>0</v>
      </c>
      <c r="CU47">
        <f t="shared" si="41"/>
        <v>0</v>
      </c>
      <c r="CV47">
        <f t="shared" si="42"/>
        <v>0</v>
      </c>
      <c r="CW47">
        <f t="shared" si="43"/>
        <v>0</v>
      </c>
      <c r="CX47">
        <f t="shared" si="44"/>
        <v>0</v>
      </c>
      <c r="CY47">
        <f t="shared" si="45"/>
        <v>0</v>
      </c>
      <c r="CZ47">
        <f t="shared" si="46"/>
        <v>0</v>
      </c>
      <c r="DC47" t="s">
        <v>47</v>
      </c>
      <c r="DD47" t="s">
        <v>47</v>
      </c>
      <c r="DE47" t="s">
        <v>47</v>
      </c>
      <c r="DF47" t="s">
        <v>47</v>
      </c>
      <c r="DG47" t="s">
        <v>47</v>
      </c>
      <c r="DH47" t="s">
        <v>47</v>
      </c>
      <c r="DI47" t="s">
        <v>47</v>
      </c>
      <c r="DJ47" t="s">
        <v>47</v>
      </c>
      <c r="DK47" t="s">
        <v>47</v>
      </c>
      <c r="DL47" t="s">
        <v>47</v>
      </c>
      <c r="DM47" t="s">
        <v>47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74</v>
      </c>
      <c r="DW47" t="s">
        <v>74</v>
      </c>
      <c r="DX47">
        <v>1000</v>
      </c>
      <c r="EE47">
        <v>32653299</v>
      </c>
      <c r="EF47">
        <v>20</v>
      </c>
      <c r="EG47" t="s">
        <v>75</v>
      </c>
      <c r="EH47">
        <v>0</v>
      </c>
      <c r="EI47" t="s">
        <v>47</v>
      </c>
      <c r="EJ47">
        <v>1</v>
      </c>
      <c r="EK47">
        <v>0</v>
      </c>
      <c r="EL47" t="s">
        <v>76</v>
      </c>
      <c r="EM47" t="s">
        <v>77</v>
      </c>
      <c r="EO47" t="s">
        <v>47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7"/>
        <v>0</v>
      </c>
      <c r="FS47">
        <v>0</v>
      </c>
      <c r="FX47">
        <v>106</v>
      </c>
      <c r="FY47">
        <v>65</v>
      </c>
      <c r="GA47" t="s">
        <v>47</v>
      </c>
      <c r="GD47">
        <v>0</v>
      </c>
      <c r="GF47">
        <v>-179832266</v>
      </c>
      <c r="GG47">
        <v>1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8"/>
        <v>0</v>
      </c>
      <c r="GM47">
        <f t="shared" si="49"/>
        <v>0</v>
      </c>
      <c r="GN47">
        <f t="shared" si="50"/>
        <v>0</v>
      </c>
      <c r="GO47">
        <f t="shared" si="51"/>
        <v>0</v>
      </c>
      <c r="GP47">
        <f t="shared" si="52"/>
        <v>0</v>
      </c>
      <c r="GR47">
        <v>0</v>
      </c>
      <c r="GS47">
        <v>3</v>
      </c>
      <c r="GT47">
        <v>0</v>
      </c>
      <c r="GU47" t="s">
        <v>47</v>
      </c>
      <c r="GV47">
        <f t="shared" si="53"/>
        <v>0</v>
      </c>
      <c r="GW47">
        <v>1</v>
      </c>
      <c r="GX47">
        <f t="shared" si="54"/>
        <v>0</v>
      </c>
      <c r="HA47">
        <v>0</v>
      </c>
      <c r="HB47">
        <v>0</v>
      </c>
      <c r="IF47">
        <v>-1</v>
      </c>
      <c r="IK47">
        <v>0</v>
      </c>
    </row>
    <row r="48" spans="1:255" x14ac:dyDescent="0.2">
      <c r="A48" s="2">
        <v>18</v>
      </c>
      <c r="B48" s="2">
        <v>1</v>
      </c>
      <c r="C48" s="2">
        <v>37</v>
      </c>
      <c r="D48" s="2"/>
      <c r="E48" s="2" t="s">
        <v>99</v>
      </c>
      <c r="F48" s="2" t="str">
        <f>'1.Смета.или.Акт'!B77</f>
        <v>11.1.03.05</v>
      </c>
      <c r="G48" s="2" t="str">
        <f>'1.Смета.или.Акт'!C77</f>
        <v>Доски необрезные</v>
      </c>
      <c r="H48" s="2" t="s">
        <v>81</v>
      </c>
      <c r="I48" s="2">
        <f>I44*J48</f>
        <v>0.41600000000000004</v>
      </c>
      <c r="J48" s="2">
        <v>0.8</v>
      </c>
      <c r="K48" s="2"/>
      <c r="L48" s="2"/>
      <c r="M48" s="2"/>
      <c r="N48" s="2"/>
      <c r="O48" s="2">
        <f t="shared" si="21"/>
        <v>285</v>
      </c>
      <c r="P48" s="2">
        <f t="shared" si="22"/>
        <v>285</v>
      </c>
      <c r="Q48" s="2">
        <f t="shared" si="23"/>
        <v>0</v>
      </c>
      <c r="R48" s="2">
        <f t="shared" si="24"/>
        <v>0</v>
      </c>
      <c r="S48" s="2">
        <f t="shared" si="25"/>
        <v>0</v>
      </c>
      <c r="T48" s="2">
        <f t="shared" si="26"/>
        <v>0</v>
      </c>
      <c r="U48" s="2">
        <f t="shared" si="27"/>
        <v>0</v>
      </c>
      <c r="V48" s="2">
        <f t="shared" si="28"/>
        <v>0</v>
      </c>
      <c r="W48" s="2">
        <f t="shared" si="29"/>
        <v>0</v>
      </c>
      <c r="X48" s="2">
        <f t="shared" si="30"/>
        <v>0</v>
      </c>
      <c r="Y48" s="2">
        <f t="shared" si="31"/>
        <v>0</v>
      </c>
      <c r="Z48" s="2"/>
      <c r="AA48" s="2">
        <v>34736102</v>
      </c>
      <c r="AB48" s="2">
        <f t="shared" si="55"/>
        <v>683.94</v>
      </c>
      <c r="AC48" s="2">
        <f>'1.Смета.или.Акт'!F77</f>
        <v>683.94</v>
      </c>
      <c r="AD48" s="2">
        <f t="shared" si="56"/>
        <v>0</v>
      </c>
      <c r="AE48" s="2">
        <f t="shared" si="57"/>
        <v>0</v>
      </c>
      <c r="AF48" s="2">
        <f t="shared" si="58"/>
        <v>0</v>
      </c>
      <c r="AG48" s="2">
        <f t="shared" si="33"/>
        <v>0</v>
      </c>
      <c r="AH48" s="2">
        <f t="shared" si="34"/>
        <v>0</v>
      </c>
      <c r="AI48" s="2">
        <f t="shared" si="35"/>
        <v>0</v>
      </c>
      <c r="AJ48" s="2">
        <f t="shared" si="36"/>
        <v>0</v>
      </c>
      <c r="AK48" s="2">
        <v>683.94</v>
      </c>
      <c r="AL48" s="2">
        <v>683.94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106</v>
      </c>
      <c r="AU48" s="2">
        <v>65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47</v>
      </c>
      <c r="BE48" s="2" t="s">
        <v>47</v>
      </c>
      <c r="BF48" s="2" t="s">
        <v>47</v>
      </c>
      <c r="BG48" s="2" t="s">
        <v>47</v>
      </c>
      <c r="BH48" s="2">
        <v>3</v>
      </c>
      <c r="BI48" s="2">
        <v>1</v>
      </c>
      <c r="BJ48" s="2" t="s">
        <v>47</v>
      </c>
      <c r="BK48" s="2"/>
      <c r="BL48" s="2"/>
      <c r="BM48" s="2">
        <v>0</v>
      </c>
      <c r="BN48" s="2">
        <v>0</v>
      </c>
      <c r="BO48" s="2" t="s">
        <v>47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47</v>
      </c>
      <c r="BZ48" s="2">
        <v>106</v>
      </c>
      <c r="CA48" s="2">
        <v>65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47</v>
      </c>
      <c r="CO48" s="2">
        <v>0</v>
      </c>
      <c r="CP48" s="2">
        <f>IF('1.Смета.или.Акт'!F77=AC48+AD48+AF48,P48+Q48+S48,I48*AB48)</f>
        <v>285</v>
      </c>
      <c r="CQ48" s="2">
        <f t="shared" si="37"/>
        <v>683.94</v>
      </c>
      <c r="CR48" s="2">
        <f t="shared" si="38"/>
        <v>0</v>
      </c>
      <c r="CS48" s="2">
        <f t="shared" si="39"/>
        <v>0</v>
      </c>
      <c r="CT48" s="2">
        <f t="shared" si="40"/>
        <v>0</v>
      </c>
      <c r="CU48" s="2">
        <f t="shared" si="41"/>
        <v>0</v>
      </c>
      <c r="CV48" s="2">
        <f t="shared" si="42"/>
        <v>0</v>
      </c>
      <c r="CW48" s="2">
        <f t="shared" si="43"/>
        <v>0</v>
      </c>
      <c r="CX48" s="2">
        <f t="shared" si="44"/>
        <v>0</v>
      </c>
      <c r="CY48" s="2">
        <f t="shared" si="45"/>
        <v>0</v>
      </c>
      <c r="CZ48" s="2">
        <f t="shared" si="46"/>
        <v>0</v>
      </c>
      <c r="DA48" s="2"/>
      <c r="DB48" s="2"/>
      <c r="DC48" s="2" t="s">
        <v>47</v>
      </c>
      <c r="DD48" s="2" t="s">
        <v>47</v>
      </c>
      <c r="DE48" s="2" t="s">
        <v>47</v>
      </c>
      <c r="DF48" s="2" t="s">
        <v>47</v>
      </c>
      <c r="DG48" s="2" t="s">
        <v>47</v>
      </c>
      <c r="DH48" s="2" t="s">
        <v>47</v>
      </c>
      <c r="DI48" s="2" t="s">
        <v>47</v>
      </c>
      <c r="DJ48" s="2" t="s">
        <v>47</v>
      </c>
      <c r="DK48" s="2" t="s">
        <v>47</v>
      </c>
      <c r="DL48" s="2" t="s">
        <v>47</v>
      </c>
      <c r="DM48" s="2" t="s">
        <v>47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1007</v>
      </c>
      <c r="DV48" s="2" t="s">
        <v>81</v>
      </c>
      <c r="DW48" s="2" t="str">
        <f>'1.Смета.или.Акт'!D77</f>
        <v>м3</v>
      </c>
      <c r="DX48" s="2">
        <v>1</v>
      </c>
      <c r="DY48" s="2"/>
      <c r="DZ48" s="2"/>
      <c r="EA48" s="2"/>
      <c r="EB48" s="2"/>
      <c r="EC48" s="2"/>
      <c r="ED48" s="2"/>
      <c r="EE48" s="2">
        <v>32653299</v>
      </c>
      <c r="EF48" s="2">
        <v>20</v>
      </c>
      <c r="EG48" s="2" t="s">
        <v>75</v>
      </c>
      <c r="EH48" s="2">
        <v>0</v>
      </c>
      <c r="EI48" s="2" t="s">
        <v>47</v>
      </c>
      <c r="EJ48" s="2">
        <v>1</v>
      </c>
      <c r="EK48" s="2">
        <v>0</v>
      </c>
      <c r="EL48" s="2" t="s">
        <v>76</v>
      </c>
      <c r="EM48" s="2" t="s">
        <v>77</v>
      </c>
      <c r="EN48" s="2"/>
      <c r="EO48" s="2" t="s">
        <v>47</v>
      </c>
      <c r="EP48" s="2"/>
      <c r="EQ48" s="2">
        <v>0</v>
      </c>
      <c r="ER48" s="2">
        <v>670.53</v>
      </c>
      <c r="ES48" s="2">
        <v>683.94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7"/>
        <v>0</v>
      </c>
      <c r="FS48" s="2">
        <v>0</v>
      </c>
      <c r="FT48" s="2"/>
      <c r="FU48" s="2"/>
      <c r="FV48" s="2"/>
      <c r="FW48" s="2"/>
      <c r="FX48" s="2">
        <v>106</v>
      </c>
      <c r="FY48" s="2">
        <v>65</v>
      </c>
      <c r="FZ48" s="2"/>
      <c r="GA48" s="2" t="s">
        <v>102</v>
      </c>
      <c r="GB48" s="2"/>
      <c r="GC48" s="2"/>
      <c r="GD48" s="2">
        <v>0</v>
      </c>
      <c r="GE48" s="2"/>
      <c r="GF48" s="2">
        <v>-1347765820</v>
      </c>
      <c r="GG48" s="2">
        <v>2</v>
      </c>
      <c r="GH48" s="2">
        <v>2</v>
      </c>
      <c r="GI48" s="2">
        <v>-2</v>
      </c>
      <c r="GJ48" s="2">
        <v>0</v>
      </c>
      <c r="GK48" s="2">
        <f>ROUND(R48*(R12)/100,0)</f>
        <v>0</v>
      </c>
      <c r="GL48" s="2">
        <f t="shared" si="48"/>
        <v>0</v>
      </c>
      <c r="GM48" s="2">
        <f t="shared" si="49"/>
        <v>285</v>
      </c>
      <c r="GN48" s="2">
        <f t="shared" si="50"/>
        <v>285</v>
      </c>
      <c r="GO48" s="2">
        <f t="shared" si="51"/>
        <v>0</v>
      </c>
      <c r="GP48" s="2">
        <f t="shared" si="52"/>
        <v>0</v>
      </c>
      <c r="GQ48" s="2"/>
      <c r="GR48" s="2">
        <v>0</v>
      </c>
      <c r="GS48" s="2">
        <v>2</v>
      </c>
      <c r="GT48" s="2">
        <v>0</v>
      </c>
      <c r="GU48" s="2" t="s">
        <v>47</v>
      </c>
      <c r="GV48" s="2">
        <f t="shared" si="53"/>
        <v>0</v>
      </c>
      <c r="GW48" s="2">
        <v>1</v>
      </c>
      <c r="GX48" s="2">
        <f t="shared" si="54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>
        <v>-1</v>
      </c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44</v>
      </c>
      <c r="E49" t="s">
        <v>99</v>
      </c>
      <c r="F49" t="s">
        <v>100</v>
      </c>
      <c r="G49" t="s">
        <v>101</v>
      </c>
      <c r="H49" t="s">
        <v>81</v>
      </c>
      <c r="I49">
        <f>I45*J49</f>
        <v>0.41600000000000004</v>
      </c>
      <c r="J49">
        <v>0.8</v>
      </c>
      <c r="O49">
        <f t="shared" si="21"/>
        <v>1929</v>
      </c>
      <c r="P49">
        <f t="shared" si="22"/>
        <v>1929</v>
      </c>
      <c r="Q49">
        <f t="shared" si="23"/>
        <v>0</v>
      </c>
      <c r="R49">
        <f t="shared" si="24"/>
        <v>0</v>
      </c>
      <c r="S49">
        <f t="shared" si="25"/>
        <v>0</v>
      </c>
      <c r="T49">
        <f t="shared" si="26"/>
        <v>0</v>
      </c>
      <c r="U49">
        <f t="shared" si="27"/>
        <v>0</v>
      </c>
      <c r="V49">
        <f t="shared" si="28"/>
        <v>0</v>
      </c>
      <c r="W49">
        <f t="shared" si="29"/>
        <v>0</v>
      </c>
      <c r="X49">
        <f t="shared" si="30"/>
        <v>0</v>
      </c>
      <c r="Y49">
        <f t="shared" si="31"/>
        <v>0</v>
      </c>
      <c r="AA49">
        <v>34736124</v>
      </c>
      <c r="AB49">
        <f t="shared" si="55"/>
        <v>683.94</v>
      </c>
      <c r="AC49">
        <f t="shared" si="32"/>
        <v>683.94</v>
      </c>
      <c r="AD49">
        <f t="shared" si="56"/>
        <v>0</v>
      </c>
      <c r="AE49">
        <f t="shared" si="57"/>
        <v>0</v>
      </c>
      <c r="AF49">
        <f t="shared" si="58"/>
        <v>0</v>
      </c>
      <c r="AG49">
        <f t="shared" si="33"/>
        <v>0</v>
      </c>
      <c r="AH49">
        <f t="shared" si="34"/>
        <v>0</v>
      </c>
      <c r="AI49">
        <f t="shared" si="35"/>
        <v>0</v>
      </c>
      <c r="AJ49">
        <f t="shared" si="36"/>
        <v>0</v>
      </c>
      <c r="AK49">
        <v>683.94</v>
      </c>
      <c r="AL49">
        <v>683.94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106</v>
      </c>
      <c r="AU49">
        <v>65</v>
      </c>
      <c r="AV49">
        <v>1</v>
      </c>
      <c r="AW49">
        <v>1</v>
      </c>
      <c r="AZ49">
        <v>6.78</v>
      </c>
      <c r="BA49">
        <v>1</v>
      </c>
      <c r="BB49">
        <v>1</v>
      </c>
      <c r="BC49">
        <v>6.78</v>
      </c>
      <c r="BD49" t="s">
        <v>47</v>
      </c>
      <c r="BE49" t="s">
        <v>47</v>
      </c>
      <c r="BF49" t="s">
        <v>47</v>
      </c>
      <c r="BG49" t="s">
        <v>47</v>
      </c>
      <c r="BH49">
        <v>3</v>
      </c>
      <c r="BI49">
        <v>1</v>
      </c>
      <c r="BJ49" t="s">
        <v>47</v>
      </c>
      <c r="BM49">
        <v>0</v>
      </c>
      <c r="BN49">
        <v>0</v>
      </c>
      <c r="BO49" t="s">
        <v>47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47</v>
      </c>
      <c r="BZ49">
        <v>106</v>
      </c>
      <c r="CA49">
        <v>65</v>
      </c>
      <c r="CF49">
        <v>0</v>
      </c>
      <c r="CG49">
        <v>0</v>
      </c>
      <c r="CM49">
        <v>0</v>
      </c>
      <c r="CN49" t="s">
        <v>47</v>
      </c>
      <c r="CO49">
        <v>0</v>
      </c>
      <c r="CP49">
        <f t="shared" si="59"/>
        <v>1929</v>
      </c>
      <c r="CQ49">
        <f t="shared" si="37"/>
        <v>4637.1132000000007</v>
      </c>
      <c r="CR49">
        <f t="shared" si="38"/>
        <v>0</v>
      </c>
      <c r="CS49">
        <f t="shared" si="39"/>
        <v>0</v>
      </c>
      <c r="CT49">
        <f t="shared" si="40"/>
        <v>0</v>
      </c>
      <c r="CU49">
        <f t="shared" si="41"/>
        <v>0</v>
      </c>
      <c r="CV49">
        <f t="shared" si="42"/>
        <v>0</v>
      </c>
      <c r="CW49">
        <f t="shared" si="43"/>
        <v>0</v>
      </c>
      <c r="CX49">
        <f t="shared" si="44"/>
        <v>0</v>
      </c>
      <c r="CY49">
        <f t="shared" si="45"/>
        <v>0</v>
      </c>
      <c r="CZ49">
        <f t="shared" si="46"/>
        <v>0</v>
      </c>
      <c r="DC49" t="s">
        <v>47</v>
      </c>
      <c r="DD49" t="s">
        <v>47</v>
      </c>
      <c r="DE49" t="s">
        <v>47</v>
      </c>
      <c r="DF49" t="s">
        <v>47</v>
      </c>
      <c r="DG49" t="s">
        <v>47</v>
      </c>
      <c r="DH49" t="s">
        <v>47</v>
      </c>
      <c r="DI49" t="s">
        <v>47</v>
      </c>
      <c r="DJ49" t="s">
        <v>47</v>
      </c>
      <c r="DK49" t="s">
        <v>47</v>
      </c>
      <c r="DL49" t="s">
        <v>47</v>
      </c>
      <c r="DM49" t="s">
        <v>47</v>
      </c>
      <c r="DN49">
        <v>0</v>
      </c>
      <c r="DO49">
        <v>0</v>
      </c>
      <c r="DP49">
        <v>1</v>
      </c>
      <c r="DQ49">
        <v>1</v>
      </c>
      <c r="DU49">
        <v>1007</v>
      </c>
      <c r="DV49" t="s">
        <v>81</v>
      </c>
      <c r="DW49" t="s">
        <v>81</v>
      </c>
      <c r="DX49">
        <v>1</v>
      </c>
      <c r="EE49">
        <v>32653299</v>
      </c>
      <c r="EF49">
        <v>20</v>
      </c>
      <c r="EG49" t="s">
        <v>75</v>
      </c>
      <c r="EH49">
        <v>0</v>
      </c>
      <c r="EI49" t="s">
        <v>47</v>
      </c>
      <c r="EJ49">
        <v>1</v>
      </c>
      <c r="EK49">
        <v>0</v>
      </c>
      <c r="EL49" t="s">
        <v>76</v>
      </c>
      <c r="EM49" t="s">
        <v>77</v>
      </c>
      <c r="EO49" t="s">
        <v>47</v>
      </c>
      <c r="EQ49">
        <v>0</v>
      </c>
      <c r="ER49">
        <v>4546.17</v>
      </c>
      <c r="ES49">
        <v>683.94</v>
      </c>
      <c r="ET49">
        <v>0</v>
      </c>
      <c r="EU49">
        <v>0</v>
      </c>
      <c r="EV49">
        <v>0</v>
      </c>
      <c r="EW49">
        <v>0</v>
      </c>
      <c r="EX49">
        <v>0</v>
      </c>
      <c r="EZ49">
        <v>5</v>
      </c>
      <c r="FC49">
        <v>0</v>
      </c>
      <c r="FD49">
        <v>18</v>
      </c>
      <c r="FF49">
        <v>4546.17</v>
      </c>
      <c r="FQ49">
        <v>0</v>
      </c>
      <c r="FR49">
        <f t="shared" si="47"/>
        <v>0</v>
      </c>
      <c r="FS49">
        <v>0</v>
      </c>
      <c r="FX49">
        <v>106</v>
      </c>
      <c r="FY49">
        <v>65</v>
      </c>
      <c r="GA49" t="s">
        <v>102</v>
      </c>
      <c r="GD49">
        <v>0</v>
      </c>
      <c r="GF49">
        <v>-1347765820</v>
      </c>
      <c r="GG49">
        <v>1</v>
      </c>
      <c r="GH49">
        <v>3</v>
      </c>
      <c r="GI49">
        <v>4</v>
      </c>
      <c r="GJ49">
        <v>0</v>
      </c>
      <c r="GK49">
        <f>ROUND(R49*(S12)/100,0)</f>
        <v>0</v>
      </c>
      <c r="GL49">
        <f t="shared" si="48"/>
        <v>0</v>
      </c>
      <c r="GM49">
        <f t="shared" si="49"/>
        <v>1929</v>
      </c>
      <c r="GN49">
        <f t="shared" si="50"/>
        <v>1929</v>
      </c>
      <c r="GO49">
        <f t="shared" si="51"/>
        <v>0</v>
      </c>
      <c r="GP49">
        <f t="shared" si="52"/>
        <v>0</v>
      </c>
      <c r="GR49">
        <v>1</v>
      </c>
      <c r="GS49">
        <v>1</v>
      </c>
      <c r="GT49">
        <v>0</v>
      </c>
      <c r="GU49" t="s">
        <v>47</v>
      </c>
      <c r="GV49">
        <f t="shared" si="53"/>
        <v>0</v>
      </c>
      <c r="GW49">
        <v>1</v>
      </c>
      <c r="GX49">
        <f t="shared" si="54"/>
        <v>0</v>
      </c>
      <c r="HA49">
        <v>0</v>
      </c>
      <c r="HB49">
        <v>0</v>
      </c>
      <c r="IF49">
        <v>-1</v>
      </c>
      <c r="IK49">
        <v>0</v>
      </c>
    </row>
    <row r="50" spans="1:255" x14ac:dyDescent="0.2">
      <c r="A50" s="2">
        <v>17</v>
      </c>
      <c r="B50" s="2">
        <v>1</v>
      </c>
      <c r="C50" s="2">
        <f>ROW(SmtRes!A50)</f>
        <v>50</v>
      </c>
      <c r="D50" s="2">
        <f>ROW(EtalonRes!A50)</f>
        <v>50</v>
      </c>
      <c r="E50" s="2" t="s">
        <v>103</v>
      </c>
      <c r="F50" s="2" t="s">
        <v>104</v>
      </c>
      <c r="G50" s="2" t="s">
        <v>105</v>
      </c>
      <c r="H50" s="2" t="s">
        <v>106</v>
      </c>
      <c r="I50" s="2">
        <f>'1.Смета.или.Акт'!E79</f>
        <v>10</v>
      </c>
      <c r="J50" s="2">
        <v>0</v>
      </c>
      <c r="K50" s="2"/>
      <c r="L50" s="2"/>
      <c r="M50" s="2"/>
      <c r="N50" s="2"/>
      <c r="O50" s="2">
        <f t="shared" si="21"/>
        <v>739</v>
      </c>
      <c r="P50" s="2">
        <f t="shared" si="22"/>
        <v>434</v>
      </c>
      <c r="Q50" s="2">
        <f t="shared" si="23"/>
        <v>186</v>
      </c>
      <c r="R50" s="2">
        <f t="shared" si="24"/>
        <v>31</v>
      </c>
      <c r="S50" s="2">
        <f t="shared" si="25"/>
        <v>119</v>
      </c>
      <c r="T50" s="2">
        <f t="shared" si="26"/>
        <v>0</v>
      </c>
      <c r="U50" s="2">
        <f t="shared" si="27"/>
        <v>14.2</v>
      </c>
      <c r="V50" s="2">
        <f t="shared" si="28"/>
        <v>2.7</v>
      </c>
      <c r="W50" s="2">
        <f t="shared" si="29"/>
        <v>0</v>
      </c>
      <c r="X50" s="2">
        <f t="shared" si="30"/>
        <v>125</v>
      </c>
      <c r="Y50" s="2">
        <f t="shared" si="31"/>
        <v>98</v>
      </c>
      <c r="Z50" s="2"/>
      <c r="AA50" s="2">
        <v>34736102</v>
      </c>
      <c r="AB50" s="2">
        <f>'1.Смета.или.Акт'!F79</f>
        <v>73.91</v>
      </c>
      <c r="AC50" s="2">
        <f t="shared" si="32"/>
        <v>43.4</v>
      </c>
      <c r="AD50" s="2">
        <f>'1.Смета.или.Акт'!H79</f>
        <v>18.61</v>
      </c>
      <c r="AE50" s="2">
        <f>'1.Смета.или.Акт'!I79</f>
        <v>3.13</v>
      </c>
      <c r="AF50" s="2">
        <f>'1.Смета.или.Акт'!G79</f>
        <v>11.9</v>
      </c>
      <c r="AG50" s="2">
        <f t="shared" si="33"/>
        <v>0</v>
      </c>
      <c r="AH50" s="2">
        <f t="shared" si="34"/>
        <v>1.42</v>
      </c>
      <c r="AI50" s="2">
        <f t="shared" si="35"/>
        <v>0.27</v>
      </c>
      <c r="AJ50" s="2">
        <f t="shared" si="36"/>
        <v>0</v>
      </c>
      <c r="AK50" s="2">
        <v>73.91</v>
      </c>
      <c r="AL50" s="2">
        <v>43.4</v>
      </c>
      <c r="AM50" s="2">
        <v>18.61</v>
      </c>
      <c r="AN50" s="2">
        <v>3.13</v>
      </c>
      <c r="AO50" s="2">
        <v>11.9</v>
      </c>
      <c r="AP50" s="2">
        <v>0</v>
      </c>
      <c r="AQ50" s="2">
        <v>1.42</v>
      </c>
      <c r="AR50" s="2">
        <v>0.27</v>
      </c>
      <c r="AS50" s="2">
        <v>0</v>
      </c>
      <c r="AT50" s="2">
        <f>'1.Смета.или.Акт'!E80</f>
        <v>83</v>
      </c>
      <c r="AU50" s="2">
        <f>'1.Смета.или.Акт'!E81</f>
        <v>65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47</v>
      </c>
      <c r="BE50" s="2" t="s">
        <v>47</v>
      </c>
      <c r="BF50" s="2" t="s">
        <v>47</v>
      </c>
      <c r="BG50" s="2" t="s">
        <v>47</v>
      </c>
      <c r="BH50" s="2">
        <v>0</v>
      </c>
      <c r="BI50" s="2">
        <v>1</v>
      </c>
      <c r="BJ50" s="2" t="s">
        <v>107</v>
      </c>
      <c r="BK50" s="2"/>
      <c r="BL50" s="2"/>
      <c r="BM50" s="2">
        <v>58001</v>
      </c>
      <c r="BN50" s="2">
        <v>0</v>
      </c>
      <c r="BO50" s="2" t="s">
        <v>47</v>
      </c>
      <c r="BP50" s="2">
        <v>0</v>
      </c>
      <c r="BQ50" s="2">
        <v>6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47</v>
      </c>
      <c r="BZ50" s="2">
        <v>83</v>
      </c>
      <c r="CA50" s="2">
        <v>65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47</v>
      </c>
      <c r="CO50" s="2">
        <v>0</v>
      </c>
      <c r="CP50" s="2">
        <f>IF('1.Смета.или.Акт'!F79=AC50+AD50+AF50,P50+Q50+S50,I50*AB50)</f>
        <v>739</v>
      </c>
      <c r="CQ50" s="2">
        <f t="shared" si="37"/>
        <v>43.4</v>
      </c>
      <c r="CR50" s="2">
        <f t="shared" si="38"/>
        <v>18.61</v>
      </c>
      <c r="CS50" s="2">
        <f t="shared" si="39"/>
        <v>3.13</v>
      </c>
      <c r="CT50" s="2">
        <f t="shared" si="40"/>
        <v>11.9</v>
      </c>
      <c r="CU50" s="2">
        <f t="shared" si="41"/>
        <v>0</v>
      </c>
      <c r="CV50" s="2">
        <f t="shared" si="42"/>
        <v>1.42</v>
      </c>
      <c r="CW50" s="2">
        <f t="shared" si="43"/>
        <v>0.27</v>
      </c>
      <c r="CX50" s="2">
        <f t="shared" si="44"/>
        <v>0</v>
      </c>
      <c r="CY50" s="2">
        <f t="shared" si="45"/>
        <v>124.5</v>
      </c>
      <c r="CZ50" s="2">
        <f t="shared" si="46"/>
        <v>97.5</v>
      </c>
      <c r="DA50" s="2"/>
      <c r="DB50" s="2"/>
      <c r="DC50" s="2" t="s">
        <v>47</v>
      </c>
      <c r="DD50" s="2" t="s">
        <v>47</v>
      </c>
      <c r="DE50" s="2" t="s">
        <v>47</v>
      </c>
      <c r="DF50" s="2" t="s">
        <v>47</v>
      </c>
      <c r="DG50" s="2" t="s">
        <v>47</v>
      </c>
      <c r="DH50" s="2" t="s">
        <v>47</v>
      </c>
      <c r="DI50" s="2" t="s">
        <v>47</v>
      </c>
      <c r="DJ50" s="2" t="s">
        <v>47</v>
      </c>
      <c r="DK50" s="2" t="s">
        <v>47</v>
      </c>
      <c r="DL50" s="2" t="s">
        <v>47</v>
      </c>
      <c r="DM50" s="2" t="s">
        <v>47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1013</v>
      </c>
      <c r="DV50" s="2" t="s">
        <v>106</v>
      </c>
      <c r="DW50" s="2" t="str">
        <f>'1.Смета.или.Акт'!D79</f>
        <v>ШТ</v>
      </c>
      <c r="DX50" s="2">
        <v>1</v>
      </c>
      <c r="DY50" s="2"/>
      <c r="DZ50" s="2"/>
      <c r="EA50" s="2"/>
      <c r="EB50" s="2"/>
      <c r="EC50" s="2"/>
      <c r="ED50" s="2"/>
      <c r="EE50" s="2">
        <v>32653438</v>
      </c>
      <c r="EF50" s="2">
        <v>6</v>
      </c>
      <c r="EG50" s="2" t="s">
        <v>68</v>
      </c>
      <c r="EH50" s="2">
        <v>0</v>
      </c>
      <c r="EI50" s="2" t="s">
        <v>47</v>
      </c>
      <c r="EJ50" s="2">
        <v>1</v>
      </c>
      <c r="EK50" s="2">
        <v>58001</v>
      </c>
      <c r="EL50" s="2" t="s">
        <v>69</v>
      </c>
      <c r="EM50" s="2" t="s">
        <v>70</v>
      </c>
      <c r="EN50" s="2"/>
      <c r="EO50" s="2" t="s">
        <v>47</v>
      </c>
      <c r="EP50" s="2"/>
      <c r="EQ50" s="2">
        <v>0</v>
      </c>
      <c r="ER50" s="2">
        <v>73.91</v>
      </c>
      <c r="ES50" s="2">
        <v>43.4</v>
      </c>
      <c r="ET50" s="2">
        <v>18.61</v>
      </c>
      <c r="EU50" s="2">
        <v>3.13</v>
      </c>
      <c r="EV50" s="2">
        <v>11.9</v>
      </c>
      <c r="EW50" s="2">
        <v>1.42</v>
      </c>
      <c r="EX50" s="2">
        <v>0.27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7"/>
        <v>0</v>
      </c>
      <c r="FS50" s="2">
        <v>0</v>
      </c>
      <c r="FT50" s="2"/>
      <c r="FU50" s="2"/>
      <c r="FV50" s="2"/>
      <c r="FW50" s="2"/>
      <c r="FX50" s="2">
        <v>83</v>
      </c>
      <c r="FY50" s="2">
        <v>65</v>
      </c>
      <c r="FZ50" s="2"/>
      <c r="GA50" s="2" t="s">
        <v>47</v>
      </c>
      <c r="GB50" s="2"/>
      <c r="GC50" s="2"/>
      <c r="GD50" s="2">
        <v>0</v>
      </c>
      <c r="GE50" s="2"/>
      <c r="GF50" s="2">
        <v>2085034707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8"/>
        <v>0</v>
      </c>
      <c r="GM50" s="2">
        <f t="shared" si="49"/>
        <v>962</v>
      </c>
      <c r="GN50" s="2">
        <f t="shared" si="50"/>
        <v>962</v>
      </c>
      <c r="GO50" s="2">
        <f t="shared" si="51"/>
        <v>0</v>
      </c>
      <c r="GP50" s="2">
        <f t="shared" si="52"/>
        <v>0</v>
      </c>
      <c r="GQ50" s="2"/>
      <c r="GR50" s="2">
        <v>0</v>
      </c>
      <c r="GS50" s="2">
        <v>3</v>
      </c>
      <c r="GT50" s="2">
        <v>0</v>
      </c>
      <c r="GU50" s="2" t="s">
        <v>47</v>
      </c>
      <c r="GV50" s="2">
        <f t="shared" si="53"/>
        <v>0</v>
      </c>
      <c r="GW50" s="2">
        <v>1</v>
      </c>
      <c r="GX50" s="2">
        <f t="shared" si="54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>
        <v>-1</v>
      </c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C51">
        <f>ROW(SmtRes!A56)</f>
        <v>56</v>
      </c>
      <c r="D51">
        <f>ROW(EtalonRes!A56)</f>
        <v>56</v>
      </c>
      <c r="E51" t="s">
        <v>103</v>
      </c>
      <c r="F51" t="s">
        <v>104</v>
      </c>
      <c r="G51" t="s">
        <v>105</v>
      </c>
      <c r="H51" t="s">
        <v>106</v>
      </c>
      <c r="I51">
        <f>'1.Смета.или.Акт'!E79</f>
        <v>10</v>
      </c>
      <c r="J51">
        <v>0</v>
      </c>
      <c r="O51">
        <f t="shared" si="21"/>
        <v>5012</v>
      </c>
      <c r="P51">
        <f t="shared" si="22"/>
        <v>2943</v>
      </c>
      <c r="Q51">
        <f t="shared" si="23"/>
        <v>1262</v>
      </c>
      <c r="R51">
        <f t="shared" si="24"/>
        <v>212</v>
      </c>
      <c r="S51">
        <f t="shared" si="25"/>
        <v>807</v>
      </c>
      <c r="T51">
        <f t="shared" si="26"/>
        <v>0</v>
      </c>
      <c r="U51">
        <f t="shared" si="27"/>
        <v>14.2</v>
      </c>
      <c r="V51">
        <f t="shared" si="28"/>
        <v>2.7</v>
      </c>
      <c r="W51">
        <f t="shared" si="29"/>
        <v>0</v>
      </c>
      <c r="X51">
        <f t="shared" si="30"/>
        <v>846</v>
      </c>
      <c r="Y51">
        <f t="shared" si="31"/>
        <v>662</v>
      </c>
      <c r="AA51">
        <v>34736124</v>
      </c>
      <c r="AB51">
        <f t="shared" si="55"/>
        <v>73.91</v>
      </c>
      <c r="AC51">
        <f t="shared" si="32"/>
        <v>43.4</v>
      </c>
      <c r="AD51">
        <f t="shared" si="56"/>
        <v>18.61</v>
      </c>
      <c r="AE51">
        <f t="shared" si="57"/>
        <v>3.13</v>
      </c>
      <c r="AF51">
        <f t="shared" si="58"/>
        <v>11.9</v>
      </c>
      <c r="AG51">
        <f t="shared" si="33"/>
        <v>0</v>
      </c>
      <c r="AH51">
        <f t="shared" si="34"/>
        <v>1.42</v>
      </c>
      <c r="AI51">
        <f t="shared" si="35"/>
        <v>0.27</v>
      </c>
      <c r="AJ51">
        <f t="shared" si="36"/>
        <v>0</v>
      </c>
      <c r="AK51">
        <v>73.91</v>
      </c>
      <c r="AL51">
        <v>43.4</v>
      </c>
      <c r="AM51">
        <v>18.61</v>
      </c>
      <c r="AN51">
        <v>3.13</v>
      </c>
      <c r="AO51">
        <v>11.9</v>
      </c>
      <c r="AP51">
        <v>0</v>
      </c>
      <c r="AQ51">
        <v>1.42</v>
      </c>
      <c r="AR51">
        <v>0.27</v>
      </c>
      <c r="AS51">
        <v>0</v>
      </c>
      <c r="AT51">
        <v>83</v>
      </c>
      <c r="AU51">
        <v>65</v>
      </c>
      <c r="AV51">
        <v>1</v>
      </c>
      <c r="AW51">
        <v>1</v>
      </c>
      <c r="AZ51">
        <v>6.78</v>
      </c>
      <c r="BA51">
        <v>6.78</v>
      </c>
      <c r="BB51">
        <v>6.78</v>
      </c>
      <c r="BC51">
        <v>6.78</v>
      </c>
      <c r="BD51" t="s">
        <v>47</v>
      </c>
      <c r="BE51" t="s">
        <v>47</v>
      </c>
      <c r="BF51" t="s">
        <v>47</v>
      </c>
      <c r="BG51" t="s">
        <v>47</v>
      </c>
      <c r="BH51">
        <v>0</v>
      </c>
      <c r="BI51">
        <v>1</v>
      </c>
      <c r="BJ51" t="s">
        <v>107</v>
      </c>
      <c r="BM51">
        <v>58001</v>
      </c>
      <c r="BN51">
        <v>0</v>
      </c>
      <c r="BO51" t="s">
        <v>47</v>
      </c>
      <c r="BP51">
        <v>0</v>
      </c>
      <c r="BQ51">
        <v>6</v>
      </c>
      <c r="BR51">
        <v>0</v>
      </c>
      <c r="BS51">
        <v>6.78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47</v>
      </c>
      <c r="BZ51">
        <v>83</v>
      </c>
      <c r="CA51">
        <v>65</v>
      </c>
      <c r="CF51">
        <v>0</v>
      </c>
      <c r="CG51">
        <v>0</v>
      </c>
      <c r="CM51">
        <v>0</v>
      </c>
      <c r="CN51" t="s">
        <v>47</v>
      </c>
      <c r="CO51">
        <v>0</v>
      </c>
      <c r="CP51">
        <f t="shared" si="59"/>
        <v>5012</v>
      </c>
      <c r="CQ51">
        <f t="shared" si="37"/>
        <v>294.25200000000001</v>
      </c>
      <c r="CR51">
        <f t="shared" si="38"/>
        <v>126.1758</v>
      </c>
      <c r="CS51">
        <f t="shared" si="39"/>
        <v>21.221399999999999</v>
      </c>
      <c r="CT51">
        <f t="shared" si="40"/>
        <v>80.682000000000002</v>
      </c>
      <c r="CU51">
        <f t="shared" si="41"/>
        <v>0</v>
      </c>
      <c r="CV51">
        <f t="shared" si="42"/>
        <v>1.42</v>
      </c>
      <c r="CW51">
        <f t="shared" si="43"/>
        <v>0.27</v>
      </c>
      <c r="CX51">
        <f t="shared" si="44"/>
        <v>0</v>
      </c>
      <c r="CY51">
        <f t="shared" si="45"/>
        <v>845.77</v>
      </c>
      <c r="CZ51">
        <f t="shared" si="46"/>
        <v>662.35</v>
      </c>
      <c r="DC51" t="s">
        <v>47</v>
      </c>
      <c r="DD51" t="s">
        <v>47</v>
      </c>
      <c r="DE51" t="s">
        <v>47</v>
      </c>
      <c r="DF51" t="s">
        <v>47</v>
      </c>
      <c r="DG51" t="s">
        <v>47</v>
      </c>
      <c r="DH51" t="s">
        <v>47</v>
      </c>
      <c r="DI51" t="s">
        <v>47</v>
      </c>
      <c r="DJ51" t="s">
        <v>47</v>
      </c>
      <c r="DK51" t="s">
        <v>47</v>
      </c>
      <c r="DL51" t="s">
        <v>47</v>
      </c>
      <c r="DM51" t="s">
        <v>47</v>
      </c>
      <c r="DN51">
        <v>0</v>
      </c>
      <c r="DO51">
        <v>0</v>
      </c>
      <c r="DP51">
        <v>1</v>
      </c>
      <c r="DQ51">
        <v>1</v>
      </c>
      <c r="DU51">
        <v>1013</v>
      </c>
      <c r="DV51" t="s">
        <v>106</v>
      </c>
      <c r="DW51" t="s">
        <v>106</v>
      </c>
      <c r="DX51">
        <v>1</v>
      </c>
      <c r="EE51">
        <v>32653438</v>
      </c>
      <c r="EF51">
        <v>6</v>
      </c>
      <c r="EG51" t="s">
        <v>68</v>
      </c>
      <c r="EH51">
        <v>0</v>
      </c>
      <c r="EI51" t="s">
        <v>47</v>
      </c>
      <c r="EJ51">
        <v>1</v>
      </c>
      <c r="EK51">
        <v>58001</v>
      </c>
      <c r="EL51" t="s">
        <v>69</v>
      </c>
      <c r="EM51" t="s">
        <v>70</v>
      </c>
      <c r="EO51" t="s">
        <v>47</v>
      </c>
      <c r="EQ51">
        <v>0</v>
      </c>
      <c r="ER51">
        <v>73.91</v>
      </c>
      <c r="ES51">
        <v>43.4</v>
      </c>
      <c r="ET51">
        <v>18.61</v>
      </c>
      <c r="EU51">
        <v>3.13</v>
      </c>
      <c r="EV51">
        <v>11.9</v>
      </c>
      <c r="EW51">
        <v>1.42</v>
      </c>
      <c r="EX51">
        <v>0.27</v>
      </c>
      <c r="EY51">
        <v>0</v>
      </c>
      <c r="FQ51">
        <v>0</v>
      </c>
      <c r="FR51">
        <f t="shared" si="47"/>
        <v>0</v>
      </c>
      <c r="FS51">
        <v>0</v>
      </c>
      <c r="FX51">
        <v>83</v>
      </c>
      <c r="FY51">
        <v>65</v>
      </c>
      <c r="GA51" t="s">
        <v>47</v>
      </c>
      <c r="GD51">
        <v>0</v>
      </c>
      <c r="GF51">
        <v>2085034707</v>
      </c>
      <c r="GG51">
        <v>1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8"/>
        <v>0</v>
      </c>
      <c r="GM51">
        <f t="shared" si="49"/>
        <v>6520</v>
      </c>
      <c r="GN51">
        <f t="shared" si="50"/>
        <v>6520</v>
      </c>
      <c r="GO51">
        <f t="shared" si="51"/>
        <v>0</v>
      </c>
      <c r="GP51">
        <f t="shared" si="52"/>
        <v>0</v>
      </c>
      <c r="GR51">
        <v>0</v>
      </c>
      <c r="GS51">
        <v>3</v>
      </c>
      <c r="GT51">
        <v>0</v>
      </c>
      <c r="GU51" t="s">
        <v>47</v>
      </c>
      <c r="GV51">
        <f t="shared" si="53"/>
        <v>0</v>
      </c>
      <c r="GW51">
        <v>1</v>
      </c>
      <c r="GX51">
        <f t="shared" si="54"/>
        <v>0</v>
      </c>
      <c r="HA51">
        <v>0</v>
      </c>
      <c r="HB51">
        <v>0</v>
      </c>
      <c r="IF51">
        <v>-1</v>
      </c>
      <c r="IK51">
        <v>0</v>
      </c>
    </row>
    <row r="52" spans="1:255" x14ac:dyDescent="0.2">
      <c r="IF52">
        <v>-1</v>
      </c>
    </row>
    <row r="53" spans="1:255" x14ac:dyDescent="0.2">
      <c r="A53" s="3">
        <v>51</v>
      </c>
      <c r="B53" s="3">
        <f>B24</f>
        <v>1</v>
      </c>
      <c r="C53" s="3">
        <f>A24</f>
        <v>4</v>
      </c>
      <c r="D53" s="3">
        <f>ROW(A24)</f>
        <v>24</v>
      </c>
      <c r="E53" s="3"/>
      <c r="F53" s="3" t="str">
        <f>IF(F24&lt;&gt;"",F24,"")</f>
        <v>Новый раздел</v>
      </c>
      <c r="G53" s="3" t="str">
        <f>IF(G24&lt;&gt;"",G24,"")</f>
        <v>Демонтажные работы</v>
      </c>
      <c r="H53" s="3">
        <v>0</v>
      </c>
      <c r="I53" s="3"/>
      <c r="J53" s="3"/>
      <c r="K53" s="3"/>
      <c r="L53" s="3"/>
      <c r="M53" s="3"/>
      <c r="N53" s="3"/>
      <c r="O53" s="3">
        <f t="shared" ref="O53:T53" si="60">ROUND(AB53,0)</f>
        <v>1975</v>
      </c>
      <c r="P53" s="3">
        <f t="shared" si="60"/>
        <v>725</v>
      </c>
      <c r="Q53" s="3">
        <f t="shared" si="60"/>
        <v>292</v>
      </c>
      <c r="R53" s="3">
        <f t="shared" si="60"/>
        <v>37</v>
      </c>
      <c r="S53" s="3">
        <f t="shared" si="60"/>
        <v>958</v>
      </c>
      <c r="T53" s="3">
        <f t="shared" si="60"/>
        <v>0</v>
      </c>
      <c r="U53" s="3">
        <f>AH53</f>
        <v>120.13939600000002</v>
      </c>
      <c r="V53" s="3">
        <f>AI53</f>
        <v>3.1427040000000002</v>
      </c>
      <c r="W53" s="3">
        <f>ROUND(AJ53,0)</f>
        <v>0</v>
      </c>
      <c r="X53" s="3">
        <f>ROUND(AK53,0)</f>
        <v>900</v>
      </c>
      <c r="Y53" s="3">
        <f>ROUND(AL53,0)</f>
        <v>662</v>
      </c>
      <c r="Z53" s="3"/>
      <c r="AA53" s="3"/>
      <c r="AB53" s="3">
        <f>ROUND(SUMIF(AA28:AA51,"=34736102",O28:O51),0)</f>
        <v>1975</v>
      </c>
      <c r="AC53" s="3">
        <f>ROUND(SUMIF(AA28:AA51,"=34736102",P28:P51),0)</f>
        <v>725</v>
      </c>
      <c r="AD53" s="3">
        <f>ROUND(SUMIF(AA28:AA51,"=34736102",Q28:Q51),0)</f>
        <v>292</v>
      </c>
      <c r="AE53" s="3">
        <f>ROUND(SUMIF(AA28:AA51,"=34736102",R28:R51),0)</f>
        <v>37</v>
      </c>
      <c r="AF53" s="3">
        <f>ROUND(SUMIF(AA28:AA51,"=34736102",S28:S51),0)</f>
        <v>958</v>
      </c>
      <c r="AG53" s="3">
        <f>ROUND(SUMIF(AA28:AA51,"=34736102",T28:T51),0)</f>
        <v>0</v>
      </c>
      <c r="AH53" s="3">
        <f>SUMIF(AA28:AA51,"=34736102",U28:U51)</f>
        <v>120.13939600000002</v>
      </c>
      <c r="AI53" s="3">
        <f>SUMIF(AA28:AA51,"=34736102",V28:V51)</f>
        <v>3.1427040000000002</v>
      </c>
      <c r="AJ53" s="3">
        <f>ROUND(SUMIF(AA28:AA51,"=34736102",W28:W51),0)</f>
        <v>0</v>
      </c>
      <c r="AK53" s="3">
        <f>ROUND(SUMIF(AA28:AA51,"=34736102",X28:X51),0)</f>
        <v>900</v>
      </c>
      <c r="AL53" s="3">
        <f>ROUND(SUMIF(AA28:AA51,"=34736102",Y28:Y51),0)</f>
        <v>662</v>
      </c>
      <c r="AM53" s="3"/>
      <c r="AN53" s="3"/>
      <c r="AO53" s="3">
        <f t="shared" ref="AO53:BC53" si="61">ROUND(BX53,0)</f>
        <v>0</v>
      </c>
      <c r="AP53" s="3">
        <f t="shared" si="61"/>
        <v>0</v>
      </c>
      <c r="AQ53" s="3">
        <f t="shared" si="61"/>
        <v>0</v>
      </c>
      <c r="AR53" s="3">
        <f t="shared" si="61"/>
        <v>3537</v>
      </c>
      <c r="AS53" s="3">
        <f t="shared" si="61"/>
        <v>3537</v>
      </c>
      <c r="AT53" s="3">
        <f t="shared" si="61"/>
        <v>0</v>
      </c>
      <c r="AU53" s="3">
        <f t="shared" si="61"/>
        <v>0</v>
      </c>
      <c r="AV53" s="3">
        <f t="shared" si="61"/>
        <v>725</v>
      </c>
      <c r="AW53" s="3">
        <f t="shared" si="61"/>
        <v>725</v>
      </c>
      <c r="AX53" s="3">
        <f t="shared" si="61"/>
        <v>0</v>
      </c>
      <c r="AY53" s="3">
        <f t="shared" si="61"/>
        <v>725</v>
      </c>
      <c r="AZ53" s="3">
        <f t="shared" si="61"/>
        <v>0</v>
      </c>
      <c r="BA53" s="3">
        <f t="shared" si="61"/>
        <v>0</v>
      </c>
      <c r="BB53" s="3">
        <f t="shared" si="61"/>
        <v>0</v>
      </c>
      <c r="BC53" s="3">
        <f t="shared" si="61"/>
        <v>0</v>
      </c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>
        <f>ROUND(SUMIF(AA28:AA51,"=34736102",FQ28:FQ51),0)</f>
        <v>0</v>
      </c>
      <c r="BY53" s="3">
        <f>ROUND(SUMIF(AA28:AA51,"=34736102",FR28:FR51),0)</f>
        <v>0</v>
      </c>
      <c r="BZ53" s="3">
        <f>ROUND(SUMIF(AA28:AA51,"=34736102",GL28:GL51),0)</f>
        <v>0</v>
      </c>
      <c r="CA53" s="3">
        <f>ROUND(SUMIF(AA28:AA51,"=34736102",GM28:GM51),0)</f>
        <v>3537</v>
      </c>
      <c r="CB53" s="3">
        <f>ROUND(SUMIF(AA28:AA51,"=34736102",GN28:GN51),0)</f>
        <v>3537</v>
      </c>
      <c r="CC53" s="3">
        <f>ROUND(SUMIF(AA28:AA51,"=34736102",GO28:GO51),0)</f>
        <v>0</v>
      </c>
      <c r="CD53" s="3">
        <f>ROUND(SUMIF(AA28:AA51,"=34736102",GP28:GP51),0)</f>
        <v>0</v>
      </c>
      <c r="CE53" s="3">
        <f>AC53-BX53</f>
        <v>725</v>
      </c>
      <c r="CF53" s="3">
        <f>AC53-BY53</f>
        <v>725</v>
      </c>
      <c r="CG53" s="3">
        <f>BX53-BZ53</f>
        <v>0</v>
      </c>
      <c r="CH53" s="3">
        <f>AC53-BX53-BY53+BZ53</f>
        <v>725</v>
      </c>
      <c r="CI53" s="3">
        <f>BY53-BZ53</f>
        <v>0</v>
      </c>
      <c r="CJ53" s="3">
        <f>ROUND(SUMIF(AA28:AA51,"=34736102",GX28:GX51),0)</f>
        <v>0</v>
      </c>
      <c r="CK53" s="3">
        <f>ROUND(SUMIF(AA28:AA51,"=34736102",GY28:GY51),0)</f>
        <v>0</v>
      </c>
      <c r="CL53" s="3">
        <f>ROUND(SUMIF(AA28:AA51,"=34736102",GZ28:GZ51),0)</f>
        <v>0</v>
      </c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4">
        <f t="shared" ref="DG53:DL53" si="62">ROUND(DT53,0)</f>
        <v>13395</v>
      </c>
      <c r="DH53" s="4">
        <f t="shared" si="62"/>
        <v>4914</v>
      </c>
      <c r="DI53" s="4">
        <f t="shared" si="62"/>
        <v>1990</v>
      </c>
      <c r="DJ53" s="4">
        <f t="shared" si="62"/>
        <v>251</v>
      </c>
      <c r="DK53" s="4">
        <f t="shared" si="62"/>
        <v>6491</v>
      </c>
      <c r="DL53" s="4">
        <f t="shared" si="62"/>
        <v>0</v>
      </c>
      <c r="DM53" s="4">
        <f>DZ53</f>
        <v>120.13939600000002</v>
      </c>
      <c r="DN53" s="4">
        <f>EA53</f>
        <v>3.1427040000000002</v>
      </c>
      <c r="DO53" s="4">
        <f>ROUND(EB53,0)</f>
        <v>0</v>
      </c>
      <c r="DP53" s="4">
        <f>ROUND(EC53,0)</f>
        <v>6089</v>
      </c>
      <c r="DQ53" s="4">
        <f>ROUND(ED53,0)</f>
        <v>4474</v>
      </c>
      <c r="DR53" s="4"/>
      <c r="DS53" s="4"/>
      <c r="DT53" s="4">
        <f>ROUND(SUMIF(AA28:AA51,"=34736124",O28:O51),0)</f>
        <v>13395</v>
      </c>
      <c r="DU53" s="4">
        <f>ROUND(SUMIF(AA28:AA51,"=34736124",P28:P51),0)</f>
        <v>4914</v>
      </c>
      <c r="DV53" s="4">
        <f>ROUND(SUMIF(AA28:AA51,"=34736124",Q28:Q51),0)</f>
        <v>1990</v>
      </c>
      <c r="DW53" s="4">
        <f>ROUND(SUMIF(AA28:AA51,"=34736124",R28:R51),0)</f>
        <v>251</v>
      </c>
      <c r="DX53" s="4">
        <f>ROUND(SUMIF(AA28:AA51,"=34736124",S28:S51),0)</f>
        <v>6491</v>
      </c>
      <c r="DY53" s="4">
        <f>ROUND(SUMIF(AA28:AA51,"=34736124",T28:T51),0)</f>
        <v>0</v>
      </c>
      <c r="DZ53" s="4">
        <f>SUMIF(AA28:AA51,"=34736124",U28:U51)</f>
        <v>120.13939600000002</v>
      </c>
      <c r="EA53" s="4">
        <f>SUMIF(AA28:AA51,"=34736124",V28:V51)</f>
        <v>3.1427040000000002</v>
      </c>
      <c r="EB53" s="4">
        <f>ROUND(SUMIF(AA28:AA51,"=34736124",W28:W51),0)</f>
        <v>0</v>
      </c>
      <c r="EC53" s="4">
        <f>ROUND(SUMIF(AA28:AA51,"=34736124",X28:X51),0)</f>
        <v>6089</v>
      </c>
      <c r="ED53" s="4">
        <f>ROUND(SUMIF(AA28:AA51,"=34736124",Y28:Y51),0)</f>
        <v>4474</v>
      </c>
      <c r="EE53" s="4"/>
      <c r="EF53" s="4"/>
      <c r="EG53" s="4">
        <f t="shared" ref="EG53:EU53" si="63">ROUND(FP53,0)</f>
        <v>0</v>
      </c>
      <c r="EH53" s="4">
        <f t="shared" si="63"/>
        <v>0</v>
      </c>
      <c r="EI53" s="4">
        <f t="shared" si="63"/>
        <v>0</v>
      </c>
      <c r="EJ53" s="4">
        <f t="shared" si="63"/>
        <v>23958</v>
      </c>
      <c r="EK53" s="4">
        <f t="shared" si="63"/>
        <v>23958</v>
      </c>
      <c r="EL53" s="4">
        <f t="shared" si="63"/>
        <v>0</v>
      </c>
      <c r="EM53" s="4">
        <f t="shared" si="63"/>
        <v>0</v>
      </c>
      <c r="EN53" s="4">
        <f t="shared" si="63"/>
        <v>4914</v>
      </c>
      <c r="EO53" s="4">
        <f t="shared" si="63"/>
        <v>4914</v>
      </c>
      <c r="EP53" s="4">
        <f t="shared" si="63"/>
        <v>0</v>
      </c>
      <c r="EQ53" s="4">
        <f t="shared" si="63"/>
        <v>4914</v>
      </c>
      <c r="ER53" s="4">
        <f t="shared" si="63"/>
        <v>0</v>
      </c>
      <c r="ES53" s="4">
        <f t="shared" si="63"/>
        <v>0</v>
      </c>
      <c r="ET53" s="4">
        <f t="shared" si="63"/>
        <v>0</v>
      </c>
      <c r="EU53" s="4">
        <f t="shared" si="63"/>
        <v>0</v>
      </c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>
        <f>ROUND(SUMIF(AA28:AA51,"=34736124",FQ28:FQ51),0)</f>
        <v>0</v>
      </c>
      <c r="FQ53" s="4">
        <f>ROUND(SUMIF(AA28:AA51,"=34736124",FR28:FR51),0)</f>
        <v>0</v>
      </c>
      <c r="FR53" s="4">
        <f>ROUND(SUMIF(AA28:AA51,"=34736124",GL28:GL51),0)</f>
        <v>0</v>
      </c>
      <c r="FS53" s="4">
        <f>ROUND(SUMIF(AA28:AA51,"=34736124",GM28:GM51),0)</f>
        <v>23958</v>
      </c>
      <c r="FT53" s="4">
        <f>ROUND(SUMIF(AA28:AA51,"=34736124",GN28:GN51),0)</f>
        <v>23958</v>
      </c>
      <c r="FU53" s="4">
        <f>ROUND(SUMIF(AA28:AA51,"=34736124",GO28:GO51),0)</f>
        <v>0</v>
      </c>
      <c r="FV53" s="4">
        <f>ROUND(SUMIF(AA28:AA51,"=34736124",GP28:GP51),0)</f>
        <v>0</v>
      </c>
      <c r="FW53" s="4">
        <f>DU53-FP53</f>
        <v>4914</v>
      </c>
      <c r="FX53" s="4">
        <f>DU53-FQ53</f>
        <v>4914</v>
      </c>
      <c r="FY53" s="4">
        <f>FP53-FR53</f>
        <v>0</v>
      </c>
      <c r="FZ53" s="4">
        <f>DU53-FP53-FQ53+FR53</f>
        <v>4914</v>
      </c>
      <c r="GA53" s="4">
        <f>FQ53-FR53</f>
        <v>0</v>
      </c>
      <c r="GB53" s="4">
        <f>ROUND(SUMIF(AA28:AA51,"=34736124",GX28:GX51),0)</f>
        <v>0</v>
      </c>
      <c r="GC53" s="4">
        <f>ROUND(SUMIF(AA28:AA51,"=34736124",GY28:GY51),0)</f>
        <v>0</v>
      </c>
      <c r="GD53" s="4">
        <f>ROUND(SUMIF(AA28:AA51,"=34736124",GZ28:GZ51),0)</f>
        <v>0</v>
      </c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>
        <v>0</v>
      </c>
      <c r="IF53">
        <v>-1</v>
      </c>
    </row>
    <row r="54" spans="1:255" x14ac:dyDescent="0.2">
      <c r="IF54">
        <v>-1</v>
      </c>
    </row>
    <row r="55" spans="1:255" x14ac:dyDescent="0.2">
      <c r="A55" s="5">
        <v>50</v>
      </c>
      <c r="B55" s="5">
        <v>0</v>
      </c>
      <c r="C55" s="5">
        <v>0</v>
      </c>
      <c r="D55" s="5">
        <v>1</v>
      </c>
      <c r="E55" s="5">
        <v>201</v>
      </c>
      <c r="F55" s="5">
        <f>ROUND(Source!O53,O55)</f>
        <v>1975</v>
      </c>
      <c r="G55" s="5" t="s">
        <v>108</v>
      </c>
      <c r="H55" s="5" t="s">
        <v>109</v>
      </c>
      <c r="I55" s="5"/>
      <c r="J55" s="5"/>
      <c r="K55" s="5">
        <v>201</v>
      </c>
      <c r="L55" s="5">
        <v>1</v>
      </c>
      <c r="M55" s="5">
        <v>3</v>
      </c>
      <c r="N55" s="5" t="s">
        <v>47</v>
      </c>
      <c r="O55" s="5">
        <v>0</v>
      </c>
      <c r="P55" s="5">
        <f>ROUND(Source!DG53,O55)</f>
        <v>13395</v>
      </c>
      <c r="Q55" s="5"/>
      <c r="R55" s="5"/>
      <c r="S55" s="5"/>
      <c r="T55" s="5"/>
      <c r="U55" s="5"/>
      <c r="V55" s="5"/>
      <c r="W55" s="5"/>
      <c r="IF55">
        <v>-1</v>
      </c>
    </row>
    <row r="56" spans="1:255" x14ac:dyDescent="0.2">
      <c r="A56" s="5">
        <v>50</v>
      </c>
      <c r="B56" s="5">
        <v>0</v>
      </c>
      <c r="C56" s="5">
        <v>0</v>
      </c>
      <c r="D56" s="5">
        <v>1</v>
      </c>
      <c r="E56" s="5">
        <v>202</v>
      </c>
      <c r="F56" s="5">
        <f>ROUND(Source!P53,O56)</f>
        <v>725</v>
      </c>
      <c r="G56" s="5" t="s">
        <v>110</v>
      </c>
      <c r="H56" s="5" t="s">
        <v>111</v>
      </c>
      <c r="I56" s="5"/>
      <c r="J56" s="5"/>
      <c r="K56" s="5">
        <v>202</v>
      </c>
      <c r="L56" s="5">
        <v>2</v>
      </c>
      <c r="M56" s="5">
        <v>3</v>
      </c>
      <c r="N56" s="5" t="s">
        <v>47</v>
      </c>
      <c r="O56" s="5">
        <v>0</v>
      </c>
      <c r="P56" s="5">
        <f>ROUND(Source!DH53,O56)</f>
        <v>4914</v>
      </c>
      <c r="Q56" s="5"/>
      <c r="R56" s="5"/>
      <c r="S56" s="5"/>
      <c r="T56" s="5"/>
      <c r="U56" s="5"/>
      <c r="V56" s="5"/>
      <c r="W56" s="5"/>
      <c r="IF56">
        <v>-1</v>
      </c>
    </row>
    <row r="57" spans="1:255" x14ac:dyDescent="0.2">
      <c r="A57" s="5">
        <v>50</v>
      </c>
      <c r="B57" s="5">
        <v>0</v>
      </c>
      <c r="C57" s="5">
        <v>0</v>
      </c>
      <c r="D57" s="5">
        <v>1</v>
      </c>
      <c r="E57" s="5">
        <v>222</v>
      </c>
      <c r="F57" s="5">
        <f>ROUND(Source!AO53,O57)</f>
        <v>0</v>
      </c>
      <c r="G57" s="5" t="s">
        <v>112</v>
      </c>
      <c r="H57" s="5" t="s">
        <v>113</v>
      </c>
      <c r="I57" s="5"/>
      <c r="J57" s="5"/>
      <c r="K57" s="5">
        <v>222</v>
      </c>
      <c r="L57" s="5">
        <v>3</v>
      </c>
      <c r="M57" s="5">
        <v>3</v>
      </c>
      <c r="N57" s="5" t="s">
        <v>47</v>
      </c>
      <c r="O57" s="5">
        <v>0</v>
      </c>
      <c r="P57" s="5">
        <f>ROUND(Source!EG53,O57)</f>
        <v>0</v>
      </c>
      <c r="Q57" s="5"/>
      <c r="R57" s="5"/>
      <c r="S57" s="5"/>
      <c r="T57" s="5"/>
      <c r="U57" s="5"/>
      <c r="V57" s="5"/>
      <c r="W57" s="5"/>
      <c r="IF57">
        <v>-1</v>
      </c>
    </row>
    <row r="58" spans="1:255" x14ac:dyDescent="0.2">
      <c r="A58" s="5">
        <v>50</v>
      </c>
      <c r="B58" s="5">
        <v>0</v>
      </c>
      <c r="C58" s="5">
        <v>0</v>
      </c>
      <c r="D58" s="5">
        <v>1</v>
      </c>
      <c r="E58" s="5">
        <v>225</v>
      </c>
      <c r="F58" s="5">
        <f>ROUND(Source!AV53,O58)</f>
        <v>725</v>
      </c>
      <c r="G58" s="5" t="s">
        <v>114</v>
      </c>
      <c r="H58" s="5" t="s">
        <v>115</v>
      </c>
      <c r="I58" s="5"/>
      <c r="J58" s="5"/>
      <c r="K58" s="5">
        <v>225</v>
      </c>
      <c r="L58" s="5">
        <v>4</v>
      </c>
      <c r="M58" s="5">
        <v>3</v>
      </c>
      <c r="N58" s="5" t="s">
        <v>47</v>
      </c>
      <c r="O58" s="5">
        <v>0</v>
      </c>
      <c r="P58" s="5">
        <f>ROUND(Source!EN53,O58)</f>
        <v>4914</v>
      </c>
      <c r="Q58" s="5"/>
      <c r="R58" s="5"/>
      <c r="S58" s="5"/>
      <c r="T58" s="5"/>
      <c r="U58" s="5"/>
      <c r="V58" s="5"/>
      <c r="W58" s="5"/>
      <c r="IF58">
        <v>-1</v>
      </c>
    </row>
    <row r="59" spans="1:255" x14ac:dyDescent="0.2">
      <c r="A59" s="5">
        <v>50</v>
      </c>
      <c r="B59" s="5">
        <v>0</v>
      </c>
      <c r="C59" s="5">
        <v>0</v>
      </c>
      <c r="D59" s="5">
        <v>1</v>
      </c>
      <c r="E59" s="5">
        <v>226</v>
      </c>
      <c r="F59" s="5">
        <f>ROUND(Source!AW53,O59)</f>
        <v>725</v>
      </c>
      <c r="G59" s="5" t="s">
        <v>116</v>
      </c>
      <c r="H59" s="5" t="s">
        <v>117</v>
      </c>
      <c r="I59" s="5"/>
      <c r="J59" s="5"/>
      <c r="K59" s="5">
        <v>226</v>
      </c>
      <c r="L59" s="5">
        <v>5</v>
      </c>
      <c r="M59" s="5">
        <v>3</v>
      </c>
      <c r="N59" s="5" t="s">
        <v>47</v>
      </c>
      <c r="O59" s="5">
        <v>0</v>
      </c>
      <c r="P59" s="5">
        <f>ROUND(Source!EO53,O59)</f>
        <v>4914</v>
      </c>
      <c r="Q59" s="5"/>
      <c r="R59" s="5"/>
      <c r="S59" s="5"/>
      <c r="T59" s="5"/>
      <c r="U59" s="5"/>
      <c r="V59" s="5"/>
      <c r="W59" s="5"/>
      <c r="IF59">
        <v>-1</v>
      </c>
    </row>
    <row r="60" spans="1:255" x14ac:dyDescent="0.2">
      <c r="A60" s="5">
        <v>50</v>
      </c>
      <c r="B60" s="5">
        <v>0</v>
      </c>
      <c r="C60" s="5">
        <v>0</v>
      </c>
      <c r="D60" s="5">
        <v>1</v>
      </c>
      <c r="E60" s="5">
        <v>227</v>
      </c>
      <c r="F60" s="5">
        <f>ROUND(Source!AX53,O60)</f>
        <v>0</v>
      </c>
      <c r="G60" s="5" t="s">
        <v>118</v>
      </c>
      <c r="H60" s="5" t="s">
        <v>119</v>
      </c>
      <c r="I60" s="5"/>
      <c r="J60" s="5"/>
      <c r="K60" s="5">
        <v>227</v>
      </c>
      <c r="L60" s="5">
        <v>6</v>
      </c>
      <c r="M60" s="5">
        <v>3</v>
      </c>
      <c r="N60" s="5" t="s">
        <v>47</v>
      </c>
      <c r="O60" s="5">
        <v>0</v>
      </c>
      <c r="P60" s="5">
        <f>ROUND(Source!EP53,O60)</f>
        <v>0</v>
      </c>
      <c r="Q60" s="5"/>
      <c r="R60" s="5"/>
      <c r="S60" s="5"/>
      <c r="T60" s="5"/>
      <c r="U60" s="5"/>
      <c r="V60" s="5"/>
      <c r="W60" s="5"/>
      <c r="IF60">
        <v>-1</v>
      </c>
    </row>
    <row r="61" spans="1:255" x14ac:dyDescent="0.2">
      <c r="A61" s="5">
        <v>50</v>
      </c>
      <c r="B61" s="5">
        <v>0</v>
      </c>
      <c r="C61" s="5">
        <v>0</v>
      </c>
      <c r="D61" s="5">
        <v>1</v>
      </c>
      <c r="E61" s="5">
        <v>228</v>
      </c>
      <c r="F61" s="5">
        <f>ROUND(Source!AY53,O61)</f>
        <v>725</v>
      </c>
      <c r="G61" s="5" t="s">
        <v>120</v>
      </c>
      <c r="H61" s="5" t="s">
        <v>121</v>
      </c>
      <c r="I61" s="5"/>
      <c r="J61" s="5"/>
      <c r="K61" s="5">
        <v>228</v>
      </c>
      <c r="L61" s="5">
        <v>7</v>
      </c>
      <c r="M61" s="5">
        <v>3</v>
      </c>
      <c r="N61" s="5" t="s">
        <v>47</v>
      </c>
      <c r="O61" s="5">
        <v>0</v>
      </c>
      <c r="P61" s="5">
        <f>ROUND(Source!EQ53,O61)</f>
        <v>4914</v>
      </c>
      <c r="Q61" s="5"/>
      <c r="R61" s="5"/>
      <c r="S61" s="5"/>
      <c r="T61" s="5"/>
      <c r="U61" s="5"/>
      <c r="V61" s="5"/>
      <c r="W61" s="5"/>
      <c r="IF61">
        <v>-1</v>
      </c>
    </row>
    <row r="62" spans="1:255" x14ac:dyDescent="0.2">
      <c r="A62" s="5">
        <v>50</v>
      </c>
      <c r="B62" s="5">
        <v>0</v>
      </c>
      <c r="C62" s="5">
        <v>0</v>
      </c>
      <c r="D62" s="5">
        <v>1</v>
      </c>
      <c r="E62" s="5">
        <v>216</v>
      </c>
      <c r="F62" s="5">
        <f>ROUND(Source!AP53,O62)</f>
        <v>0</v>
      </c>
      <c r="G62" s="5" t="s">
        <v>122</v>
      </c>
      <c r="H62" s="5" t="s">
        <v>123</v>
      </c>
      <c r="I62" s="5"/>
      <c r="J62" s="5"/>
      <c r="K62" s="5">
        <v>216</v>
      </c>
      <c r="L62" s="5">
        <v>8</v>
      </c>
      <c r="M62" s="5">
        <v>3</v>
      </c>
      <c r="N62" s="5" t="s">
        <v>47</v>
      </c>
      <c r="O62" s="5">
        <v>0</v>
      </c>
      <c r="P62" s="5">
        <f>ROUND(Source!EH53,O62)</f>
        <v>0</v>
      </c>
      <c r="Q62" s="5"/>
      <c r="R62" s="5"/>
      <c r="S62" s="5"/>
      <c r="T62" s="5"/>
      <c r="U62" s="5"/>
      <c r="V62" s="5"/>
      <c r="W62" s="5"/>
      <c r="IF62">
        <v>-1</v>
      </c>
    </row>
    <row r="63" spans="1:255" x14ac:dyDescent="0.2">
      <c r="A63" s="5">
        <v>50</v>
      </c>
      <c r="B63" s="5">
        <v>0</v>
      </c>
      <c r="C63" s="5">
        <v>0</v>
      </c>
      <c r="D63" s="5">
        <v>1</v>
      </c>
      <c r="E63" s="5">
        <v>223</v>
      </c>
      <c r="F63" s="5">
        <f>ROUND(Source!AQ53,O63)</f>
        <v>0</v>
      </c>
      <c r="G63" s="5" t="s">
        <v>124</v>
      </c>
      <c r="H63" s="5" t="s">
        <v>125</v>
      </c>
      <c r="I63" s="5"/>
      <c r="J63" s="5"/>
      <c r="K63" s="5">
        <v>223</v>
      </c>
      <c r="L63" s="5">
        <v>9</v>
      </c>
      <c r="M63" s="5">
        <v>3</v>
      </c>
      <c r="N63" s="5" t="s">
        <v>47</v>
      </c>
      <c r="O63" s="5">
        <v>0</v>
      </c>
      <c r="P63" s="5">
        <f>ROUND(Source!EI53,O63)</f>
        <v>0</v>
      </c>
      <c r="Q63" s="5"/>
      <c r="R63" s="5"/>
      <c r="S63" s="5"/>
      <c r="T63" s="5"/>
      <c r="U63" s="5"/>
      <c r="V63" s="5"/>
      <c r="W63" s="5"/>
      <c r="IF63">
        <v>-1</v>
      </c>
    </row>
    <row r="64" spans="1:255" x14ac:dyDescent="0.2">
      <c r="A64" s="5">
        <v>50</v>
      </c>
      <c r="B64" s="5">
        <v>0</v>
      </c>
      <c r="C64" s="5">
        <v>0</v>
      </c>
      <c r="D64" s="5">
        <v>1</v>
      </c>
      <c r="E64" s="5">
        <v>229</v>
      </c>
      <c r="F64" s="5">
        <f>ROUND(Source!AZ53,O64)</f>
        <v>0</v>
      </c>
      <c r="G64" s="5" t="s">
        <v>126</v>
      </c>
      <c r="H64" s="5" t="s">
        <v>127</v>
      </c>
      <c r="I64" s="5"/>
      <c r="J64" s="5"/>
      <c r="K64" s="5">
        <v>229</v>
      </c>
      <c r="L64" s="5">
        <v>10</v>
      </c>
      <c r="M64" s="5">
        <v>3</v>
      </c>
      <c r="N64" s="5" t="s">
        <v>47</v>
      </c>
      <c r="O64" s="5">
        <v>0</v>
      </c>
      <c r="P64" s="5">
        <f>ROUND(Source!ER53,O64)</f>
        <v>0</v>
      </c>
      <c r="Q64" s="5"/>
      <c r="R64" s="5"/>
      <c r="S64" s="5"/>
      <c r="T64" s="5"/>
      <c r="U64" s="5"/>
      <c r="V64" s="5"/>
      <c r="W64" s="5"/>
      <c r="IF64">
        <v>-1</v>
      </c>
    </row>
    <row r="65" spans="1:240" x14ac:dyDescent="0.2">
      <c r="A65" s="5">
        <v>50</v>
      </c>
      <c r="B65" s="5">
        <v>0</v>
      </c>
      <c r="C65" s="5">
        <v>0</v>
      </c>
      <c r="D65" s="5">
        <v>1</v>
      </c>
      <c r="E65" s="5">
        <v>203</v>
      </c>
      <c r="F65" s="5">
        <f>ROUND(Source!Q53,O65)</f>
        <v>292</v>
      </c>
      <c r="G65" s="5" t="s">
        <v>128</v>
      </c>
      <c r="H65" s="5" t="s">
        <v>129</v>
      </c>
      <c r="I65" s="5"/>
      <c r="J65" s="5"/>
      <c r="K65" s="5">
        <v>203</v>
      </c>
      <c r="L65" s="5">
        <v>11</v>
      </c>
      <c r="M65" s="5">
        <v>3</v>
      </c>
      <c r="N65" s="5" t="s">
        <v>47</v>
      </c>
      <c r="O65" s="5">
        <v>0</v>
      </c>
      <c r="P65" s="5">
        <f>ROUND(Source!DI53,O65)</f>
        <v>1990</v>
      </c>
      <c r="Q65" s="5"/>
      <c r="R65" s="5"/>
      <c r="S65" s="5"/>
      <c r="T65" s="5"/>
      <c r="U65" s="5"/>
      <c r="V65" s="5"/>
      <c r="W65" s="5"/>
      <c r="IF65">
        <v>-1</v>
      </c>
    </row>
    <row r="66" spans="1:240" x14ac:dyDescent="0.2">
      <c r="A66" s="5">
        <v>50</v>
      </c>
      <c r="B66" s="5">
        <v>0</v>
      </c>
      <c r="C66" s="5">
        <v>0</v>
      </c>
      <c r="D66" s="5">
        <v>1</v>
      </c>
      <c r="E66" s="5">
        <v>231</v>
      </c>
      <c r="F66" s="5">
        <f>ROUND(Source!BB53,O66)</f>
        <v>0</v>
      </c>
      <c r="G66" s="5" t="s">
        <v>130</v>
      </c>
      <c r="H66" s="5" t="s">
        <v>131</v>
      </c>
      <c r="I66" s="5"/>
      <c r="J66" s="5"/>
      <c r="K66" s="5">
        <v>231</v>
      </c>
      <c r="L66" s="5">
        <v>12</v>
      </c>
      <c r="M66" s="5">
        <v>3</v>
      </c>
      <c r="N66" s="5" t="s">
        <v>47</v>
      </c>
      <c r="O66" s="5">
        <v>0</v>
      </c>
      <c r="P66" s="5">
        <f>ROUND(Source!ET53,O66)</f>
        <v>0</v>
      </c>
      <c r="Q66" s="5"/>
      <c r="R66" s="5"/>
      <c r="S66" s="5"/>
      <c r="T66" s="5"/>
      <c r="U66" s="5"/>
      <c r="V66" s="5"/>
      <c r="W66" s="5"/>
      <c r="IF66">
        <v>-1</v>
      </c>
    </row>
    <row r="67" spans="1:240" x14ac:dyDescent="0.2">
      <c r="A67" s="5">
        <v>50</v>
      </c>
      <c r="B67" s="5">
        <v>0</v>
      </c>
      <c r="C67" s="5">
        <v>0</v>
      </c>
      <c r="D67" s="5">
        <v>1</v>
      </c>
      <c r="E67" s="5">
        <v>204</v>
      </c>
      <c r="F67" s="5">
        <f>ROUND(Source!R53,O67)</f>
        <v>37</v>
      </c>
      <c r="G67" s="5" t="s">
        <v>132</v>
      </c>
      <c r="H67" s="5" t="s">
        <v>133</v>
      </c>
      <c r="I67" s="5"/>
      <c r="J67" s="5"/>
      <c r="K67" s="5">
        <v>204</v>
      </c>
      <c r="L67" s="5">
        <v>13</v>
      </c>
      <c r="M67" s="5">
        <v>3</v>
      </c>
      <c r="N67" s="5" t="s">
        <v>47</v>
      </c>
      <c r="O67" s="5">
        <v>0</v>
      </c>
      <c r="P67" s="5">
        <f>ROUND(Source!DJ53,O67)</f>
        <v>251</v>
      </c>
      <c r="Q67" s="5"/>
      <c r="R67" s="5"/>
      <c r="S67" s="5"/>
      <c r="T67" s="5"/>
      <c r="U67" s="5"/>
      <c r="V67" s="5"/>
      <c r="W67" s="5"/>
      <c r="IF67">
        <v>-1</v>
      </c>
    </row>
    <row r="68" spans="1:240" x14ac:dyDescent="0.2">
      <c r="A68" s="5">
        <v>50</v>
      </c>
      <c r="B68" s="5">
        <v>0</v>
      </c>
      <c r="C68" s="5">
        <v>0</v>
      </c>
      <c r="D68" s="5">
        <v>1</v>
      </c>
      <c r="E68" s="5">
        <v>205</v>
      </c>
      <c r="F68" s="5">
        <f>ROUND(Source!S53,O68)</f>
        <v>958</v>
      </c>
      <c r="G68" s="5" t="s">
        <v>134</v>
      </c>
      <c r="H68" s="5" t="s">
        <v>135</v>
      </c>
      <c r="I68" s="5"/>
      <c r="J68" s="5"/>
      <c r="K68" s="5">
        <v>205</v>
      </c>
      <c r="L68" s="5">
        <v>14</v>
      </c>
      <c r="M68" s="5">
        <v>3</v>
      </c>
      <c r="N68" s="5" t="s">
        <v>47</v>
      </c>
      <c r="O68" s="5">
        <v>0</v>
      </c>
      <c r="P68" s="5">
        <f>ROUND(Source!DK53,O68)</f>
        <v>6491</v>
      </c>
      <c r="Q68" s="5"/>
      <c r="R68" s="5"/>
      <c r="S68" s="5"/>
      <c r="T68" s="5"/>
      <c r="U68" s="5"/>
      <c r="V68" s="5"/>
      <c r="W68" s="5"/>
      <c r="IF68">
        <v>-1</v>
      </c>
    </row>
    <row r="69" spans="1:240" x14ac:dyDescent="0.2">
      <c r="A69" s="5">
        <v>50</v>
      </c>
      <c r="B69" s="5">
        <v>0</v>
      </c>
      <c r="C69" s="5">
        <v>0</v>
      </c>
      <c r="D69" s="5">
        <v>1</v>
      </c>
      <c r="E69" s="5">
        <v>232</v>
      </c>
      <c r="F69" s="5">
        <f>ROUND(Source!BC53,O69)</f>
        <v>0</v>
      </c>
      <c r="G69" s="5" t="s">
        <v>136</v>
      </c>
      <c r="H69" s="5" t="s">
        <v>137</v>
      </c>
      <c r="I69" s="5"/>
      <c r="J69" s="5"/>
      <c r="K69" s="5">
        <v>232</v>
      </c>
      <c r="L69" s="5">
        <v>15</v>
      </c>
      <c r="M69" s="5">
        <v>3</v>
      </c>
      <c r="N69" s="5" t="s">
        <v>47</v>
      </c>
      <c r="O69" s="5">
        <v>0</v>
      </c>
      <c r="P69" s="5">
        <f>ROUND(Source!EU53,O69)</f>
        <v>0</v>
      </c>
      <c r="Q69" s="5"/>
      <c r="R69" s="5"/>
      <c r="S69" s="5"/>
      <c r="T69" s="5"/>
      <c r="U69" s="5"/>
      <c r="V69" s="5"/>
      <c r="W69" s="5"/>
      <c r="IF69">
        <v>-1</v>
      </c>
    </row>
    <row r="70" spans="1:240" x14ac:dyDescent="0.2">
      <c r="A70" s="5">
        <v>50</v>
      </c>
      <c r="B70" s="5">
        <v>0</v>
      </c>
      <c r="C70" s="5">
        <v>0</v>
      </c>
      <c r="D70" s="5">
        <v>1</v>
      </c>
      <c r="E70" s="5">
        <v>214</v>
      </c>
      <c r="F70" s="5">
        <f>ROUND(Source!AS53,O70)</f>
        <v>3537</v>
      </c>
      <c r="G70" s="5" t="s">
        <v>138</v>
      </c>
      <c r="H70" s="5" t="s">
        <v>139</v>
      </c>
      <c r="I70" s="5"/>
      <c r="J70" s="5"/>
      <c r="K70" s="5">
        <v>214</v>
      </c>
      <c r="L70" s="5">
        <v>16</v>
      </c>
      <c r="M70" s="5">
        <v>3</v>
      </c>
      <c r="N70" s="5" t="s">
        <v>47</v>
      </c>
      <c r="O70" s="5">
        <v>0</v>
      </c>
      <c r="P70" s="5">
        <f>ROUND(Source!EK53,O70)</f>
        <v>23958</v>
      </c>
      <c r="Q70" s="5"/>
      <c r="R70" s="5"/>
      <c r="S70" s="5"/>
      <c r="T70" s="5"/>
      <c r="U70" s="5"/>
      <c r="V70" s="5"/>
      <c r="W70" s="5"/>
      <c r="IF70">
        <v>-1</v>
      </c>
    </row>
    <row r="71" spans="1:240" x14ac:dyDescent="0.2">
      <c r="A71" s="5">
        <v>50</v>
      </c>
      <c r="B71" s="5">
        <v>0</v>
      </c>
      <c r="C71" s="5">
        <v>0</v>
      </c>
      <c r="D71" s="5">
        <v>1</v>
      </c>
      <c r="E71" s="5">
        <v>215</v>
      </c>
      <c r="F71" s="5">
        <f>ROUND(Source!AT53,O71)</f>
        <v>0</v>
      </c>
      <c r="G71" s="5" t="s">
        <v>140</v>
      </c>
      <c r="H71" s="5" t="s">
        <v>141</v>
      </c>
      <c r="I71" s="5"/>
      <c r="J71" s="5"/>
      <c r="K71" s="5">
        <v>215</v>
      </c>
      <c r="L71" s="5">
        <v>17</v>
      </c>
      <c r="M71" s="5">
        <v>3</v>
      </c>
      <c r="N71" s="5" t="s">
        <v>47</v>
      </c>
      <c r="O71" s="5">
        <v>0</v>
      </c>
      <c r="P71" s="5">
        <f>ROUND(Source!EL53,O71)</f>
        <v>0</v>
      </c>
      <c r="Q71" s="5"/>
      <c r="R71" s="5"/>
      <c r="S71" s="5"/>
      <c r="T71" s="5"/>
      <c r="U71" s="5"/>
      <c r="V71" s="5"/>
      <c r="W71" s="5"/>
      <c r="IF71">
        <v>-1</v>
      </c>
    </row>
    <row r="72" spans="1:240" x14ac:dyDescent="0.2">
      <c r="A72" s="5">
        <v>50</v>
      </c>
      <c r="B72" s="5">
        <v>0</v>
      </c>
      <c r="C72" s="5">
        <v>0</v>
      </c>
      <c r="D72" s="5">
        <v>1</v>
      </c>
      <c r="E72" s="5">
        <v>217</v>
      </c>
      <c r="F72" s="5">
        <f>ROUND(Source!AU53,O72)</f>
        <v>0</v>
      </c>
      <c r="G72" s="5" t="s">
        <v>142</v>
      </c>
      <c r="H72" s="5" t="s">
        <v>143</v>
      </c>
      <c r="I72" s="5"/>
      <c r="J72" s="5"/>
      <c r="K72" s="5">
        <v>217</v>
      </c>
      <c r="L72" s="5">
        <v>18</v>
      </c>
      <c r="M72" s="5">
        <v>3</v>
      </c>
      <c r="N72" s="5" t="s">
        <v>47</v>
      </c>
      <c r="O72" s="5">
        <v>0</v>
      </c>
      <c r="P72" s="5">
        <f>ROUND(Source!EM53,O72)</f>
        <v>0</v>
      </c>
      <c r="Q72" s="5"/>
      <c r="R72" s="5"/>
      <c r="S72" s="5"/>
      <c r="T72" s="5"/>
      <c r="U72" s="5"/>
      <c r="V72" s="5"/>
      <c r="W72" s="5"/>
      <c r="IF72">
        <v>-1</v>
      </c>
    </row>
    <row r="73" spans="1:240" x14ac:dyDescent="0.2">
      <c r="A73" s="5">
        <v>50</v>
      </c>
      <c r="B73" s="5">
        <v>0</v>
      </c>
      <c r="C73" s="5">
        <v>0</v>
      </c>
      <c r="D73" s="5">
        <v>1</v>
      </c>
      <c r="E73" s="5">
        <v>230</v>
      </c>
      <c r="F73" s="5">
        <f>ROUND(Source!BA53,O73)</f>
        <v>0</v>
      </c>
      <c r="G73" s="5" t="s">
        <v>144</v>
      </c>
      <c r="H73" s="5" t="s">
        <v>145</v>
      </c>
      <c r="I73" s="5"/>
      <c r="J73" s="5"/>
      <c r="K73" s="5">
        <v>230</v>
      </c>
      <c r="L73" s="5">
        <v>19</v>
      </c>
      <c r="M73" s="5">
        <v>3</v>
      </c>
      <c r="N73" s="5" t="s">
        <v>47</v>
      </c>
      <c r="O73" s="5">
        <v>0</v>
      </c>
      <c r="P73" s="5">
        <f>ROUND(Source!ES53,O73)</f>
        <v>0</v>
      </c>
      <c r="Q73" s="5"/>
      <c r="R73" s="5"/>
      <c r="S73" s="5"/>
      <c r="T73" s="5"/>
      <c r="U73" s="5"/>
      <c r="V73" s="5"/>
      <c r="W73" s="5"/>
      <c r="IF73">
        <v>-1</v>
      </c>
    </row>
    <row r="74" spans="1:240" x14ac:dyDescent="0.2">
      <c r="A74" s="5">
        <v>50</v>
      </c>
      <c r="B74" s="5">
        <v>0</v>
      </c>
      <c r="C74" s="5">
        <v>0</v>
      </c>
      <c r="D74" s="5">
        <v>1</v>
      </c>
      <c r="E74" s="5">
        <v>206</v>
      </c>
      <c r="F74" s="5">
        <f>ROUND(Source!T53,O74)</f>
        <v>0</v>
      </c>
      <c r="G74" s="5" t="s">
        <v>146</v>
      </c>
      <c r="H74" s="5" t="s">
        <v>147</v>
      </c>
      <c r="I74" s="5"/>
      <c r="J74" s="5"/>
      <c r="K74" s="5">
        <v>206</v>
      </c>
      <c r="L74" s="5">
        <v>20</v>
      </c>
      <c r="M74" s="5">
        <v>3</v>
      </c>
      <c r="N74" s="5" t="s">
        <v>47</v>
      </c>
      <c r="O74" s="5">
        <v>0</v>
      </c>
      <c r="P74" s="5">
        <f>ROUND(Source!DL53,O74)</f>
        <v>0</v>
      </c>
      <c r="Q74" s="5"/>
      <c r="R74" s="5"/>
      <c r="S74" s="5"/>
      <c r="T74" s="5"/>
      <c r="U74" s="5"/>
      <c r="V74" s="5"/>
      <c r="W74" s="5"/>
      <c r="IF74">
        <v>-1</v>
      </c>
    </row>
    <row r="75" spans="1:240" x14ac:dyDescent="0.2">
      <c r="A75" s="5">
        <v>50</v>
      </c>
      <c r="B75" s="5">
        <v>0</v>
      </c>
      <c r="C75" s="5">
        <v>0</v>
      </c>
      <c r="D75" s="5">
        <v>1</v>
      </c>
      <c r="E75" s="5">
        <v>207</v>
      </c>
      <c r="F75" s="5">
        <f>Source!U53</f>
        <v>120.13939600000002</v>
      </c>
      <c r="G75" s="5" t="s">
        <v>148</v>
      </c>
      <c r="H75" s="5" t="s">
        <v>149</v>
      </c>
      <c r="I75" s="5"/>
      <c r="J75" s="5"/>
      <c r="K75" s="5">
        <v>207</v>
      </c>
      <c r="L75" s="5">
        <v>21</v>
      </c>
      <c r="M75" s="5">
        <v>3</v>
      </c>
      <c r="N75" s="5" t="s">
        <v>47</v>
      </c>
      <c r="O75" s="5">
        <v>-1</v>
      </c>
      <c r="P75" s="5">
        <f>Source!DM53</f>
        <v>120.13939600000002</v>
      </c>
      <c r="Q75" s="5"/>
      <c r="R75" s="5"/>
      <c r="S75" s="5"/>
      <c r="T75" s="5"/>
      <c r="U75" s="5"/>
      <c r="V75" s="5"/>
      <c r="W75" s="5"/>
      <c r="IF75">
        <v>-1</v>
      </c>
    </row>
    <row r="76" spans="1:240" x14ac:dyDescent="0.2">
      <c r="A76" s="5">
        <v>50</v>
      </c>
      <c r="B76" s="5">
        <v>0</v>
      </c>
      <c r="C76" s="5">
        <v>0</v>
      </c>
      <c r="D76" s="5">
        <v>1</v>
      </c>
      <c r="E76" s="5">
        <v>208</v>
      </c>
      <c r="F76" s="5">
        <f>Source!V53</f>
        <v>3.1427040000000002</v>
      </c>
      <c r="G76" s="5" t="s">
        <v>150</v>
      </c>
      <c r="H76" s="5" t="s">
        <v>151</v>
      </c>
      <c r="I76" s="5"/>
      <c r="J76" s="5"/>
      <c r="K76" s="5">
        <v>208</v>
      </c>
      <c r="L76" s="5">
        <v>22</v>
      </c>
      <c r="M76" s="5">
        <v>3</v>
      </c>
      <c r="N76" s="5" t="s">
        <v>47</v>
      </c>
      <c r="O76" s="5">
        <v>-1</v>
      </c>
      <c r="P76" s="5">
        <f>Source!DN53</f>
        <v>3.1427040000000002</v>
      </c>
      <c r="Q76" s="5"/>
      <c r="R76" s="5"/>
      <c r="S76" s="5"/>
      <c r="T76" s="5"/>
      <c r="U76" s="5"/>
      <c r="V76" s="5"/>
      <c r="W76" s="5"/>
      <c r="IF76">
        <v>-1</v>
      </c>
    </row>
    <row r="77" spans="1:240" x14ac:dyDescent="0.2">
      <c r="A77" s="5">
        <v>50</v>
      </c>
      <c r="B77" s="5">
        <v>0</v>
      </c>
      <c r="C77" s="5">
        <v>0</v>
      </c>
      <c r="D77" s="5">
        <v>1</v>
      </c>
      <c r="E77" s="5">
        <v>209</v>
      </c>
      <c r="F77" s="5">
        <f>ROUND(Source!W53,O77)</f>
        <v>0</v>
      </c>
      <c r="G77" s="5" t="s">
        <v>152</v>
      </c>
      <c r="H77" s="5" t="s">
        <v>153</v>
      </c>
      <c r="I77" s="5"/>
      <c r="J77" s="5"/>
      <c r="K77" s="5">
        <v>209</v>
      </c>
      <c r="L77" s="5">
        <v>23</v>
      </c>
      <c r="M77" s="5">
        <v>3</v>
      </c>
      <c r="N77" s="5" t="s">
        <v>47</v>
      </c>
      <c r="O77" s="5">
        <v>0</v>
      </c>
      <c r="P77" s="5">
        <f>ROUND(Source!DO53,O77)</f>
        <v>0</v>
      </c>
      <c r="Q77" s="5"/>
      <c r="R77" s="5"/>
      <c r="S77" s="5"/>
      <c r="T77" s="5"/>
      <c r="U77" s="5"/>
      <c r="V77" s="5"/>
      <c r="W77" s="5"/>
      <c r="IF77">
        <v>-1</v>
      </c>
    </row>
    <row r="78" spans="1:240" x14ac:dyDescent="0.2">
      <c r="A78" s="5">
        <v>50</v>
      </c>
      <c r="B78" s="5">
        <v>0</v>
      </c>
      <c r="C78" s="5">
        <v>0</v>
      </c>
      <c r="D78" s="5">
        <v>1</v>
      </c>
      <c r="E78" s="5">
        <v>210</v>
      </c>
      <c r="F78" s="5">
        <f>ROUND(Source!X53,O78)</f>
        <v>900</v>
      </c>
      <c r="G78" s="5" t="s">
        <v>154</v>
      </c>
      <c r="H78" s="5" t="s">
        <v>155</v>
      </c>
      <c r="I78" s="5"/>
      <c r="J78" s="5"/>
      <c r="K78" s="5">
        <v>210</v>
      </c>
      <c r="L78" s="5">
        <v>24</v>
      </c>
      <c r="M78" s="5">
        <v>3</v>
      </c>
      <c r="N78" s="5" t="s">
        <v>47</v>
      </c>
      <c r="O78" s="5">
        <v>0</v>
      </c>
      <c r="P78" s="5">
        <f>ROUND(Source!DP53,O78)</f>
        <v>6089</v>
      </c>
      <c r="Q78" s="5"/>
      <c r="R78" s="5"/>
      <c r="S78" s="5"/>
      <c r="T78" s="5"/>
      <c r="U78" s="5"/>
      <c r="V78" s="5"/>
      <c r="W78" s="5"/>
      <c r="IF78">
        <v>-1</v>
      </c>
    </row>
    <row r="79" spans="1:240" x14ac:dyDescent="0.2">
      <c r="A79" s="5">
        <v>50</v>
      </c>
      <c r="B79" s="5">
        <v>0</v>
      </c>
      <c r="C79" s="5">
        <v>0</v>
      </c>
      <c r="D79" s="5">
        <v>1</v>
      </c>
      <c r="E79" s="5">
        <v>211</v>
      </c>
      <c r="F79" s="5">
        <f>ROUND(Source!Y53,O79)</f>
        <v>662</v>
      </c>
      <c r="G79" s="5" t="s">
        <v>156</v>
      </c>
      <c r="H79" s="5" t="s">
        <v>157</v>
      </c>
      <c r="I79" s="5"/>
      <c r="J79" s="5"/>
      <c r="K79" s="5">
        <v>211</v>
      </c>
      <c r="L79" s="5">
        <v>25</v>
      </c>
      <c r="M79" s="5">
        <v>3</v>
      </c>
      <c r="N79" s="5" t="s">
        <v>47</v>
      </c>
      <c r="O79" s="5">
        <v>0</v>
      </c>
      <c r="P79" s="5">
        <f>ROUND(Source!DQ53,O79)</f>
        <v>4474</v>
      </c>
      <c r="Q79" s="5"/>
      <c r="R79" s="5"/>
      <c r="S79" s="5"/>
      <c r="T79" s="5"/>
      <c r="U79" s="5"/>
      <c r="V79" s="5"/>
      <c r="W79" s="5"/>
      <c r="IF79">
        <v>-1</v>
      </c>
    </row>
    <row r="80" spans="1:240" x14ac:dyDescent="0.2">
      <c r="A80" s="5">
        <v>50</v>
      </c>
      <c r="B80" s="5">
        <v>0</v>
      </c>
      <c r="C80" s="5">
        <v>0</v>
      </c>
      <c r="D80" s="5">
        <v>1</v>
      </c>
      <c r="E80" s="5">
        <v>224</v>
      </c>
      <c r="F80" s="5">
        <f>ROUND(Source!AR53,O80)</f>
        <v>3537</v>
      </c>
      <c r="G80" s="5" t="s">
        <v>158</v>
      </c>
      <c r="H80" s="5" t="s">
        <v>159</v>
      </c>
      <c r="I80" s="5"/>
      <c r="J80" s="5"/>
      <c r="K80" s="5">
        <v>224</v>
      </c>
      <c r="L80" s="5">
        <v>26</v>
      </c>
      <c r="M80" s="5">
        <v>3</v>
      </c>
      <c r="N80" s="5" t="s">
        <v>47</v>
      </c>
      <c r="O80" s="5">
        <v>0</v>
      </c>
      <c r="P80" s="5">
        <f>ROUND(Source!EJ53,O80)</f>
        <v>23958</v>
      </c>
      <c r="Q80" s="5"/>
      <c r="R80" s="5"/>
      <c r="S80" s="5"/>
      <c r="T80" s="5"/>
      <c r="U80" s="5"/>
      <c r="V80" s="5"/>
      <c r="W80" s="5"/>
      <c r="IF80">
        <v>-1</v>
      </c>
    </row>
    <row r="81" spans="1:255" x14ac:dyDescent="0.2">
      <c r="IF81">
        <v>-1</v>
      </c>
    </row>
    <row r="82" spans="1:255" x14ac:dyDescent="0.2">
      <c r="A82" s="1">
        <v>4</v>
      </c>
      <c r="B82" s="1">
        <v>1</v>
      </c>
      <c r="C82" s="1"/>
      <c r="D82" s="1">
        <f>ROW(A181)</f>
        <v>181</v>
      </c>
      <c r="E82" s="1"/>
      <c r="F82" s="1" t="s">
        <v>55</v>
      </c>
      <c r="G82" s="1" t="str">
        <f>'1.Смета.или.Акт'!C103</f>
        <v>Монтажные работы</v>
      </c>
      <c r="H82" s="1" t="s">
        <v>47</v>
      </c>
      <c r="I82" s="1">
        <v>0</v>
      </c>
      <c r="J82" s="1"/>
      <c r="K82" s="1">
        <v>0</v>
      </c>
      <c r="L82" s="1"/>
      <c r="M82" s="1"/>
      <c r="N82" s="1"/>
      <c r="O82" s="1"/>
      <c r="P82" s="1"/>
      <c r="Q82" s="1"/>
      <c r="R82" s="1"/>
      <c r="S82" s="1"/>
      <c r="T82" s="1"/>
      <c r="U82" s="1" t="s">
        <v>47</v>
      </c>
      <c r="V82" s="1">
        <v>0</v>
      </c>
      <c r="W82" s="1"/>
      <c r="X82" s="1"/>
      <c r="Y82" s="1"/>
      <c r="Z82" s="1"/>
      <c r="AA82" s="1"/>
      <c r="AB82" s="1" t="s">
        <v>47</v>
      </c>
      <c r="AC82" s="1" t="s">
        <v>47</v>
      </c>
      <c r="AD82" s="1" t="s">
        <v>47</v>
      </c>
      <c r="AE82" s="1" t="s">
        <v>47</v>
      </c>
      <c r="AF82" s="1" t="s">
        <v>47</v>
      </c>
      <c r="AG82" s="1" t="s">
        <v>47</v>
      </c>
      <c r="AH82" s="1"/>
      <c r="AI82" s="1"/>
      <c r="AJ82" s="1"/>
      <c r="AK82" s="1"/>
      <c r="AL82" s="1"/>
      <c r="AM82" s="1"/>
      <c r="AN82" s="1"/>
      <c r="AO82" s="1"/>
      <c r="AP82" s="1" t="s">
        <v>47</v>
      </c>
      <c r="AQ82" s="1" t="s">
        <v>47</v>
      </c>
      <c r="AR82" s="1" t="s">
        <v>47</v>
      </c>
      <c r="AS82" s="1"/>
      <c r="AT82" s="1"/>
      <c r="AU82" s="1"/>
      <c r="AV82" s="1"/>
      <c r="AW82" s="1"/>
      <c r="AX82" s="1"/>
      <c r="AY82" s="1"/>
      <c r="AZ82" s="1" t="s">
        <v>47</v>
      </c>
      <c r="BA82" s="1"/>
      <c r="BB82" s="1" t="s">
        <v>47</v>
      </c>
      <c r="BC82" s="1" t="s">
        <v>47</v>
      </c>
      <c r="BD82" s="1" t="s">
        <v>47</v>
      </c>
      <c r="BE82" s="1" t="s">
        <v>47</v>
      </c>
      <c r="BF82" s="1" t="s">
        <v>47</v>
      </c>
      <c r="BG82" s="1" t="s">
        <v>47</v>
      </c>
      <c r="BH82" s="1" t="s">
        <v>47</v>
      </c>
      <c r="BI82" s="1" t="s">
        <v>47</v>
      </c>
      <c r="BJ82" s="1" t="s">
        <v>47</v>
      </c>
      <c r="BK82" s="1" t="s">
        <v>47</v>
      </c>
      <c r="BL82" s="1" t="s">
        <v>47</v>
      </c>
      <c r="BM82" s="1" t="s">
        <v>47</v>
      </c>
      <c r="BN82" s="1" t="s">
        <v>47</v>
      </c>
      <c r="BO82" s="1" t="s">
        <v>47</v>
      </c>
      <c r="BP82" s="1" t="s">
        <v>47</v>
      </c>
      <c r="BQ82" s="1"/>
      <c r="BR82" s="1"/>
      <c r="BS82" s="1"/>
      <c r="BT82" s="1"/>
      <c r="BU82" s="1"/>
      <c r="BV82" s="1"/>
      <c r="BW82" s="1"/>
      <c r="BX82" s="1">
        <v>0</v>
      </c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>
        <v>0</v>
      </c>
      <c r="IF82">
        <v>-1</v>
      </c>
    </row>
    <row r="83" spans="1:255" x14ac:dyDescent="0.2">
      <c r="IF83">
        <v>-1</v>
      </c>
    </row>
    <row r="84" spans="1:255" x14ac:dyDescent="0.2">
      <c r="A84" s="3">
        <v>52</v>
      </c>
      <c r="B84" s="3">
        <f t="shared" ref="B84:G84" si="64">B181</f>
        <v>1</v>
      </c>
      <c r="C84" s="3">
        <f t="shared" si="64"/>
        <v>4</v>
      </c>
      <c r="D84" s="3">
        <f t="shared" si="64"/>
        <v>82</v>
      </c>
      <c r="E84" s="3">
        <f t="shared" si="64"/>
        <v>0</v>
      </c>
      <c r="F84" s="3" t="str">
        <f t="shared" si="64"/>
        <v>Новый раздел</v>
      </c>
      <c r="G84" s="3" t="str">
        <f t="shared" si="64"/>
        <v>Монтажные работы</v>
      </c>
      <c r="H84" s="3"/>
      <c r="I84" s="3"/>
      <c r="J84" s="3"/>
      <c r="K84" s="3"/>
      <c r="L84" s="3"/>
      <c r="M84" s="3"/>
      <c r="N84" s="3"/>
      <c r="O84" s="3">
        <f t="shared" ref="O84:AT84" si="65">O181</f>
        <v>230648</v>
      </c>
      <c r="P84" s="3">
        <f t="shared" si="65"/>
        <v>217183</v>
      </c>
      <c r="Q84" s="3">
        <f t="shared" si="65"/>
        <v>2128</v>
      </c>
      <c r="R84" s="3">
        <f t="shared" si="65"/>
        <v>212</v>
      </c>
      <c r="S84" s="3">
        <f t="shared" si="65"/>
        <v>11337</v>
      </c>
      <c r="T84" s="3">
        <f t="shared" si="65"/>
        <v>0</v>
      </c>
      <c r="U84" s="3">
        <f t="shared" si="65"/>
        <v>1328.6742200000001</v>
      </c>
      <c r="V84" s="3">
        <f t="shared" si="65"/>
        <v>16.570457000000005</v>
      </c>
      <c r="W84" s="3">
        <f t="shared" si="65"/>
        <v>0</v>
      </c>
      <c r="X84" s="3">
        <f t="shared" si="65"/>
        <v>11231</v>
      </c>
      <c r="Y84" s="3">
        <f t="shared" si="65"/>
        <v>6855</v>
      </c>
      <c r="Z84" s="3">
        <f t="shared" si="65"/>
        <v>0</v>
      </c>
      <c r="AA84" s="3">
        <f t="shared" si="65"/>
        <v>0</v>
      </c>
      <c r="AB84" s="3">
        <f t="shared" si="65"/>
        <v>230648</v>
      </c>
      <c r="AC84" s="3">
        <f t="shared" si="65"/>
        <v>217183</v>
      </c>
      <c r="AD84" s="3">
        <f t="shared" si="65"/>
        <v>2128</v>
      </c>
      <c r="AE84" s="3">
        <f t="shared" si="65"/>
        <v>212</v>
      </c>
      <c r="AF84" s="3">
        <f t="shared" si="65"/>
        <v>11337</v>
      </c>
      <c r="AG84" s="3">
        <f t="shared" si="65"/>
        <v>0</v>
      </c>
      <c r="AH84" s="3">
        <f t="shared" si="65"/>
        <v>1328.6742200000001</v>
      </c>
      <c r="AI84" s="3">
        <f t="shared" si="65"/>
        <v>16.570457000000005</v>
      </c>
      <c r="AJ84" s="3">
        <f t="shared" si="65"/>
        <v>0</v>
      </c>
      <c r="AK84" s="3">
        <f t="shared" si="65"/>
        <v>11231</v>
      </c>
      <c r="AL84" s="3">
        <f t="shared" si="65"/>
        <v>6855</v>
      </c>
      <c r="AM84" s="3">
        <f t="shared" si="65"/>
        <v>0</v>
      </c>
      <c r="AN84" s="3">
        <f t="shared" si="65"/>
        <v>0</v>
      </c>
      <c r="AO84" s="3">
        <f t="shared" si="65"/>
        <v>0</v>
      </c>
      <c r="AP84" s="3">
        <f t="shared" si="65"/>
        <v>0</v>
      </c>
      <c r="AQ84" s="3">
        <f t="shared" si="65"/>
        <v>0</v>
      </c>
      <c r="AR84" s="3">
        <f t="shared" si="65"/>
        <v>248734</v>
      </c>
      <c r="AS84" s="3">
        <f t="shared" si="65"/>
        <v>248734</v>
      </c>
      <c r="AT84" s="3">
        <f t="shared" si="65"/>
        <v>0</v>
      </c>
      <c r="AU84" s="3">
        <f t="shared" ref="AU84:BZ84" si="66">AU181</f>
        <v>0</v>
      </c>
      <c r="AV84" s="3">
        <f t="shared" si="66"/>
        <v>217183</v>
      </c>
      <c r="AW84" s="3">
        <f t="shared" si="66"/>
        <v>217183</v>
      </c>
      <c r="AX84" s="3">
        <f t="shared" si="66"/>
        <v>0</v>
      </c>
      <c r="AY84" s="3">
        <f t="shared" si="66"/>
        <v>217183</v>
      </c>
      <c r="AZ84" s="3">
        <f t="shared" si="66"/>
        <v>0</v>
      </c>
      <c r="BA84" s="3">
        <f t="shared" si="66"/>
        <v>0</v>
      </c>
      <c r="BB84" s="3">
        <f t="shared" si="66"/>
        <v>0</v>
      </c>
      <c r="BC84" s="3">
        <f t="shared" si="66"/>
        <v>0</v>
      </c>
      <c r="BD84" s="3">
        <f t="shared" si="66"/>
        <v>0</v>
      </c>
      <c r="BE84" s="3">
        <f t="shared" si="66"/>
        <v>0</v>
      </c>
      <c r="BF84" s="3">
        <f t="shared" si="66"/>
        <v>0</v>
      </c>
      <c r="BG84" s="3">
        <f t="shared" si="66"/>
        <v>0</v>
      </c>
      <c r="BH84" s="3">
        <f t="shared" si="66"/>
        <v>0</v>
      </c>
      <c r="BI84" s="3">
        <f t="shared" si="66"/>
        <v>0</v>
      </c>
      <c r="BJ84" s="3">
        <f t="shared" si="66"/>
        <v>0</v>
      </c>
      <c r="BK84" s="3">
        <f t="shared" si="66"/>
        <v>0</v>
      </c>
      <c r="BL84" s="3">
        <f t="shared" si="66"/>
        <v>0</v>
      </c>
      <c r="BM84" s="3">
        <f t="shared" si="66"/>
        <v>0</v>
      </c>
      <c r="BN84" s="3">
        <f t="shared" si="66"/>
        <v>0</v>
      </c>
      <c r="BO84" s="3">
        <f t="shared" si="66"/>
        <v>0</v>
      </c>
      <c r="BP84" s="3">
        <f t="shared" si="66"/>
        <v>0</v>
      </c>
      <c r="BQ84" s="3">
        <f t="shared" si="66"/>
        <v>0</v>
      </c>
      <c r="BR84" s="3">
        <f t="shared" si="66"/>
        <v>0</v>
      </c>
      <c r="BS84" s="3">
        <f t="shared" si="66"/>
        <v>0</v>
      </c>
      <c r="BT84" s="3">
        <f t="shared" si="66"/>
        <v>0</v>
      </c>
      <c r="BU84" s="3">
        <f t="shared" si="66"/>
        <v>0</v>
      </c>
      <c r="BV84" s="3">
        <f t="shared" si="66"/>
        <v>0</v>
      </c>
      <c r="BW84" s="3">
        <f t="shared" si="66"/>
        <v>0</v>
      </c>
      <c r="BX84" s="3">
        <f t="shared" si="66"/>
        <v>0</v>
      </c>
      <c r="BY84" s="3">
        <f t="shared" si="66"/>
        <v>0</v>
      </c>
      <c r="BZ84" s="3">
        <f t="shared" si="66"/>
        <v>0</v>
      </c>
      <c r="CA84" s="3">
        <f t="shared" ref="CA84:DF84" si="67">CA181</f>
        <v>248734</v>
      </c>
      <c r="CB84" s="3">
        <f t="shared" si="67"/>
        <v>248734</v>
      </c>
      <c r="CC84" s="3">
        <f t="shared" si="67"/>
        <v>0</v>
      </c>
      <c r="CD84" s="3">
        <f t="shared" si="67"/>
        <v>0</v>
      </c>
      <c r="CE84" s="3">
        <f t="shared" si="67"/>
        <v>217183</v>
      </c>
      <c r="CF84" s="3">
        <f t="shared" si="67"/>
        <v>217183</v>
      </c>
      <c r="CG84" s="3">
        <f t="shared" si="67"/>
        <v>0</v>
      </c>
      <c r="CH84" s="3">
        <f t="shared" si="67"/>
        <v>217183</v>
      </c>
      <c r="CI84" s="3">
        <f t="shared" si="67"/>
        <v>0</v>
      </c>
      <c r="CJ84" s="3">
        <f t="shared" si="67"/>
        <v>0</v>
      </c>
      <c r="CK84" s="3">
        <f t="shared" si="67"/>
        <v>0</v>
      </c>
      <c r="CL84" s="3">
        <f t="shared" si="67"/>
        <v>0</v>
      </c>
      <c r="CM84" s="3">
        <f t="shared" si="67"/>
        <v>0</v>
      </c>
      <c r="CN84" s="3">
        <f t="shared" si="67"/>
        <v>0</v>
      </c>
      <c r="CO84" s="3">
        <f t="shared" si="67"/>
        <v>0</v>
      </c>
      <c r="CP84" s="3">
        <f t="shared" si="67"/>
        <v>0</v>
      </c>
      <c r="CQ84" s="3">
        <f t="shared" si="67"/>
        <v>0</v>
      </c>
      <c r="CR84" s="3">
        <f t="shared" si="67"/>
        <v>0</v>
      </c>
      <c r="CS84" s="3">
        <f t="shared" si="67"/>
        <v>0</v>
      </c>
      <c r="CT84" s="3">
        <f t="shared" si="67"/>
        <v>0</v>
      </c>
      <c r="CU84" s="3">
        <f t="shared" si="67"/>
        <v>0</v>
      </c>
      <c r="CV84" s="3">
        <f t="shared" si="67"/>
        <v>0</v>
      </c>
      <c r="CW84" s="3">
        <f t="shared" si="67"/>
        <v>0</v>
      </c>
      <c r="CX84" s="3">
        <f t="shared" si="67"/>
        <v>0</v>
      </c>
      <c r="CY84" s="3">
        <f t="shared" si="67"/>
        <v>0</v>
      </c>
      <c r="CZ84" s="3">
        <f t="shared" si="67"/>
        <v>0</v>
      </c>
      <c r="DA84" s="3">
        <f t="shared" si="67"/>
        <v>0</v>
      </c>
      <c r="DB84" s="3">
        <f t="shared" si="67"/>
        <v>0</v>
      </c>
      <c r="DC84" s="3">
        <f t="shared" si="67"/>
        <v>0</v>
      </c>
      <c r="DD84" s="3">
        <f t="shared" si="67"/>
        <v>0</v>
      </c>
      <c r="DE84" s="3">
        <f t="shared" si="67"/>
        <v>0</v>
      </c>
      <c r="DF84" s="3">
        <f t="shared" si="67"/>
        <v>0</v>
      </c>
      <c r="DG84" s="4">
        <f t="shared" ref="DG84:EL84" si="68">DG181</f>
        <v>1563815</v>
      </c>
      <c r="DH84" s="4">
        <f t="shared" si="68"/>
        <v>1472515</v>
      </c>
      <c r="DI84" s="4">
        <f t="shared" si="68"/>
        <v>14421</v>
      </c>
      <c r="DJ84" s="4">
        <f t="shared" si="68"/>
        <v>1445</v>
      </c>
      <c r="DK84" s="4">
        <f t="shared" si="68"/>
        <v>76879</v>
      </c>
      <c r="DL84" s="4">
        <f t="shared" si="68"/>
        <v>0</v>
      </c>
      <c r="DM84" s="4">
        <f t="shared" si="68"/>
        <v>1328.6742200000001</v>
      </c>
      <c r="DN84" s="4">
        <f t="shared" si="68"/>
        <v>16.570457000000005</v>
      </c>
      <c r="DO84" s="4">
        <f t="shared" si="68"/>
        <v>0</v>
      </c>
      <c r="DP84" s="4">
        <f t="shared" si="68"/>
        <v>76168</v>
      </c>
      <c r="DQ84" s="4">
        <f t="shared" si="68"/>
        <v>46487</v>
      </c>
      <c r="DR84" s="4">
        <f t="shared" si="68"/>
        <v>0</v>
      </c>
      <c r="DS84" s="4">
        <f t="shared" si="68"/>
        <v>0</v>
      </c>
      <c r="DT84" s="4">
        <f t="shared" si="68"/>
        <v>1563815</v>
      </c>
      <c r="DU84" s="4">
        <f t="shared" si="68"/>
        <v>1472515</v>
      </c>
      <c r="DV84" s="4">
        <f t="shared" si="68"/>
        <v>14421</v>
      </c>
      <c r="DW84" s="4">
        <f t="shared" si="68"/>
        <v>1445</v>
      </c>
      <c r="DX84" s="4">
        <f t="shared" si="68"/>
        <v>76879</v>
      </c>
      <c r="DY84" s="4">
        <f t="shared" si="68"/>
        <v>0</v>
      </c>
      <c r="DZ84" s="4">
        <f t="shared" si="68"/>
        <v>1328.6742200000001</v>
      </c>
      <c r="EA84" s="4">
        <f t="shared" si="68"/>
        <v>16.570457000000005</v>
      </c>
      <c r="EB84" s="4">
        <f t="shared" si="68"/>
        <v>0</v>
      </c>
      <c r="EC84" s="4">
        <f t="shared" si="68"/>
        <v>76168</v>
      </c>
      <c r="ED84" s="4">
        <f t="shared" si="68"/>
        <v>46487</v>
      </c>
      <c r="EE84" s="4">
        <f t="shared" si="68"/>
        <v>0</v>
      </c>
      <c r="EF84" s="4">
        <f t="shared" si="68"/>
        <v>0</v>
      </c>
      <c r="EG84" s="4">
        <f t="shared" si="68"/>
        <v>0</v>
      </c>
      <c r="EH84" s="4">
        <f t="shared" si="68"/>
        <v>0</v>
      </c>
      <c r="EI84" s="4">
        <f t="shared" si="68"/>
        <v>0</v>
      </c>
      <c r="EJ84" s="4">
        <f t="shared" si="68"/>
        <v>1686470</v>
      </c>
      <c r="EK84" s="4">
        <f t="shared" si="68"/>
        <v>1686470</v>
      </c>
      <c r="EL84" s="4">
        <f t="shared" si="68"/>
        <v>0</v>
      </c>
      <c r="EM84" s="4">
        <f t="shared" ref="EM84:FR84" si="69">EM181</f>
        <v>0</v>
      </c>
      <c r="EN84" s="4">
        <f t="shared" si="69"/>
        <v>1472515</v>
      </c>
      <c r="EO84" s="4">
        <f t="shared" si="69"/>
        <v>1472515</v>
      </c>
      <c r="EP84" s="4">
        <f t="shared" si="69"/>
        <v>0</v>
      </c>
      <c r="EQ84" s="4">
        <f t="shared" si="69"/>
        <v>1472515</v>
      </c>
      <c r="ER84" s="4">
        <f t="shared" si="69"/>
        <v>0</v>
      </c>
      <c r="ES84" s="4">
        <f t="shared" si="69"/>
        <v>0</v>
      </c>
      <c r="ET84" s="4">
        <f t="shared" si="69"/>
        <v>0</v>
      </c>
      <c r="EU84" s="4">
        <f t="shared" si="69"/>
        <v>0</v>
      </c>
      <c r="EV84" s="4">
        <f t="shared" si="69"/>
        <v>0</v>
      </c>
      <c r="EW84" s="4">
        <f t="shared" si="69"/>
        <v>0</v>
      </c>
      <c r="EX84" s="4">
        <f t="shared" si="69"/>
        <v>0</v>
      </c>
      <c r="EY84" s="4">
        <f t="shared" si="69"/>
        <v>0</v>
      </c>
      <c r="EZ84" s="4">
        <f t="shared" si="69"/>
        <v>0</v>
      </c>
      <c r="FA84" s="4">
        <f t="shared" si="69"/>
        <v>0</v>
      </c>
      <c r="FB84" s="4">
        <f t="shared" si="69"/>
        <v>0</v>
      </c>
      <c r="FC84" s="4">
        <f t="shared" si="69"/>
        <v>0</v>
      </c>
      <c r="FD84" s="4">
        <f t="shared" si="69"/>
        <v>0</v>
      </c>
      <c r="FE84" s="4">
        <f t="shared" si="69"/>
        <v>0</v>
      </c>
      <c r="FF84" s="4">
        <f t="shared" si="69"/>
        <v>0</v>
      </c>
      <c r="FG84" s="4">
        <f t="shared" si="69"/>
        <v>0</v>
      </c>
      <c r="FH84" s="4">
        <f t="shared" si="69"/>
        <v>0</v>
      </c>
      <c r="FI84" s="4">
        <f t="shared" si="69"/>
        <v>0</v>
      </c>
      <c r="FJ84" s="4">
        <f t="shared" si="69"/>
        <v>0</v>
      </c>
      <c r="FK84" s="4">
        <f t="shared" si="69"/>
        <v>0</v>
      </c>
      <c r="FL84" s="4">
        <f t="shared" si="69"/>
        <v>0</v>
      </c>
      <c r="FM84" s="4">
        <f t="shared" si="69"/>
        <v>0</v>
      </c>
      <c r="FN84" s="4">
        <f t="shared" si="69"/>
        <v>0</v>
      </c>
      <c r="FO84" s="4">
        <f t="shared" si="69"/>
        <v>0</v>
      </c>
      <c r="FP84" s="4">
        <f t="shared" si="69"/>
        <v>0</v>
      </c>
      <c r="FQ84" s="4">
        <f t="shared" si="69"/>
        <v>0</v>
      </c>
      <c r="FR84" s="4">
        <f t="shared" si="69"/>
        <v>0</v>
      </c>
      <c r="FS84" s="4">
        <f t="shared" ref="FS84:GX84" si="70">FS181</f>
        <v>1686470</v>
      </c>
      <c r="FT84" s="4">
        <f t="shared" si="70"/>
        <v>1686470</v>
      </c>
      <c r="FU84" s="4">
        <f t="shared" si="70"/>
        <v>0</v>
      </c>
      <c r="FV84" s="4">
        <f t="shared" si="70"/>
        <v>0</v>
      </c>
      <c r="FW84" s="4">
        <f t="shared" si="70"/>
        <v>1472515</v>
      </c>
      <c r="FX84" s="4">
        <f t="shared" si="70"/>
        <v>1472515</v>
      </c>
      <c r="FY84" s="4">
        <f t="shared" si="70"/>
        <v>0</v>
      </c>
      <c r="FZ84" s="4">
        <f t="shared" si="70"/>
        <v>1472515</v>
      </c>
      <c r="GA84" s="4">
        <f t="shared" si="70"/>
        <v>0</v>
      </c>
      <c r="GB84" s="4">
        <f t="shared" si="70"/>
        <v>0</v>
      </c>
      <c r="GC84" s="4">
        <f t="shared" si="70"/>
        <v>0</v>
      </c>
      <c r="GD84" s="4">
        <f t="shared" si="70"/>
        <v>0</v>
      </c>
      <c r="GE84" s="4">
        <f t="shared" si="70"/>
        <v>0</v>
      </c>
      <c r="GF84" s="4">
        <f t="shared" si="70"/>
        <v>0</v>
      </c>
      <c r="GG84" s="4">
        <f t="shared" si="70"/>
        <v>0</v>
      </c>
      <c r="GH84" s="4">
        <f t="shared" si="70"/>
        <v>0</v>
      </c>
      <c r="GI84" s="4">
        <f t="shared" si="70"/>
        <v>0</v>
      </c>
      <c r="GJ84" s="4">
        <f t="shared" si="70"/>
        <v>0</v>
      </c>
      <c r="GK84" s="4">
        <f t="shared" si="70"/>
        <v>0</v>
      </c>
      <c r="GL84" s="4">
        <f t="shared" si="70"/>
        <v>0</v>
      </c>
      <c r="GM84" s="4">
        <f t="shared" si="70"/>
        <v>0</v>
      </c>
      <c r="GN84" s="4">
        <f t="shared" si="70"/>
        <v>0</v>
      </c>
      <c r="GO84" s="4">
        <f t="shared" si="70"/>
        <v>0</v>
      </c>
      <c r="GP84" s="4">
        <f t="shared" si="70"/>
        <v>0</v>
      </c>
      <c r="GQ84" s="4">
        <f t="shared" si="70"/>
        <v>0</v>
      </c>
      <c r="GR84" s="4">
        <f t="shared" si="70"/>
        <v>0</v>
      </c>
      <c r="GS84" s="4">
        <f t="shared" si="70"/>
        <v>0</v>
      </c>
      <c r="GT84" s="4">
        <f t="shared" si="70"/>
        <v>0</v>
      </c>
      <c r="GU84" s="4">
        <f t="shared" si="70"/>
        <v>0</v>
      </c>
      <c r="GV84" s="4">
        <f t="shared" si="70"/>
        <v>0</v>
      </c>
      <c r="GW84" s="4">
        <f t="shared" si="70"/>
        <v>0</v>
      </c>
      <c r="GX84" s="4">
        <f t="shared" si="70"/>
        <v>0</v>
      </c>
      <c r="IF84">
        <v>-1</v>
      </c>
    </row>
    <row r="85" spans="1:255" x14ac:dyDescent="0.2">
      <c r="IF85">
        <v>-1</v>
      </c>
    </row>
    <row r="86" spans="1:255" x14ac:dyDescent="0.2">
      <c r="A86" s="2">
        <v>17</v>
      </c>
      <c r="B86" s="2">
        <v>1</v>
      </c>
      <c r="C86" s="2">
        <f>ROW(SmtRes!A65)</f>
        <v>65</v>
      </c>
      <c r="D86" s="2">
        <f>ROW(EtalonRes!A65)</f>
        <v>65</v>
      </c>
      <c r="E86" s="2" t="s">
        <v>57</v>
      </c>
      <c r="F86" s="2" t="s">
        <v>161</v>
      </c>
      <c r="G86" s="2" t="s">
        <v>162</v>
      </c>
      <c r="H86" s="2" t="s">
        <v>60</v>
      </c>
      <c r="I86" s="2">
        <f>'1.Смета.или.Акт'!E105</f>
        <v>1.6</v>
      </c>
      <c r="J86" s="2">
        <v>0</v>
      </c>
      <c r="K86" s="2"/>
      <c r="L86" s="2"/>
      <c r="M86" s="2"/>
      <c r="N86" s="2"/>
      <c r="O86" s="2">
        <f t="shared" ref="O86:O117" si="71">ROUND(CP86,0)</f>
        <v>424</v>
      </c>
      <c r="P86" s="2">
        <f t="shared" ref="P86:P117" si="72">ROUND(CQ86*I86,0)</f>
        <v>262</v>
      </c>
      <c r="Q86" s="2">
        <f t="shared" ref="Q86:Q117" si="73">ROUND(CR86*I86,0)</f>
        <v>1</v>
      </c>
      <c r="R86" s="2">
        <f t="shared" ref="R86:R117" si="74">ROUND(CS86*I86,0)</f>
        <v>0</v>
      </c>
      <c r="S86" s="2">
        <f t="shared" ref="S86:S117" si="75">ROUND(CT86*I86,0)</f>
        <v>161</v>
      </c>
      <c r="T86" s="2">
        <f t="shared" ref="T86:T117" si="76">ROUND(CU86*I86,0)</f>
        <v>0</v>
      </c>
      <c r="U86" s="2">
        <f t="shared" ref="U86:U117" si="77">CV86*I86</f>
        <v>19.680000000000003</v>
      </c>
      <c r="V86" s="2">
        <f t="shared" ref="V86:V117" si="78">CW86*I86</f>
        <v>1.6E-2</v>
      </c>
      <c r="W86" s="2">
        <f t="shared" ref="W86:W117" si="79">ROUND(CX86*I86,0)</f>
        <v>0</v>
      </c>
      <c r="X86" s="2">
        <f t="shared" ref="X86:X117" si="80">ROUND(CY86,0)</f>
        <v>166</v>
      </c>
      <c r="Y86" s="2">
        <f t="shared" ref="Y86:Y117" si="81">ROUND(CZ86,0)</f>
        <v>121</v>
      </c>
      <c r="Z86" s="2"/>
      <c r="AA86" s="2">
        <v>34736102</v>
      </c>
      <c r="AB86" s="2">
        <f>'1.Смета.или.Акт'!F105</f>
        <v>264.96999999999997</v>
      </c>
      <c r="AC86" s="2">
        <f t="shared" ref="AC86:AC117" si="82">ROUND((ES86),2)</f>
        <v>163.82</v>
      </c>
      <c r="AD86" s="2">
        <f>'1.Смета.или.Акт'!H105</f>
        <v>0.66</v>
      </c>
      <c r="AE86" s="2">
        <f>'1.Смета.или.Акт'!I105</f>
        <v>0.12</v>
      </c>
      <c r="AF86" s="2">
        <f>'1.Смета.или.Акт'!G105</f>
        <v>100.49</v>
      </c>
      <c r="AG86" s="2">
        <f t="shared" ref="AG86:AG117" si="83">ROUND((AP86),2)</f>
        <v>0</v>
      </c>
      <c r="AH86" s="2">
        <f t="shared" ref="AH86:AH117" si="84">(EW86)</f>
        <v>12.3</v>
      </c>
      <c r="AI86" s="2">
        <f t="shared" ref="AI86:AI117" si="85">(EX86)</f>
        <v>0.01</v>
      </c>
      <c r="AJ86" s="2">
        <f t="shared" ref="AJ86:AJ117" si="86">ROUND((AS86),2)</f>
        <v>0</v>
      </c>
      <c r="AK86" s="2">
        <v>264.97000000000003</v>
      </c>
      <c r="AL86" s="2">
        <v>163.82</v>
      </c>
      <c r="AM86" s="2">
        <v>0.66</v>
      </c>
      <c r="AN86" s="2">
        <v>0.12</v>
      </c>
      <c r="AO86" s="2">
        <v>100.49</v>
      </c>
      <c r="AP86" s="2">
        <v>0</v>
      </c>
      <c r="AQ86" s="2">
        <v>12.3</v>
      </c>
      <c r="AR86" s="2">
        <v>0.01</v>
      </c>
      <c r="AS86" s="2">
        <v>0</v>
      </c>
      <c r="AT86" s="2">
        <f>'1.Смета.или.Акт'!E106</f>
        <v>103</v>
      </c>
      <c r="AU86" s="2">
        <f>'1.Смета.или.Акт'!E107</f>
        <v>75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47</v>
      </c>
      <c r="BE86" s="2" t="s">
        <v>47</v>
      </c>
      <c r="BF86" s="2" t="s">
        <v>47</v>
      </c>
      <c r="BG86" s="2" t="s">
        <v>47</v>
      </c>
      <c r="BH86" s="2">
        <v>0</v>
      </c>
      <c r="BI86" s="2">
        <v>1</v>
      </c>
      <c r="BJ86" s="2" t="s">
        <v>163</v>
      </c>
      <c r="BK86" s="2"/>
      <c r="BL86" s="2"/>
      <c r="BM86" s="2">
        <v>14017</v>
      </c>
      <c r="BN86" s="2">
        <v>0</v>
      </c>
      <c r="BO86" s="2" t="s">
        <v>47</v>
      </c>
      <c r="BP86" s="2">
        <v>0</v>
      </c>
      <c r="BQ86" s="2">
        <v>1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47</v>
      </c>
      <c r="BZ86" s="2">
        <v>103</v>
      </c>
      <c r="CA86" s="2">
        <v>75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47</v>
      </c>
      <c r="CO86" s="2">
        <v>0</v>
      </c>
      <c r="CP86" s="2">
        <f>IF('1.Смета.или.Акт'!F105=AC86+AD86+AF86,P86+Q86+S86,I86*AB86)</f>
        <v>424</v>
      </c>
      <c r="CQ86" s="2">
        <f t="shared" ref="CQ86:CQ117" si="87">AC86*BC86</f>
        <v>163.82</v>
      </c>
      <c r="CR86" s="2">
        <f t="shared" ref="CR86:CR117" si="88">AD86*BB86</f>
        <v>0.66</v>
      </c>
      <c r="CS86" s="2">
        <f t="shared" ref="CS86:CS117" si="89">AE86*BS86</f>
        <v>0.12</v>
      </c>
      <c r="CT86" s="2">
        <f t="shared" ref="CT86:CT117" si="90">AF86*BA86</f>
        <v>100.49</v>
      </c>
      <c r="CU86" s="2">
        <f t="shared" ref="CU86:CU117" si="91">AG86</f>
        <v>0</v>
      </c>
      <c r="CV86" s="2">
        <f t="shared" ref="CV86:CV117" si="92">AH86</f>
        <v>12.3</v>
      </c>
      <c r="CW86" s="2">
        <f t="shared" ref="CW86:CW117" si="93">AI86</f>
        <v>0.01</v>
      </c>
      <c r="CX86" s="2">
        <f t="shared" ref="CX86:CX117" si="94">AJ86</f>
        <v>0</v>
      </c>
      <c r="CY86" s="2">
        <f t="shared" ref="CY86:CY117" si="95">(((S86+(R86*IF(0,0,1)))*AT86)/100)</f>
        <v>165.83</v>
      </c>
      <c r="CZ86" s="2">
        <f t="shared" ref="CZ86:CZ117" si="96">(((S86+(R86*IF(0,0,1)))*AU86)/100)</f>
        <v>120.75</v>
      </c>
      <c r="DA86" s="2"/>
      <c r="DB86" s="2"/>
      <c r="DC86" s="2" t="s">
        <v>47</v>
      </c>
      <c r="DD86" s="2" t="s">
        <v>47</v>
      </c>
      <c r="DE86" s="2" t="s">
        <v>47</v>
      </c>
      <c r="DF86" s="2" t="s">
        <v>47</v>
      </c>
      <c r="DG86" s="2" t="s">
        <v>47</v>
      </c>
      <c r="DH86" s="2" t="s">
        <v>47</v>
      </c>
      <c r="DI86" s="2" t="s">
        <v>47</v>
      </c>
      <c r="DJ86" s="2" t="s">
        <v>47</v>
      </c>
      <c r="DK86" s="2" t="s">
        <v>47</v>
      </c>
      <c r="DL86" s="2" t="s">
        <v>47</v>
      </c>
      <c r="DM86" s="2" t="s">
        <v>47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1005</v>
      </c>
      <c r="DV86" s="2" t="s">
        <v>60</v>
      </c>
      <c r="DW86" s="2" t="str">
        <f>'1.Смета.или.Акт'!D105</f>
        <v>100 м2</v>
      </c>
      <c r="DX86" s="2">
        <v>100</v>
      </c>
      <c r="DY86" s="2"/>
      <c r="DZ86" s="2"/>
      <c r="EA86" s="2"/>
      <c r="EB86" s="2"/>
      <c r="EC86" s="2"/>
      <c r="ED86" s="2"/>
      <c r="EE86" s="2">
        <v>32653381</v>
      </c>
      <c r="EF86" s="2">
        <v>1</v>
      </c>
      <c r="EG86" s="2" t="s">
        <v>164</v>
      </c>
      <c r="EH86" s="2">
        <v>0</v>
      </c>
      <c r="EI86" s="2" t="s">
        <v>47</v>
      </c>
      <c r="EJ86" s="2">
        <v>1</v>
      </c>
      <c r="EK86" s="2">
        <v>14017</v>
      </c>
      <c r="EL86" s="2" t="s">
        <v>165</v>
      </c>
      <c r="EM86" s="2" t="s">
        <v>166</v>
      </c>
      <c r="EN86" s="2"/>
      <c r="EO86" s="2" t="s">
        <v>47</v>
      </c>
      <c r="EP86" s="2"/>
      <c r="EQ86" s="2">
        <v>0</v>
      </c>
      <c r="ER86" s="2">
        <v>264.97000000000003</v>
      </c>
      <c r="ES86" s="2">
        <v>163.82</v>
      </c>
      <c r="ET86" s="2">
        <v>0.66</v>
      </c>
      <c r="EU86" s="2">
        <v>0.12</v>
      </c>
      <c r="EV86" s="2">
        <v>100.49</v>
      </c>
      <c r="EW86" s="2">
        <v>12.3</v>
      </c>
      <c r="EX86" s="2">
        <v>0.01</v>
      </c>
      <c r="EY86" s="2">
        <v>0</v>
      </c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ref="FR86:FR117" si="97">ROUND(IF(AND(BH86=3,BI86=3),P86,0),0)</f>
        <v>0</v>
      </c>
      <c r="FS86" s="2">
        <v>0</v>
      </c>
      <c r="FT86" s="2"/>
      <c r="FU86" s="2"/>
      <c r="FV86" s="2"/>
      <c r="FW86" s="2"/>
      <c r="FX86" s="2">
        <v>103</v>
      </c>
      <c r="FY86" s="2">
        <v>75</v>
      </c>
      <c r="FZ86" s="2"/>
      <c r="GA86" s="2" t="s">
        <v>47</v>
      </c>
      <c r="GB86" s="2"/>
      <c r="GC86" s="2"/>
      <c r="GD86" s="2">
        <v>0</v>
      </c>
      <c r="GE86" s="2"/>
      <c r="GF86" s="2">
        <v>1255941977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ref="GL86:GL117" si="98">ROUND(IF(AND(BH86=3,BI86=3,FS86&lt;&gt;0),P86,0),0)</f>
        <v>0</v>
      </c>
      <c r="GM86" s="2">
        <f t="shared" ref="GM86:GM117" si="99">ROUND(O86+X86+Y86+GK86,0)+GX86</f>
        <v>711</v>
      </c>
      <c r="GN86" s="2">
        <f t="shared" ref="GN86:GN117" si="100">IF(OR(BI86=0,BI86=1),ROUND(O86+X86+Y86+GK86,0),0)</f>
        <v>711</v>
      </c>
      <c r="GO86" s="2">
        <f t="shared" ref="GO86:GO117" si="101">IF(BI86=2,ROUND(O86+X86+Y86+GK86,0),0)</f>
        <v>0</v>
      </c>
      <c r="GP86" s="2">
        <f t="shared" ref="GP86:GP117" si="102">IF(BI86=4,ROUND(O86+X86+Y86+GK86,0)+GX86,0)</f>
        <v>0</v>
      </c>
      <c r="GQ86" s="2"/>
      <c r="GR86" s="2">
        <v>0</v>
      </c>
      <c r="GS86" s="2">
        <v>3</v>
      </c>
      <c r="GT86" s="2">
        <v>0</v>
      </c>
      <c r="GU86" s="2" t="s">
        <v>47</v>
      </c>
      <c r="GV86" s="2">
        <f t="shared" ref="GV86:GV117" si="103">ROUND(GT86,2)</f>
        <v>0</v>
      </c>
      <c r="GW86" s="2">
        <v>1</v>
      </c>
      <c r="GX86" s="2">
        <f t="shared" ref="GX86:GX117" si="104">ROUND(GV86*GW86*I86,0)</f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>
        <v>-1</v>
      </c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17</v>
      </c>
      <c r="B87">
        <v>1</v>
      </c>
      <c r="C87">
        <f>ROW(SmtRes!A74)</f>
        <v>74</v>
      </c>
      <c r="D87">
        <f>ROW(EtalonRes!A74)</f>
        <v>74</v>
      </c>
      <c r="E87" t="s">
        <v>57</v>
      </c>
      <c r="F87" t="s">
        <v>161</v>
      </c>
      <c r="G87" t="s">
        <v>162</v>
      </c>
      <c r="H87" t="s">
        <v>60</v>
      </c>
      <c r="I87">
        <f>'1.Смета.или.Акт'!E105</f>
        <v>1.6</v>
      </c>
      <c r="J87">
        <v>0</v>
      </c>
      <c r="O87">
        <f t="shared" si="71"/>
        <v>2874</v>
      </c>
      <c r="P87">
        <f t="shared" si="72"/>
        <v>1777</v>
      </c>
      <c r="Q87">
        <f t="shared" si="73"/>
        <v>7</v>
      </c>
      <c r="R87">
        <f t="shared" si="74"/>
        <v>1</v>
      </c>
      <c r="S87">
        <f t="shared" si="75"/>
        <v>1090</v>
      </c>
      <c r="T87">
        <f t="shared" si="76"/>
        <v>0</v>
      </c>
      <c r="U87">
        <f t="shared" si="77"/>
        <v>19.680000000000003</v>
      </c>
      <c r="V87">
        <f t="shared" si="78"/>
        <v>1.6E-2</v>
      </c>
      <c r="W87">
        <f t="shared" si="79"/>
        <v>0</v>
      </c>
      <c r="X87">
        <f t="shared" si="80"/>
        <v>1124</v>
      </c>
      <c r="Y87">
        <f t="shared" si="81"/>
        <v>818</v>
      </c>
      <c r="AA87">
        <v>34736124</v>
      </c>
      <c r="AB87">
        <f t="shared" ref="AB87:AB117" si="105">ROUND((AC87+AD87+AF87),2)</f>
        <v>264.97000000000003</v>
      </c>
      <c r="AC87">
        <f t="shared" si="82"/>
        <v>163.82</v>
      </c>
      <c r="AD87">
        <f t="shared" ref="AD87:AD117" si="106">ROUND((((ET87)-(EU87))+AE87),2)</f>
        <v>0.66</v>
      </c>
      <c r="AE87">
        <f t="shared" ref="AE87:AE117" si="107">ROUND((EU87),2)</f>
        <v>0.12</v>
      </c>
      <c r="AF87">
        <f t="shared" ref="AF87:AF117" si="108">ROUND((EV87),2)</f>
        <v>100.49</v>
      </c>
      <c r="AG87">
        <f t="shared" si="83"/>
        <v>0</v>
      </c>
      <c r="AH87">
        <f t="shared" si="84"/>
        <v>12.3</v>
      </c>
      <c r="AI87">
        <f t="shared" si="85"/>
        <v>0.01</v>
      </c>
      <c r="AJ87">
        <f t="shared" si="86"/>
        <v>0</v>
      </c>
      <c r="AK87">
        <v>264.97000000000003</v>
      </c>
      <c r="AL87">
        <v>163.82</v>
      </c>
      <c r="AM87">
        <v>0.66</v>
      </c>
      <c r="AN87">
        <v>0.12</v>
      </c>
      <c r="AO87">
        <v>100.49</v>
      </c>
      <c r="AP87">
        <v>0</v>
      </c>
      <c r="AQ87">
        <v>12.3</v>
      </c>
      <c r="AR87">
        <v>0.01</v>
      </c>
      <c r="AS87">
        <v>0</v>
      </c>
      <c r="AT87">
        <v>103</v>
      </c>
      <c r="AU87">
        <v>75</v>
      </c>
      <c r="AV87">
        <v>1</v>
      </c>
      <c r="AW87">
        <v>1</v>
      </c>
      <c r="AZ87">
        <v>6.78</v>
      </c>
      <c r="BA87">
        <v>6.78</v>
      </c>
      <c r="BB87">
        <v>6.78</v>
      </c>
      <c r="BC87">
        <v>6.78</v>
      </c>
      <c r="BD87" t="s">
        <v>47</v>
      </c>
      <c r="BE87" t="s">
        <v>47</v>
      </c>
      <c r="BF87" t="s">
        <v>47</v>
      </c>
      <c r="BG87" t="s">
        <v>47</v>
      </c>
      <c r="BH87">
        <v>0</v>
      </c>
      <c r="BI87">
        <v>1</v>
      </c>
      <c r="BJ87" t="s">
        <v>163</v>
      </c>
      <c r="BM87">
        <v>14017</v>
      </c>
      <c r="BN87">
        <v>0</v>
      </c>
      <c r="BO87" t="s">
        <v>47</v>
      </c>
      <c r="BP87">
        <v>0</v>
      </c>
      <c r="BQ87">
        <v>1</v>
      </c>
      <c r="BR87">
        <v>0</v>
      </c>
      <c r="BS87">
        <v>6.78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47</v>
      </c>
      <c r="BZ87">
        <v>103</v>
      </c>
      <c r="CA87">
        <v>75</v>
      </c>
      <c r="CF87">
        <v>0</v>
      </c>
      <c r="CG87">
        <v>0</v>
      </c>
      <c r="CM87">
        <v>0</v>
      </c>
      <c r="CN87" t="s">
        <v>47</v>
      </c>
      <c r="CO87">
        <v>0</v>
      </c>
      <c r="CP87">
        <f t="shared" ref="CP87:CP117" si="109">(P87+Q87+S87)</f>
        <v>2874</v>
      </c>
      <c r="CQ87">
        <f t="shared" si="87"/>
        <v>1110.6995999999999</v>
      </c>
      <c r="CR87">
        <f t="shared" si="88"/>
        <v>4.4748000000000001</v>
      </c>
      <c r="CS87">
        <f t="shared" si="89"/>
        <v>0.81359999999999999</v>
      </c>
      <c r="CT87">
        <f t="shared" si="90"/>
        <v>681.32219999999995</v>
      </c>
      <c r="CU87">
        <f t="shared" si="91"/>
        <v>0</v>
      </c>
      <c r="CV87">
        <f t="shared" si="92"/>
        <v>12.3</v>
      </c>
      <c r="CW87">
        <f t="shared" si="93"/>
        <v>0.01</v>
      </c>
      <c r="CX87">
        <f t="shared" si="94"/>
        <v>0</v>
      </c>
      <c r="CY87">
        <f t="shared" si="95"/>
        <v>1123.73</v>
      </c>
      <c r="CZ87">
        <f t="shared" si="96"/>
        <v>818.25</v>
      </c>
      <c r="DC87" t="s">
        <v>47</v>
      </c>
      <c r="DD87" t="s">
        <v>47</v>
      </c>
      <c r="DE87" t="s">
        <v>47</v>
      </c>
      <c r="DF87" t="s">
        <v>47</v>
      </c>
      <c r="DG87" t="s">
        <v>47</v>
      </c>
      <c r="DH87" t="s">
        <v>47</v>
      </c>
      <c r="DI87" t="s">
        <v>47</v>
      </c>
      <c r="DJ87" t="s">
        <v>47</v>
      </c>
      <c r="DK87" t="s">
        <v>47</v>
      </c>
      <c r="DL87" t="s">
        <v>47</v>
      </c>
      <c r="DM87" t="s">
        <v>47</v>
      </c>
      <c r="DN87">
        <v>0</v>
      </c>
      <c r="DO87">
        <v>0</v>
      </c>
      <c r="DP87">
        <v>1</v>
      </c>
      <c r="DQ87">
        <v>1</v>
      </c>
      <c r="DU87">
        <v>1005</v>
      </c>
      <c r="DV87" t="s">
        <v>60</v>
      </c>
      <c r="DW87" t="s">
        <v>60</v>
      </c>
      <c r="DX87">
        <v>100</v>
      </c>
      <c r="EE87">
        <v>32653381</v>
      </c>
      <c r="EF87">
        <v>1</v>
      </c>
      <c r="EG87" t="s">
        <v>164</v>
      </c>
      <c r="EH87">
        <v>0</v>
      </c>
      <c r="EI87" t="s">
        <v>47</v>
      </c>
      <c r="EJ87">
        <v>1</v>
      </c>
      <c r="EK87">
        <v>14017</v>
      </c>
      <c r="EL87" t="s">
        <v>165</v>
      </c>
      <c r="EM87" t="s">
        <v>166</v>
      </c>
      <c r="EO87" t="s">
        <v>47</v>
      </c>
      <c r="EQ87">
        <v>0</v>
      </c>
      <c r="ER87">
        <v>264.97000000000003</v>
      </c>
      <c r="ES87">
        <v>163.82</v>
      </c>
      <c r="ET87">
        <v>0.66</v>
      </c>
      <c r="EU87">
        <v>0.12</v>
      </c>
      <c r="EV87">
        <v>100.49</v>
      </c>
      <c r="EW87">
        <v>12.3</v>
      </c>
      <c r="EX87">
        <v>0.01</v>
      </c>
      <c r="EY87">
        <v>0</v>
      </c>
      <c r="FQ87">
        <v>0</v>
      </c>
      <c r="FR87">
        <f t="shared" si="97"/>
        <v>0</v>
      </c>
      <c r="FS87">
        <v>0</v>
      </c>
      <c r="FX87">
        <v>103</v>
      </c>
      <c r="FY87">
        <v>75</v>
      </c>
      <c r="GA87" t="s">
        <v>47</v>
      </c>
      <c r="GD87">
        <v>0</v>
      </c>
      <c r="GF87">
        <v>1255941977</v>
      </c>
      <c r="GG87">
        <v>1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98"/>
        <v>0</v>
      </c>
      <c r="GM87">
        <f t="shared" si="99"/>
        <v>4816</v>
      </c>
      <c r="GN87">
        <f t="shared" si="100"/>
        <v>4816</v>
      </c>
      <c r="GO87">
        <f t="shared" si="101"/>
        <v>0</v>
      </c>
      <c r="GP87">
        <f t="shared" si="102"/>
        <v>0</v>
      </c>
      <c r="GR87">
        <v>0</v>
      </c>
      <c r="GS87">
        <v>3</v>
      </c>
      <c r="GT87">
        <v>0</v>
      </c>
      <c r="GU87" t="s">
        <v>47</v>
      </c>
      <c r="GV87">
        <f t="shared" si="103"/>
        <v>0</v>
      </c>
      <c r="GW87">
        <v>1</v>
      </c>
      <c r="GX87">
        <f t="shared" si="104"/>
        <v>0</v>
      </c>
      <c r="HA87">
        <v>0</v>
      </c>
      <c r="HB87">
        <v>0</v>
      </c>
      <c r="IF87">
        <v>-1</v>
      </c>
      <c r="IK87">
        <v>0</v>
      </c>
    </row>
    <row r="88" spans="1:255" x14ac:dyDescent="0.2">
      <c r="A88" s="2">
        <v>18</v>
      </c>
      <c r="B88" s="2">
        <v>1</v>
      </c>
      <c r="C88" s="2">
        <v>60</v>
      </c>
      <c r="D88" s="2"/>
      <c r="E88" s="2" t="s">
        <v>167</v>
      </c>
      <c r="F88" s="2" t="str">
        <f>'1.Смета.или.Акт'!B109</f>
        <v>01.7.07.12</v>
      </c>
      <c r="G88" s="2" t="str">
        <f>'1.Смета.или.Акт'!C109</f>
        <v>Пленка полиэтиленовая</v>
      </c>
      <c r="H88" s="2" t="s">
        <v>170</v>
      </c>
      <c r="I88" s="2">
        <f>I86*J88</f>
        <v>200</v>
      </c>
      <c r="J88" s="2">
        <v>125</v>
      </c>
      <c r="K88" s="2"/>
      <c r="L88" s="2"/>
      <c r="M88" s="2"/>
      <c r="N88" s="2"/>
      <c r="O88" s="2">
        <f t="shared" si="71"/>
        <v>324</v>
      </c>
      <c r="P88" s="2">
        <f t="shared" si="72"/>
        <v>324</v>
      </c>
      <c r="Q88" s="2">
        <f t="shared" si="73"/>
        <v>0</v>
      </c>
      <c r="R88" s="2">
        <f t="shared" si="74"/>
        <v>0</v>
      </c>
      <c r="S88" s="2">
        <f t="shared" si="75"/>
        <v>0</v>
      </c>
      <c r="T88" s="2">
        <f t="shared" si="76"/>
        <v>0</v>
      </c>
      <c r="U88" s="2">
        <f t="shared" si="77"/>
        <v>0</v>
      </c>
      <c r="V88" s="2">
        <f t="shared" si="78"/>
        <v>0</v>
      </c>
      <c r="W88" s="2">
        <f t="shared" si="79"/>
        <v>0</v>
      </c>
      <c r="X88" s="2">
        <f t="shared" si="80"/>
        <v>0</v>
      </c>
      <c r="Y88" s="2">
        <f t="shared" si="81"/>
        <v>0</v>
      </c>
      <c r="Z88" s="2"/>
      <c r="AA88" s="2">
        <v>34736102</v>
      </c>
      <c r="AB88" s="2">
        <f t="shared" si="105"/>
        <v>1.62</v>
      </c>
      <c r="AC88" s="2">
        <f>'1.Смета.или.Акт'!F109</f>
        <v>1.62</v>
      </c>
      <c r="AD88" s="2">
        <f t="shared" si="106"/>
        <v>0</v>
      </c>
      <c r="AE88" s="2">
        <f t="shared" si="107"/>
        <v>0</v>
      </c>
      <c r="AF88" s="2">
        <f t="shared" si="108"/>
        <v>0</v>
      </c>
      <c r="AG88" s="2">
        <f t="shared" si="83"/>
        <v>0</v>
      </c>
      <c r="AH88" s="2">
        <f t="shared" si="84"/>
        <v>0</v>
      </c>
      <c r="AI88" s="2">
        <f t="shared" si="85"/>
        <v>0</v>
      </c>
      <c r="AJ88" s="2">
        <f t="shared" si="86"/>
        <v>0</v>
      </c>
      <c r="AK88" s="2">
        <v>1.62</v>
      </c>
      <c r="AL88" s="2">
        <v>1.62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106</v>
      </c>
      <c r="AU88" s="2">
        <v>65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47</v>
      </c>
      <c r="BE88" s="2" t="s">
        <v>47</v>
      </c>
      <c r="BF88" s="2" t="s">
        <v>47</v>
      </c>
      <c r="BG88" s="2" t="s">
        <v>47</v>
      </c>
      <c r="BH88" s="2">
        <v>3</v>
      </c>
      <c r="BI88" s="2">
        <v>1</v>
      </c>
      <c r="BJ88" s="2" t="s">
        <v>47</v>
      </c>
      <c r="BK88" s="2"/>
      <c r="BL88" s="2"/>
      <c r="BM88" s="2">
        <v>0</v>
      </c>
      <c r="BN88" s="2">
        <v>0</v>
      </c>
      <c r="BO88" s="2" t="s">
        <v>47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47</v>
      </c>
      <c r="BZ88" s="2">
        <v>106</v>
      </c>
      <c r="CA88" s="2">
        <v>65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47</v>
      </c>
      <c r="CO88" s="2">
        <v>0</v>
      </c>
      <c r="CP88" s="2">
        <f>IF('1.Смета.или.Акт'!F109=AC88+AD88+AF88,P88+Q88+S88,I88*AB88)</f>
        <v>324</v>
      </c>
      <c r="CQ88" s="2">
        <f t="shared" si="87"/>
        <v>1.62</v>
      </c>
      <c r="CR88" s="2">
        <f t="shared" si="88"/>
        <v>0</v>
      </c>
      <c r="CS88" s="2">
        <f t="shared" si="89"/>
        <v>0</v>
      </c>
      <c r="CT88" s="2">
        <f t="shared" si="90"/>
        <v>0</v>
      </c>
      <c r="CU88" s="2">
        <f t="shared" si="91"/>
        <v>0</v>
      </c>
      <c r="CV88" s="2">
        <f t="shared" si="92"/>
        <v>0</v>
      </c>
      <c r="CW88" s="2">
        <f t="shared" si="93"/>
        <v>0</v>
      </c>
      <c r="CX88" s="2">
        <f t="shared" si="94"/>
        <v>0</v>
      </c>
      <c r="CY88" s="2">
        <f t="shared" si="95"/>
        <v>0</v>
      </c>
      <c r="CZ88" s="2">
        <f t="shared" si="96"/>
        <v>0</v>
      </c>
      <c r="DA88" s="2"/>
      <c r="DB88" s="2"/>
      <c r="DC88" s="2" t="s">
        <v>47</v>
      </c>
      <c r="DD88" s="2" t="s">
        <v>47</v>
      </c>
      <c r="DE88" s="2" t="s">
        <v>47</v>
      </c>
      <c r="DF88" s="2" t="s">
        <v>47</v>
      </c>
      <c r="DG88" s="2" t="s">
        <v>47</v>
      </c>
      <c r="DH88" s="2" t="s">
        <v>47</v>
      </c>
      <c r="DI88" s="2" t="s">
        <v>47</v>
      </c>
      <c r="DJ88" s="2" t="s">
        <v>47</v>
      </c>
      <c r="DK88" s="2" t="s">
        <v>47</v>
      </c>
      <c r="DL88" s="2" t="s">
        <v>47</v>
      </c>
      <c r="DM88" s="2" t="s">
        <v>47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1005</v>
      </c>
      <c r="DV88" s="2" t="s">
        <v>170</v>
      </c>
      <c r="DW88" s="2" t="str">
        <f>'1.Смета.или.Акт'!D109</f>
        <v>м2</v>
      </c>
      <c r="DX88" s="2">
        <v>1</v>
      </c>
      <c r="DY88" s="2"/>
      <c r="DZ88" s="2"/>
      <c r="EA88" s="2"/>
      <c r="EB88" s="2"/>
      <c r="EC88" s="2"/>
      <c r="ED88" s="2"/>
      <c r="EE88" s="2">
        <v>32653299</v>
      </c>
      <c r="EF88" s="2">
        <v>20</v>
      </c>
      <c r="EG88" s="2" t="s">
        <v>75</v>
      </c>
      <c r="EH88" s="2">
        <v>0</v>
      </c>
      <c r="EI88" s="2" t="s">
        <v>47</v>
      </c>
      <c r="EJ88" s="2">
        <v>1</v>
      </c>
      <c r="EK88" s="2">
        <v>0</v>
      </c>
      <c r="EL88" s="2" t="s">
        <v>76</v>
      </c>
      <c r="EM88" s="2" t="s">
        <v>77</v>
      </c>
      <c r="EN88" s="2"/>
      <c r="EO88" s="2" t="s">
        <v>47</v>
      </c>
      <c r="EP88" s="2"/>
      <c r="EQ88" s="2">
        <v>0</v>
      </c>
      <c r="ER88" s="2">
        <v>1.59</v>
      </c>
      <c r="ES88" s="2">
        <v>1.62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si="97"/>
        <v>0</v>
      </c>
      <c r="FS88" s="2">
        <v>0</v>
      </c>
      <c r="FT88" s="2"/>
      <c r="FU88" s="2"/>
      <c r="FV88" s="2"/>
      <c r="FW88" s="2"/>
      <c r="FX88" s="2">
        <v>106</v>
      </c>
      <c r="FY88" s="2">
        <v>65</v>
      </c>
      <c r="FZ88" s="2"/>
      <c r="GA88" s="2" t="s">
        <v>171</v>
      </c>
      <c r="GB88" s="2"/>
      <c r="GC88" s="2"/>
      <c r="GD88" s="2">
        <v>0</v>
      </c>
      <c r="GE88" s="2"/>
      <c r="GF88" s="2">
        <v>280678968</v>
      </c>
      <c r="GG88" s="2">
        <v>2</v>
      </c>
      <c r="GH88" s="2">
        <v>2</v>
      </c>
      <c r="GI88" s="2">
        <v>-2</v>
      </c>
      <c r="GJ88" s="2">
        <v>0</v>
      </c>
      <c r="GK88" s="2">
        <f>ROUND(R88*(R12)/100,0)</f>
        <v>0</v>
      </c>
      <c r="GL88" s="2">
        <f t="shared" si="98"/>
        <v>0</v>
      </c>
      <c r="GM88" s="2">
        <f t="shared" si="99"/>
        <v>324</v>
      </c>
      <c r="GN88" s="2">
        <f t="shared" si="100"/>
        <v>324</v>
      </c>
      <c r="GO88" s="2">
        <f t="shared" si="101"/>
        <v>0</v>
      </c>
      <c r="GP88" s="2">
        <f t="shared" si="102"/>
        <v>0</v>
      </c>
      <c r="GQ88" s="2"/>
      <c r="GR88" s="2">
        <v>0</v>
      </c>
      <c r="GS88" s="2">
        <v>2</v>
      </c>
      <c r="GT88" s="2">
        <v>0</v>
      </c>
      <c r="GU88" s="2" t="s">
        <v>47</v>
      </c>
      <c r="GV88" s="2">
        <f t="shared" si="103"/>
        <v>0</v>
      </c>
      <c r="GW88" s="2">
        <v>1</v>
      </c>
      <c r="GX88" s="2">
        <f t="shared" si="104"/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>
        <v>-1</v>
      </c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18</v>
      </c>
      <c r="B89">
        <v>1</v>
      </c>
      <c r="C89">
        <v>69</v>
      </c>
      <c r="E89" t="s">
        <v>167</v>
      </c>
      <c r="F89" t="s">
        <v>168</v>
      </c>
      <c r="G89" t="s">
        <v>169</v>
      </c>
      <c r="H89" t="s">
        <v>170</v>
      </c>
      <c r="I89">
        <f>I87*J89</f>
        <v>200</v>
      </c>
      <c r="J89">
        <v>125</v>
      </c>
      <c r="O89">
        <f t="shared" si="71"/>
        <v>2197</v>
      </c>
      <c r="P89">
        <f t="shared" si="72"/>
        <v>2197</v>
      </c>
      <c r="Q89">
        <f t="shared" si="73"/>
        <v>0</v>
      </c>
      <c r="R89">
        <f t="shared" si="74"/>
        <v>0</v>
      </c>
      <c r="S89">
        <f t="shared" si="75"/>
        <v>0</v>
      </c>
      <c r="T89">
        <f t="shared" si="76"/>
        <v>0</v>
      </c>
      <c r="U89">
        <f t="shared" si="77"/>
        <v>0</v>
      </c>
      <c r="V89">
        <f t="shared" si="78"/>
        <v>0</v>
      </c>
      <c r="W89">
        <f t="shared" si="79"/>
        <v>0</v>
      </c>
      <c r="X89">
        <f t="shared" si="80"/>
        <v>0</v>
      </c>
      <c r="Y89">
        <f t="shared" si="81"/>
        <v>0</v>
      </c>
      <c r="AA89">
        <v>34736124</v>
      </c>
      <c r="AB89">
        <f t="shared" si="105"/>
        <v>1.62</v>
      </c>
      <c r="AC89">
        <f t="shared" si="82"/>
        <v>1.62</v>
      </c>
      <c r="AD89">
        <f t="shared" si="106"/>
        <v>0</v>
      </c>
      <c r="AE89">
        <f t="shared" si="107"/>
        <v>0</v>
      </c>
      <c r="AF89">
        <f t="shared" si="108"/>
        <v>0</v>
      </c>
      <c r="AG89">
        <f t="shared" si="83"/>
        <v>0</v>
      </c>
      <c r="AH89">
        <f t="shared" si="84"/>
        <v>0</v>
      </c>
      <c r="AI89">
        <f t="shared" si="85"/>
        <v>0</v>
      </c>
      <c r="AJ89">
        <f t="shared" si="86"/>
        <v>0</v>
      </c>
      <c r="AK89">
        <v>1.62</v>
      </c>
      <c r="AL89">
        <v>1.62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106</v>
      </c>
      <c r="AU89">
        <v>65</v>
      </c>
      <c r="AV89">
        <v>1</v>
      </c>
      <c r="AW89">
        <v>1</v>
      </c>
      <c r="AZ89">
        <v>6.78</v>
      </c>
      <c r="BA89">
        <v>1</v>
      </c>
      <c r="BB89">
        <v>1</v>
      </c>
      <c r="BC89">
        <v>6.78</v>
      </c>
      <c r="BD89" t="s">
        <v>47</v>
      </c>
      <c r="BE89" t="s">
        <v>47</v>
      </c>
      <c r="BF89" t="s">
        <v>47</v>
      </c>
      <c r="BG89" t="s">
        <v>47</v>
      </c>
      <c r="BH89">
        <v>3</v>
      </c>
      <c r="BI89">
        <v>1</v>
      </c>
      <c r="BJ89" t="s">
        <v>47</v>
      </c>
      <c r="BM89">
        <v>0</v>
      </c>
      <c r="BN89">
        <v>0</v>
      </c>
      <c r="BO89" t="s">
        <v>47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47</v>
      </c>
      <c r="BZ89">
        <v>106</v>
      </c>
      <c r="CA89">
        <v>65</v>
      </c>
      <c r="CF89">
        <v>0</v>
      </c>
      <c r="CG89">
        <v>0</v>
      </c>
      <c r="CM89">
        <v>0</v>
      </c>
      <c r="CN89" t="s">
        <v>47</v>
      </c>
      <c r="CO89">
        <v>0</v>
      </c>
      <c r="CP89">
        <f t="shared" si="109"/>
        <v>2197</v>
      </c>
      <c r="CQ89">
        <f t="shared" si="87"/>
        <v>10.983600000000001</v>
      </c>
      <c r="CR89">
        <f t="shared" si="88"/>
        <v>0</v>
      </c>
      <c r="CS89">
        <f t="shared" si="89"/>
        <v>0</v>
      </c>
      <c r="CT89">
        <f t="shared" si="90"/>
        <v>0</v>
      </c>
      <c r="CU89">
        <f t="shared" si="91"/>
        <v>0</v>
      </c>
      <c r="CV89">
        <f t="shared" si="92"/>
        <v>0</v>
      </c>
      <c r="CW89">
        <f t="shared" si="93"/>
        <v>0</v>
      </c>
      <c r="CX89">
        <f t="shared" si="94"/>
        <v>0</v>
      </c>
      <c r="CY89">
        <f t="shared" si="95"/>
        <v>0</v>
      </c>
      <c r="CZ89">
        <f t="shared" si="96"/>
        <v>0</v>
      </c>
      <c r="DC89" t="s">
        <v>47</v>
      </c>
      <c r="DD89" t="s">
        <v>47</v>
      </c>
      <c r="DE89" t="s">
        <v>47</v>
      </c>
      <c r="DF89" t="s">
        <v>47</v>
      </c>
      <c r="DG89" t="s">
        <v>47</v>
      </c>
      <c r="DH89" t="s">
        <v>47</v>
      </c>
      <c r="DI89" t="s">
        <v>47</v>
      </c>
      <c r="DJ89" t="s">
        <v>47</v>
      </c>
      <c r="DK89" t="s">
        <v>47</v>
      </c>
      <c r="DL89" t="s">
        <v>47</v>
      </c>
      <c r="DM89" t="s">
        <v>47</v>
      </c>
      <c r="DN89">
        <v>0</v>
      </c>
      <c r="DO89">
        <v>0</v>
      </c>
      <c r="DP89">
        <v>1</v>
      </c>
      <c r="DQ89">
        <v>1</v>
      </c>
      <c r="DU89">
        <v>1005</v>
      </c>
      <c r="DV89" t="s">
        <v>170</v>
      </c>
      <c r="DW89" t="s">
        <v>170</v>
      </c>
      <c r="DX89">
        <v>1</v>
      </c>
      <c r="EE89">
        <v>32653299</v>
      </c>
      <c r="EF89">
        <v>20</v>
      </c>
      <c r="EG89" t="s">
        <v>75</v>
      </c>
      <c r="EH89">
        <v>0</v>
      </c>
      <c r="EI89" t="s">
        <v>47</v>
      </c>
      <c r="EJ89">
        <v>1</v>
      </c>
      <c r="EK89">
        <v>0</v>
      </c>
      <c r="EL89" t="s">
        <v>76</v>
      </c>
      <c r="EM89" t="s">
        <v>77</v>
      </c>
      <c r="EO89" t="s">
        <v>47</v>
      </c>
      <c r="EQ89">
        <v>0</v>
      </c>
      <c r="ER89">
        <v>10.8</v>
      </c>
      <c r="ES89">
        <v>1.62</v>
      </c>
      <c r="ET89">
        <v>0</v>
      </c>
      <c r="EU89">
        <v>0</v>
      </c>
      <c r="EV89">
        <v>0</v>
      </c>
      <c r="EW89">
        <v>0</v>
      </c>
      <c r="EX89">
        <v>0</v>
      </c>
      <c r="EZ89">
        <v>5</v>
      </c>
      <c r="FC89">
        <v>0</v>
      </c>
      <c r="FD89">
        <v>18</v>
      </c>
      <c r="FF89">
        <v>10.8</v>
      </c>
      <c r="FQ89">
        <v>0</v>
      </c>
      <c r="FR89">
        <f t="shared" si="97"/>
        <v>0</v>
      </c>
      <c r="FS89">
        <v>0</v>
      </c>
      <c r="FX89">
        <v>106</v>
      </c>
      <c r="FY89">
        <v>65</v>
      </c>
      <c r="GA89" t="s">
        <v>171</v>
      </c>
      <c r="GD89">
        <v>0</v>
      </c>
      <c r="GF89">
        <v>280678968</v>
      </c>
      <c r="GG89">
        <v>1</v>
      </c>
      <c r="GH89">
        <v>3</v>
      </c>
      <c r="GI89">
        <v>4</v>
      </c>
      <c r="GJ89">
        <v>0</v>
      </c>
      <c r="GK89">
        <f>ROUND(R89*(S12)/100,0)</f>
        <v>0</v>
      </c>
      <c r="GL89">
        <f t="shared" si="98"/>
        <v>0</v>
      </c>
      <c r="GM89">
        <f t="shared" si="99"/>
        <v>2197</v>
      </c>
      <c r="GN89">
        <f t="shared" si="100"/>
        <v>2197</v>
      </c>
      <c r="GO89">
        <f t="shared" si="101"/>
        <v>0</v>
      </c>
      <c r="GP89">
        <f t="shared" si="102"/>
        <v>0</v>
      </c>
      <c r="GR89">
        <v>1</v>
      </c>
      <c r="GS89">
        <v>1</v>
      </c>
      <c r="GT89">
        <v>0</v>
      </c>
      <c r="GU89" t="s">
        <v>47</v>
      </c>
      <c r="GV89">
        <f t="shared" si="103"/>
        <v>0</v>
      </c>
      <c r="GW89">
        <v>1</v>
      </c>
      <c r="GX89">
        <f t="shared" si="104"/>
        <v>0</v>
      </c>
      <c r="HA89">
        <v>0</v>
      </c>
      <c r="HB89">
        <v>0</v>
      </c>
      <c r="IF89">
        <v>-1</v>
      </c>
      <c r="IK89">
        <v>0</v>
      </c>
    </row>
    <row r="90" spans="1:255" x14ac:dyDescent="0.2">
      <c r="A90" s="2">
        <v>17</v>
      </c>
      <c r="B90" s="2">
        <v>1</v>
      </c>
      <c r="C90" s="2">
        <f>ROW(SmtRes!A86)</f>
        <v>86</v>
      </c>
      <c r="D90" s="2">
        <f>ROW(EtalonRes!A86)</f>
        <v>86</v>
      </c>
      <c r="E90" s="2" t="s">
        <v>64</v>
      </c>
      <c r="F90" s="2" t="s">
        <v>172</v>
      </c>
      <c r="G90" s="2" t="s">
        <v>173</v>
      </c>
      <c r="H90" s="2" t="s">
        <v>81</v>
      </c>
      <c r="I90" s="2">
        <f>'1.Смета.или.Акт'!E111</f>
        <v>8.32</v>
      </c>
      <c r="J90" s="2">
        <v>0</v>
      </c>
      <c r="K90" s="2"/>
      <c r="L90" s="2"/>
      <c r="M90" s="2"/>
      <c r="N90" s="2"/>
      <c r="O90" s="2">
        <f t="shared" si="71"/>
        <v>19084</v>
      </c>
      <c r="P90" s="2">
        <f t="shared" si="72"/>
        <v>17158</v>
      </c>
      <c r="Q90" s="2">
        <f t="shared" si="73"/>
        <v>260</v>
      </c>
      <c r="R90" s="2">
        <f t="shared" si="74"/>
        <v>38</v>
      </c>
      <c r="S90" s="2">
        <f t="shared" si="75"/>
        <v>1666</v>
      </c>
      <c r="T90" s="2">
        <f t="shared" si="76"/>
        <v>0</v>
      </c>
      <c r="U90" s="2">
        <f t="shared" si="77"/>
        <v>200.4288</v>
      </c>
      <c r="V90" s="2">
        <f t="shared" si="78"/>
        <v>3.0784000000000002</v>
      </c>
      <c r="W90" s="2">
        <f t="shared" si="79"/>
        <v>0</v>
      </c>
      <c r="X90" s="2">
        <f t="shared" si="80"/>
        <v>2011</v>
      </c>
      <c r="Y90" s="2">
        <f t="shared" si="81"/>
        <v>1074</v>
      </c>
      <c r="Z90" s="2"/>
      <c r="AA90" s="2">
        <v>34736102</v>
      </c>
      <c r="AB90" s="2">
        <f>'1.Смета.или.Акт'!F111</f>
        <v>2293.7000000000003</v>
      </c>
      <c r="AC90" s="2">
        <f t="shared" si="82"/>
        <v>2062.25</v>
      </c>
      <c r="AD90" s="2">
        <f>'1.Смета.или.Акт'!H111</f>
        <v>31.26</v>
      </c>
      <c r="AE90" s="2">
        <f>'1.Смета.или.Акт'!I111</f>
        <v>4.58</v>
      </c>
      <c r="AF90" s="2">
        <f>'1.Смета.или.Акт'!G111</f>
        <v>200.19</v>
      </c>
      <c r="AG90" s="2">
        <f t="shared" si="83"/>
        <v>0</v>
      </c>
      <c r="AH90" s="2">
        <f t="shared" si="84"/>
        <v>24.09</v>
      </c>
      <c r="AI90" s="2">
        <f t="shared" si="85"/>
        <v>0.37</v>
      </c>
      <c r="AJ90" s="2">
        <f t="shared" si="86"/>
        <v>0</v>
      </c>
      <c r="AK90" s="2">
        <v>2293.6999999999998</v>
      </c>
      <c r="AL90" s="2">
        <v>2062.25</v>
      </c>
      <c r="AM90" s="2">
        <v>31.26</v>
      </c>
      <c r="AN90" s="2">
        <v>4.58</v>
      </c>
      <c r="AO90" s="2">
        <v>200.19</v>
      </c>
      <c r="AP90" s="2">
        <v>0</v>
      </c>
      <c r="AQ90" s="2">
        <v>24.09</v>
      </c>
      <c r="AR90" s="2">
        <v>0.37</v>
      </c>
      <c r="AS90" s="2">
        <v>0</v>
      </c>
      <c r="AT90" s="2">
        <f>'1.Смета.или.Акт'!E112</f>
        <v>118</v>
      </c>
      <c r="AU90" s="2">
        <f>'1.Смета.или.Акт'!E113</f>
        <v>63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47</v>
      </c>
      <c r="BE90" s="2" t="s">
        <v>47</v>
      </c>
      <c r="BF90" s="2" t="s">
        <v>47</v>
      </c>
      <c r="BG90" s="2" t="s">
        <v>47</v>
      </c>
      <c r="BH90" s="2">
        <v>0</v>
      </c>
      <c r="BI90" s="2">
        <v>1</v>
      </c>
      <c r="BJ90" s="2" t="s">
        <v>174</v>
      </c>
      <c r="BK90" s="2"/>
      <c r="BL90" s="2"/>
      <c r="BM90" s="2">
        <v>10001</v>
      </c>
      <c r="BN90" s="2">
        <v>0</v>
      </c>
      <c r="BO90" s="2" t="s">
        <v>47</v>
      </c>
      <c r="BP90" s="2">
        <v>0</v>
      </c>
      <c r="BQ90" s="2">
        <v>1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47</v>
      </c>
      <c r="BZ90" s="2">
        <v>118</v>
      </c>
      <c r="CA90" s="2">
        <v>63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47</v>
      </c>
      <c r="CO90" s="2">
        <v>0</v>
      </c>
      <c r="CP90" s="2">
        <f>IF('1.Смета.или.Акт'!F111=AC90+AD90+AF90,P90+Q90+S90,I90*AB90)</f>
        <v>19084</v>
      </c>
      <c r="CQ90" s="2">
        <f t="shared" si="87"/>
        <v>2062.25</v>
      </c>
      <c r="CR90" s="2">
        <f t="shared" si="88"/>
        <v>31.26</v>
      </c>
      <c r="CS90" s="2">
        <f t="shared" si="89"/>
        <v>4.58</v>
      </c>
      <c r="CT90" s="2">
        <f t="shared" si="90"/>
        <v>200.19</v>
      </c>
      <c r="CU90" s="2">
        <f t="shared" si="91"/>
        <v>0</v>
      </c>
      <c r="CV90" s="2">
        <f t="shared" si="92"/>
        <v>24.09</v>
      </c>
      <c r="CW90" s="2">
        <f t="shared" si="93"/>
        <v>0.37</v>
      </c>
      <c r="CX90" s="2">
        <f t="shared" si="94"/>
        <v>0</v>
      </c>
      <c r="CY90" s="2">
        <f t="shared" si="95"/>
        <v>2010.72</v>
      </c>
      <c r="CZ90" s="2">
        <f t="shared" si="96"/>
        <v>1073.52</v>
      </c>
      <c r="DA90" s="2"/>
      <c r="DB90" s="2"/>
      <c r="DC90" s="2" t="s">
        <v>47</v>
      </c>
      <c r="DD90" s="2" t="s">
        <v>47</v>
      </c>
      <c r="DE90" s="2" t="s">
        <v>47</v>
      </c>
      <c r="DF90" s="2" t="s">
        <v>47</v>
      </c>
      <c r="DG90" s="2" t="s">
        <v>47</v>
      </c>
      <c r="DH90" s="2" t="s">
        <v>47</v>
      </c>
      <c r="DI90" s="2" t="s">
        <v>47</v>
      </c>
      <c r="DJ90" s="2" t="s">
        <v>47</v>
      </c>
      <c r="DK90" s="2" t="s">
        <v>47</v>
      </c>
      <c r="DL90" s="2" t="s">
        <v>47</v>
      </c>
      <c r="DM90" s="2" t="s">
        <v>47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1007</v>
      </c>
      <c r="DV90" s="2" t="s">
        <v>81</v>
      </c>
      <c r="DW90" s="2" t="str">
        <f>'1.Смета.или.Акт'!D111</f>
        <v>м3</v>
      </c>
      <c r="DX90" s="2">
        <v>1</v>
      </c>
      <c r="DY90" s="2"/>
      <c r="DZ90" s="2"/>
      <c r="EA90" s="2"/>
      <c r="EB90" s="2"/>
      <c r="EC90" s="2"/>
      <c r="ED90" s="2"/>
      <c r="EE90" s="2">
        <v>32653358</v>
      </c>
      <c r="EF90" s="2">
        <v>1</v>
      </c>
      <c r="EG90" s="2" t="s">
        <v>164</v>
      </c>
      <c r="EH90" s="2">
        <v>0</v>
      </c>
      <c r="EI90" s="2" t="s">
        <v>47</v>
      </c>
      <c r="EJ90" s="2">
        <v>1</v>
      </c>
      <c r="EK90" s="2">
        <v>10001</v>
      </c>
      <c r="EL90" s="2" t="s">
        <v>175</v>
      </c>
      <c r="EM90" s="2" t="s">
        <v>176</v>
      </c>
      <c r="EN90" s="2"/>
      <c r="EO90" s="2" t="s">
        <v>47</v>
      </c>
      <c r="EP90" s="2"/>
      <c r="EQ90" s="2">
        <v>0</v>
      </c>
      <c r="ER90" s="2">
        <v>2293.6999999999998</v>
      </c>
      <c r="ES90" s="2">
        <v>2062.25</v>
      </c>
      <c r="ET90" s="2">
        <v>31.26</v>
      </c>
      <c r="EU90" s="2">
        <v>4.58</v>
      </c>
      <c r="EV90" s="2">
        <v>200.19</v>
      </c>
      <c r="EW90" s="2">
        <v>24.09</v>
      </c>
      <c r="EX90" s="2">
        <v>0.37</v>
      </c>
      <c r="EY90" s="2">
        <v>0</v>
      </c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97"/>
        <v>0</v>
      </c>
      <c r="FS90" s="2">
        <v>0</v>
      </c>
      <c r="FT90" s="2"/>
      <c r="FU90" s="2"/>
      <c r="FV90" s="2"/>
      <c r="FW90" s="2"/>
      <c r="FX90" s="2">
        <v>118</v>
      </c>
      <c r="FY90" s="2">
        <v>63</v>
      </c>
      <c r="FZ90" s="2"/>
      <c r="GA90" s="2" t="s">
        <v>47</v>
      </c>
      <c r="GB90" s="2"/>
      <c r="GC90" s="2"/>
      <c r="GD90" s="2">
        <v>0</v>
      </c>
      <c r="GE90" s="2"/>
      <c r="GF90" s="2">
        <v>1891077898</v>
      </c>
      <c r="GG90" s="2">
        <v>2</v>
      </c>
      <c r="GH90" s="2">
        <v>1</v>
      </c>
      <c r="GI90" s="2">
        <v>-2</v>
      </c>
      <c r="GJ90" s="2">
        <v>0</v>
      </c>
      <c r="GK90" s="2">
        <f>ROUND(R90*(R12)/100,0)</f>
        <v>0</v>
      </c>
      <c r="GL90" s="2">
        <f t="shared" si="98"/>
        <v>0</v>
      </c>
      <c r="GM90" s="2">
        <f t="shared" si="99"/>
        <v>22169</v>
      </c>
      <c r="GN90" s="2">
        <f t="shared" si="100"/>
        <v>22169</v>
      </c>
      <c r="GO90" s="2">
        <f t="shared" si="101"/>
        <v>0</v>
      </c>
      <c r="GP90" s="2">
        <f t="shared" si="102"/>
        <v>0</v>
      </c>
      <c r="GQ90" s="2"/>
      <c r="GR90" s="2">
        <v>0</v>
      </c>
      <c r="GS90" s="2">
        <v>3</v>
      </c>
      <c r="GT90" s="2">
        <v>0</v>
      </c>
      <c r="GU90" s="2" t="s">
        <v>47</v>
      </c>
      <c r="GV90" s="2">
        <f t="shared" si="103"/>
        <v>0</v>
      </c>
      <c r="GW90" s="2">
        <v>1</v>
      </c>
      <c r="GX90" s="2">
        <f t="shared" si="104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>
        <v>-1</v>
      </c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17</v>
      </c>
      <c r="B91">
        <v>1</v>
      </c>
      <c r="C91">
        <f>ROW(SmtRes!A98)</f>
        <v>98</v>
      </c>
      <c r="D91">
        <f>ROW(EtalonRes!A98)</f>
        <v>98</v>
      </c>
      <c r="E91" t="s">
        <v>64</v>
      </c>
      <c r="F91" t="s">
        <v>172</v>
      </c>
      <c r="G91" t="s">
        <v>173</v>
      </c>
      <c r="H91" t="s">
        <v>81</v>
      </c>
      <c r="I91">
        <f>'1.Смета.или.Акт'!E111</f>
        <v>8.32</v>
      </c>
      <c r="J91">
        <v>0</v>
      </c>
      <c r="O91">
        <f t="shared" si="71"/>
        <v>129387</v>
      </c>
      <c r="P91">
        <f t="shared" si="72"/>
        <v>116331</v>
      </c>
      <c r="Q91">
        <f t="shared" si="73"/>
        <v>1763</v>
      </c>
      <c r="R91">
        <f t="shared" si="74"/>
        <v>258</v>
      </c>
      <c r="S91">
        <f t="shared" si="75"/>
        <v>11293</v>
      </c>
      <c r="T91">
        <f t="shared" si="76"/>
        <v>0</v>
      </c>
      <c r="U91">
        <f t="shared" si="77"/>
        <v>200.4288</v>
      </c>
      <c r="V91">
        <f t="shared" si="78"/>
        <v>3.0784000000000002</v>
      </c>
      <c r="W91">
        <f t="shared" si="79"/>
        <v>0</v>
      </c>
      <c r="X91">
        <f t="shared" si="80"/>
        <v>13630</v>
      </c>
      <c r="Y91">
        <f t="shared" si="81"/>
        <v>7277</v>
      </c>
      <c r="AA91">
        <v>34736124</v>
      </c>
      <c r="AB91">
        <f t="shared" si="105"/>
        <v>2293.6999999999998</v>
      </c>
      <c r="AC91">
        <f t="shared" si="82"/>
        <v>2062.25</v>
      </c>
      <c r="AD91">
        <f t="shared" si="106"/>
        <v>31.26</v>
      </c>
      <c r="AE91">
        <f t="shared" si="107"/>
        <v>4.58</v>
      </c>
      <c r="AF91">
        <f t="shared" si="108"/>
        <v>200.19</v>
      </c>
      <c r="AG91">
        <f t="shared" si="83"/>
        <v>0</v>
      </c>
      <c r="AH91">
        <f t="shared" si="84"/>
        <v>24.09</v>
      </c>
      <c r="AI91">
        <f t="shared" si="85"/>
        <v>0.37</v>
      </c>
      <c r="AJ91">
        <f t="shared" si="86"/>
        <v>0</v>
      </c>
      <c r="AK91">
        <v>2293.6999999999998</v>
      </c>
      <c r="AL91">
        <v>2062.25</v>
      </c>
      <c r="AM91">
        <v>31.26</v>
      </c>
      <c r="AN91">
        <v>4.58</v>
      </c>
      <c r="AO91">
        <v>200.19</v>
      </c>
      <c r="AP91">
        <v>0</v>
      </c>
      <c r="AQ91">
        <v>24.09</v>
      </c>
      <c r="AR91">
        <v>0.37</v>
      </c>
      <c r="AS91">
        <v>0</v>
      </c>
      <c r="AT91">
        <v>118</v>
      </c>
      <c r="AU91">
        <v>63</v>
      </c>
      <c r="AV91">
        <v>1</v>
      </c>
      <c r="AW91">
        <v>1</v>
      </c>
      <c r="AZ91">
        <v>6.78</v>
      </c>
      <c r="BA91">
        <v>6.78</v>
      </c>
      <c r="BB91">
        <v>6.78</v>
      </c>
      <c r="BC91">
        <v>6.78</v>
      </c>
      <c r="BD91" t="s">
        <v>47</v>
      </c>
      <c r="BE91" t="s">
        <v>47</v>
      </c>
      <c r="BF91" t="s">
        <v>47</v>
      </c>
      <c r="BG91" t="s">
        <v>47</v>
      </c>
      <c r="BH91">
        <v>0</v>
      </c>
      <c r="BI91">
        <v>1</v>
      </c>
      <c r="BJ91" t="s">
        <v>174</v>
      </c>
      <c r="BM91">
        <v>10001</v>
      </c>
      <c r="BN91">
        <v>0</v>
      </c>
      <c r="BO91" t="s">
        <v>47</v>
      </c>
      <c r="BP91">
        <v>0</v>
      </c>
      <c r="BQ91">
        <v>1</v>
      </c>
      <c r="BR91">
        <v>0</v>
      </c>
      <c r="BS91">
        <v>6.78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47</v>
      </c>
      <c r="BZ91">
        <v>118</v>
      </c>
      <c r="CA91">
        <v>63</v>
      </c>
      <c r="CF91">
        <v>0</v>
      </c>
      <c r="CG91">
        <v>0</v>
      </c>
      <c r="CM91">
        <v>0</v>
      </c>
      <c r="CN91" t="s">
        <v>47</v>
      </c>
      <c r="CO91">
        <v>0</v>
      </c>
      <c r="CP91">
        <f t="shared" si="109"/>
        <v>129387</v>
      </c>
      <c r="CQ91">
        <f t="shared" si="87"/>
        <v>13982.055</v>
      </c>
      <c r="CR91">
        <f t="shared" si="88"/>
        <v>211.94280000000001</v>
      </c>
      <c r="CS91">
        <f t="shared" si="89"/>
        <v>31.052400000000002</v>
      </c>
      <c r="CT91">
        <f t="shared" si="90"/>
        <v>1357.2882</v>
      </c>
      <c r="CU91">
        <f t="shared" si="91"/>
        <v>0</v>
      </c>
      <c r="CV91">
        <f t="shared" si="92"/>
        <v>24.09</v>
      </c>
      <c r="CW91">
        <f t="shared" si="93"/>
        <v>0.37</v>
      </c>
      <c r="CX91">
        <f t="shared" si="94"/>
        <v>0</v>
      </c>
      <c r="CY91">
        <f t="shared" si="95"/>
        <v>13630.18</v>
      </c>
      <c r="CZ91">
        <f t="shared" si="96"/>
        <v>7277.13</v>
      </c>
      <c r="DC91" t="s">
        <v>47</v>
      </c>
      <c r="DD91" t="s">
        <v>47</v>
      </c>
      <c r="DE91" t="s">
        <v>47</v>
      </c>
      <c r="DF91" t="s">
        <v>47</v>
      </c>
      <c r="DG91" t="s">
        <v>47</v>
      </c>
      <c r="DH91" t="s">
        <v>47</v>
      </c>
      <c r="DI91" t="s">
        <v>47</v>
      </c>
      <c r="DJ91" t="s">
        <v>47</v>
      </c>
      <c r="DK91" t="s">
        <v>47</v>
      </c>
      <c r="DL91" t="s">
        <v>47</v>
      </c>
      <c r="DM91" t="s">
        <v>47</v>
      </c>
      <c r="DN91">
        <v>0</v>
      </c>
      <c r="DO91">
        <v>0</v>
      </c>
      <c r="DP91">
        <v>1</v>
      </c>
      <c r="DQ91">
        <v>1</v>
      </c>
      <c r="DU91">
        <v>1007</v>
      </c>
      <c r="DV91" t="s">
        <v>81</v>
      </c>
      <c r="DW91" t="s">
        <v>81</v>
      </c>
      <c r="DX91">
        <v>1</v>
      </c>
      <c r="EE91">
        <v>32653358</v>
      </c>
      <c r="EF91">
        <v>1</v>
      </c>
      <c r="EG91" t="s">
        <v>164</v>
      </c>
      <c r="EH91">
        <v>0</v>
      </c>
      <c r="EI91" t="s">
        <v>47</v>
      </c>
      <c r="EJ91">
        <v>1</v>
      </c>
      <c r="EK91">
        <v>10001</v>
      </c>
      <c r="EL91" t="s">
        <v>175</v>
      </c>
      <c r="EM91" t="s">
        <v>176</v>
      </c>
      <c r="EO91" t="s">
        <v>47</v>
      </c>
      <c r="EQ91">
        <v>0</v>
      </c>
      <c r="ER91">
        <v>2293.6999999999998</v>
      </c>
      <c r="ES91">
        <v>2062.25</v>
      </c>
      <c r="ET91">
        <v>31.26</v>
      </c>
      <c r="EU91">
        <v>4.58</v>
      </c>
      <c r="EV91">
        <v>200.19</v>
      </c>
      <c r="EW91">
        <v>24.09</v>
      </c>
      <c r="EX91">
        <v>0.37</v>
      </c>
      <c r="EY91">
        <v>0</v>
      </c>
      <c r="FQ91">
        <v>0</v>
      </c>
      <c r="FR91">
        <f t="shared" si="97"/>
        <v>0</v>
      </c>
      <c r="FS91">
        <v>0</v>
      </c>
      <c r="FX91">
        <v>118</v>
      </c>
      <c r="FY91">
        <v>63</v>
      </c>
      <c r="GA91" t="s">
        <v>47</v>
      </c>
      <c r="GD91">
        <v>0</v>
      </c>
      <c r="GF91">
        <v>1891077898</v>
      </c>
      <c r="GG91">
        <v>1</v>
      </c>
      <c r="GH91">
        <v>1</v>
      </c>
      <c r="GI91">
        <v>4</v>
      </c>
      <c r="GJ91">
        <v>0</v>
      </c>
      <c r="GK91">
        <f>ROUND(R91*(S12)/100,0)</f>
        <v>0</v>
      </c>
      <c r="GL91">
        <f t="shared" si="98"/>
        <v>0</v>
      </c>
      <c r="GM91">
        <f t="shared" si="99"/>
        <v>150294</v>
      </c>
      <c r="GN91">
        <f t="shared" si="100"/>
        <v>150294</v>
      </c>
      <c r="GO91">
        <f t="shared" si="101"/>
        <v>0</v>
      </c>
      <c r="GP91">
        <f t="shared" si="102"/>
        <v>0</v>
      </c>
      <c r="GR91">
        <v>0</v>
      </c>
      <c r="GS91">
        <v>3</v>
      </c>
      <c r="GT91">
        <v>0</v>
      </c>
      <c r="GU91" t="s">
        <v>47</v>
      </c>
      <c r="GV91">
        <f t="shared" si="103"/>
        <v>0</v>
      </c>
      <c r="GW91">
        <v>1</v>
      </c>
      <c r="GX91">
        <f t="shared" si="104"/>
        <v>0</v>
      </c>
      <c r="HA91">
        <v>0</v>
      </c>
      <c r="HB91">
        <v>0</v>
      </c>
      <c r="IF91">
        <v>-1</v>
      </c>
      <c r="IK91">
        <v>0</v>
      </c>
    </row>
    <row r="92" spans="1:255" x14ac:dyDescent="0.2">
      <c r="A92" s="2">
        <v>17</v>
      </c>
      <c r="B92" s="2">
        <v>1</v>
      </c>
      <c r="C92" s="2">
        <f>ROW(SmtRes!A110)</f>
        <v>110</v>
      </c>
      <c r="D92" s="2">
        <f>ROW(EtalonRes!A110)</f>
        <v>110</v>
      </c>
      <c r="E92" s="2" t="s">
        <v>78</v>
      </c>
      <c r="F92" s="2" t="s">
        <v>177</v>
      </c>
      <c r="G92" s="2" t="s">
        <v>178</v>
      </c>
      <c r="H92" s="2" t="s">
        <v>81</v>
      </c>
      <c r="I92" s="2">
        <f>'1.Смета.или.Акт'!E115</f>
        <v>3.2</v>
      </c>
      <c r="J92" s="2">
        <v>0</v>
      </c>
      <c r="K92" s="2"/>
      <c r="L92" s="2"/>
      <c r="M92" s="2"/>
      <c r="N92" s="2"/>
      <c r="O92" s="2">
        <f t="shared" si="71"/>
        <v>7684</v>
      </c>
      <c r="P92" s="2">
        <f t="shared" si="72"/>
        <v>7005</v>
      </c>
      <c r="Q92" s="2">
        <f t="shared" si="73"/>
        <v>76</v>
      </c>
      <c r="R92" s="2">
        <f t="shared" si="74"/>
        <v>13</v>
      </c>
      <c r="S92" s="2">
        <f t="shared" si="75"/>
        <v>603</v>
      </c>
      <c r="T92" s="2">
        <f t="shared" si="76"/>
        <v>0</v>
      </c>
      <c r="U92" s="2">
        <f t="shared" si="77"/>
        <v>72</v>
      </c>
      <c r="V92" s="2">
        <f t="shared" si="78"/>
        <v>1.1519999999999999</v>
      </c>
      <c r="W92" s="2">
        <f t="shared" si="79"/>
        <v>0</v>
      </c>
      <c r="X92" s="2">
        <f t="shared" si="80"/>
        <v>727</v>
      </c>
      <c r="Y92" s="2">
        <f t="shared" si="81"/>
        <v>388</v>
      </c>
      <c r="Z92" s="2"/>
      <c r="AA92" s="2">
        <v>34736102</v>
      </c>
      <c r="AB92" s="2">
        <f>'1.Смета.или.Акт'!F115</f>
        <v>2401.21</v>
      </c>
      <c r="AC92" s="2">
        <f t="shared" si="82"/>
        <v>2189</v>
      </c>
      <c r="AD92" s="2">
        <f>'1.Смета.или.Акт'!H115</f>
        <v>23.66</v>
      </c>
      <c r="AE92" s="2">
        <f>'1.Смета.или.Акт'!I115</f>
        <v>4.18</v>
      </c>
      <c r="AF92" s="2">
        <f>'1.Смета.или.Акт'!G115</f>
        <v>188.55</v>
      </c>
      <c r="AG92" s="2">
        <f t="shared" si="83"/>
        <v>0</v>
      </c>
      <c r="AH92" s="2">
        <f t="shared" si="84"/>
        <v>22.5</v>
      </c>
      <c r="AI92" s="2">
        <f t="shared" si="85"/>
        <v>0.36</v>
      </c>
      <c r="AJ92" s="2">
        <f t="shared" si="86"/>
        <v>0</v>
      </c>
      <c r="AK92" s="2">
        <v>2401.21</v>
      </c>
      <c r="AL92" s="2">
        <v>2189</v>
      </c>
      <c r="AM92" s="2">
        <v>23.66</v>
      </c>
      <c r="AN92" s="2">
        <v>4.18</v>
      </c>
      <c r="AO92" s="2">
        <v>188.55</v>
      </c>
      <c r="AP92" s="2">
        <v>0</v>
      </c>
      <c r="AQ92" s="2">
        <v>22.5</v>
      </c>
      <c r="AR92" s="2">
        <v>0.36</v>
      </c>
      <c r="AS92" s="2">
        <v>0</v>
      </c>
      <c r="AT92" s="2">
        <f>'1.Смета.или.Акт'!E116</f>
        <v>118</v>
      </c>
      <c r="AU92" s="2">
        <f>'1.Смета.или.Акт'!E117</f>
        <v>63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47</v>
      </c>
      <c r="BE92" s="2" t="s">
        <v>47</v>
      </c>
      <c r="BF92" s="2" t="s">
        <v>47</v>
      </c>
      <c r="BG92" s="2" t="s">
        <v>47</v>
      </c>
      <c r="BH92" s="2">
        <v>0</v>
      </c>
      <c r="BI92" s="2">
        <v>1</v>
      </c>
      <c r="BJ92" s="2" t="s">
        <v>179</v>
      </c>
      <c r="BK92" s="2"/>
      <c r="BL92" s="2"/>
      <c r="BM92" s="2">
        <v>10001</v>
      </c>
      <c r="BN92" s="2">
        <v>0</v>
      </c>
      <c r="BO92" s="2" t="s">
        <v>47</v>
      </c>
      <c r="BP92" s="2">
        <v>0</v>
      </c>
      <c r="BQ92" s="2">
        <v>1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47</v>
      </c>
      <c r="BZ92" s="2">
        <v>118</v>
      </c>
      <c r="CA92" s="2">
        <v>63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47</v>
      </c>
      <c r="CO92" s="2">
        <v>0</v>
      </c>
      <c r="CP92" s="2">
        <f>IF('1.Смета.или.Акт'!F115=AC92+AD92+AF92,P92+Q92+S92,I92*AB92)</f>
        <v>7684</v>
      </c>
      <c r="CQ92" s="2">
        <f t="shared" si="87"/>
        <v>2189</v>
      </c>
      <c r="CR92" s="2">
        <f t="shared" si="88"/>
        <v>23.66</v>
      </c>
      <c r="CS92" s="2">
        <f t="shared" si="89"/>
        <v>4.18</v>
      </c>
      <c r="CT92" s="2">
        <f t="shared" si="90"/>
        <v>188.55</v>
      </c>
      <c r="CU92" s="2">
        <f t="shared" si="91"/>
        <v>0</v>
      </c>
      <c r="CV92" s="2">
        <f t="shared" si="92"/>
        <v>22.5</v>
      </c>
      <c r="CW92" s="2">
        <f t="shared" si="93"/>
        <v>0.36</v>
      </c>
      <c r="CX92" s="2">
        <f t="shared" si="94"/>
        <v>0</v>
      </c>
      <c r="CY92" s="2">
        <f t="shared" si="95"/>
        <v>726.88</v>
      </c>
      <c r="CZ92" s="2">
        <f t="shared" si="96"/>
        <v>388.08</v>
      </c>
      <c r="DA92" s="2"/>
      <c r="DB92" s="2"/>
      <c r="DC92" s="2" t="s">
        <v>47</v>
      </c>
      <c r="DD92" s="2" t="s">
        <v>47</v>
      </c>
      <c r="DE92" s="2" t="s">
        <v>47</v>
      </c>
      <c r="DF92" s="2" t="s">
        <v>47</v>
      </c>
      <c r="DG92" s="2" t="s">
        <v>47</v>
      </c>
      <c r="DH92" s="2" t="s">
        <v>47</v>
      </c>
      <c r="DI92" s="2" t="s">
        <v>47</v>
      </c>
      <c r="DJ92" s="2" t="s">
        <v>47</v>
      </c>
      <c r="DK92" s="2" t="s">
        <v>47</v>
      </c>
      <c r="DL92" s="2" t="s">
        <v>47</v>
      </c>
      <c r="DM92" s="2" t="s">
        <v>47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1007</v>
      </c>
      <c r="DV92" s="2" t="s">
        <v>81</v>
      </c>
      <c r="DW92" s="2" t="str">
        <f>'1.Смета.или.Акт'!D115</f>
        <v>м3</v>
      </c>
      <c r="DX92" s="2">
        <v>1</v>
      </c>
      <c r="DY92" s="2"/>
      <c r="DZ92" s="2"/>
      <c r="EA92" s="2"/>
      <c r="EB92" s="2"/>
      <c r="EC92" s="2"/>
      <c r="ED92" s="2"/>
      <c r="EE92" s="2">
        <v>32653358</v>
      </c>
      <c r="EF92" s="2">
        <v>1</v>
      </c>
      <c r="EG92" s="2" t="s">
        <v>164</v>
      </c>
      <c r="EH92" s="2">
        <v>0</v>
      </c>
      <c r="EI92" s="2" t="s">
        <v>47</v>
      </c>
      <c r="EJ92" s="2">
        <v>1</v>
      </c>
      <c r="EK92" s="2">
        <v>10001</v>
      </c>
      <c r="EL92" s="2" t="s">
        <v>175</v>
      </c>
      <c r="EM92" s="2" t="s">
        <v>176</v>
      </c>
      <c r="EN92" s="2"/>
      <c r="EO92" s="2" t="s">
        <v>47</v>
      </c>
      <c r="EP92" s="2"/>
      <c r="EQ92" s="2">
        <v>0</v>
      </c>
      <c r="ER92" s="2">
        <v>2401.21</v>
      </c>
      <c r="ES92" s="2">
        <v>2189</v>
      </c>
      <c r="ET92" s="2">
        <v>23.66</v>
      </c>
      <c r="EU92" s="2">
        <v>4.18</v>
      </c>
      <c r="EV92" s="2">
        <v>188.55</v>
      </c>
      <c r="EW92" s="2">
        <v>22.5</v>
      </c>
      <c r="EX92" s="2">
        <v>0.36</v>
      </c>
      <c r="EY92" s="2">
        <v>0</v>
      </c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97"/>
        <v>0</v>
      </c>
      <c r="FS92" s="2">
        <v>0</v>
      </c>
      <c r="FT92" s="2"/>
      <c r="FU92" s="2"/>
      <c r="FV92" s="2"/>
      <c r="FW92" s="2"/>
      <c r="FX92" s="2">
        <v>118</v>
      </c>
      <c r="FY92" s="2">
        <v>63</v>
      </c>
      <c r="FZ92" s="2"/>
      <c r="GA92" s="2" t="s">
        <v>47</v>
      </c>
      <c r="GB92" s="2"/>
      <c r="GC92" s="2"/>
      <c r="GD92" s="2">
        <v>0</v>
      </c>
      <c r="GE92" s="2"/>
      <c r="GF92" s="2">
        <v>-1773538537</v>
      </c>
      <c r="GG92" s="2">
        <v>2</v>
      </c>
      <c r="GH92" s="2">
        <v>1</v>
      </c>
      <c r="GI92" s="2">
        <v>-2</v>
      </c>
      <c r="GJ92" s="2">
        <v>0</v>
      </c>
      <c r="GK92" s="2">
        <f>ROUND(R92*(R12)/100,0)</f>
        <v>0</v>
      </c>
      <c r="GL92" s="2">
        <f t="shared" si="98"/>
        <v>0</v>
      </c>
      <c r="GM92" s="2">
        <f t="shared" si="99"/>
        <v>8799</v>
      </c>
      <c r="GN92" s="2">
        <f t="shared" si="100"/>
        <v>8799</v>
      </c>
      <c r="GO92" s="2">
        <f t="shared" si="101"/>
        <v>0</v>
      </c>
      <c r="GP92" s="2">
        <f t="shared" si="102"/>
        <v>0</v>
      </c>
      <c r="GQ92" s="2"/>
      <c r="GR92" s="2">
        <v>0</v>
      </c>
      <c r="GS92" s="2">
        <v>3</v>
      </c>
      <c r="GT92" s="2">
        <v>0</v>
      </c>
      <c r="GU92" s="2" t="s">
        <v>47</v>
      </c>
      <c r="GV92" s="2">
        <f t="shared" si="103"/>
        <v>0</v>
      </c>
      <c r="GW92" s="2">
        <v>1</v>
      </c>
      <c r="GX92" s="2">
        <f t="shared" si="104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>
        <v>-1</v>
      </c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17</v>
      </c>
      <c r="B93">
        <v>1</v>
      </c>
      <c r="C93">
        <f>ROW(SmtRes!A122)</f>
        <v>122</v>
      </c>
      <c r="D93">
        <f>ROW(EtalonRes!A122)</f>
        <v>122</v>
      </c>
      <c r="E93" t="s">
        <v>78</v>
      </c>
      <c r="F93" t="s">
        <v>177</v>
      </c>
      <c r="G93" t="s">
        <v>178</v>
      </c>
      <c r="H93" t="s">
        <v>81</v>
      </c>
      <c r="I93">
        <f>'1.Смета.или.Акт'!E115</f>
        <v>3.2</v>
      </c>
      <c r="J93">
        <v>0</v>
      </c>
      <c r="O93">
        <f t="shared" si="71"/>
        <v>52097</v>
      </c>
      <c r="P93">
        <f t="shared" si="72"/>
        <v>47493</v>
      </c>
      <c r="Q93">
        <f t="shared" si="73"/>
        <v>513</v>
      </c>
      <c r="R93">
        <f t="shared" si="74"/>
        <v>91</v>
      </c>
      <c r="S93">
        <f t="shared" si="75"/>
        <v>4091</v>
      </c>
      <c r="T93">
        <f t="shared" si="76"/>
        <v>0</v>
      </c>
      <c r="U93">
        <f t="shared" si="77"/>
        <v>72</v>
      </c>
      <c r="V93">
        <f t="shared" si="78"/>
        <v>1.1519999999999999</v>
      </c>
      <c r="W93">
        <f t="shared" si="79"/>
        <v>0</v>
      </c>
      <c r="X93">
        <f t="shared" si="80"/>
        <v>4935</v>
      </c>
      <c r="Y93">
        <f t="shared" si="81"/>
        <v>2635</v>
      </c>
      <c r="AA93">
        <v>34736124</v>
      </c>
      <c r="AB93">
        <f t="shared" si="105"/>
        <v>2401.21</v>
      </c>
      <c r="AC93">
        <f t="shared" si="82"/>
        <v>2189</v>
      </c>
      <c r="AD93">
        <f t="shared" si="106"/>
        <v>23.66</v>
      </c>
      <c r="AE93">
        <f t="shared" si="107"/>
        <v>4.18</v>
      </c>
      <c r="AF93">
        <f t="shared" si="108"/>
        <v>188.55</v>
      </c>
      <c r="AG93">
        <f t="shared" si="83"/>
        <v>0</v>
      </c>
      <c r="AH93">
        <f t="shared" si="84"/>
        <v>22.5</v>
      </c>
      <c r="AI93">
        <f t="shared" si="85"/>
        <v>0.36</v>
      </c>
      <c r="AJ93">
        <f t="shared" si="86"/>
        <v>0</v>
      </c>
      <c r="AK93">
        <v>2401.21</v>
      </c>
      <c r="AL93">
        <v>2189</v>
      </c>
      <c r="AM93">
        <v>23.66</v>
      </c>
      <c r="AN93">
        <v>4.18</v>
      </c>
      <c r="AO93">
        <v>188.55</v>
      </c>
      <c r="AP93">
        <v>0</v>
      </c>
      <c r="AQ93">
        <v>22.5</v>
      </c>
      <c r="AR93">
        <v>0.36</v>
      </c>
      <c r="AS93">
        <v>0</v>
      </c>
      <c r="AT93">
        <v>118</v>
      </c>
      <c r="AU93">
        <v>63</v>
      </c>
      <c r="AV93">
        <v>1</v>
      </c>
      <c r="AW93">
        <v>1</v>
      </c>
      <c r="AZ93">
        <v>6.78</v>
      </c>
      <c r="BA93">
        <v>6.78</v>
      </c>
      <c r="BB93">
        <v>6.78</v>
      </c>
      <c r="BC93">
        <v>6.78</v>
      </c>
      <c r="BD93" t="s">
        <v>47</v>
      </c>
      <c r="BE93" t="s">
        <v>47</v>
      </c>
      <c r="BF93" t="s">
        <v>47</v>
      </c>
      <c r="BG93" t="s">
        <v>47</v>
      </c>
      <c r="BH93">
        <v>0</v>
      </c>
      <c r="BI93">
        <v>1</v>
      </c>
      <c r="BJ93" t="s">
        <v>179</v>
      </c>
      <c r="BM93">
        <v>10001</v>
      </c>
      <c r="BN93">
        <v>0</v>
      </c>
      <c r="BO93" t="s">
        <v>47</v>
      </c>
      <c r="BP93">
        <v>0</v>
      </c>
      <c r="BQ93">
        <v>1</v>
      </c>
      <c r="BR93">
        <v>0</v>
      </c>
      <c r="BS93">
        <v>6.78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47</v>
      </c>
      <c r="BZ93">
        <v>118</v>
      </c>
      <c r="CA93">
        <v>63</v>
      </c>
      <c r="CF93">
        <v>0</v>
      </c>
      <c r="CG93">
        <v>0</v>
      </c>
      <c r="CM93">
        <v>0</v>
      </c>
      <c r="CN93" t="s">
        <v>47</v>
      </c>
      <c r="CO93">
        <v>0</v>
      </c>
      <c r="CP93">
        <f t="shared" si="109"/>
        <v>52097</v>
      </c>
      <c r="CQ93">
        <f t="shared" si="87"/>
        <v>14841.42</v>
      </c>
      <c r="CR93">
        <f t="shared" si="88"/>
        <v>160.41480000000001</v>
      </c>
      <c r="CS93">
        <f t="shared" si="89"/>
        <v>28.340399999999999</v>
      </c>
      <c r="CT93">
        <f t="shared" si="90"/>
        <v>1278.3690000000001</v>
      </c>
      <c r="CU93">
        <f t="shared" si="91"/>
        <v>0</v>
      </c>
      <c r="CV93">
        <f t="shared" si="92"/>
        <v>22.5</v>
      </c>
      <c r="CW93">
        <f t="shared" si="93"/>
        <v>0.36</v>
      </c>
      <c r="CX93">
        <f t="shared" si="94"/>
        <v>0</v>
      </c>
      <c r="CY93">
        <f t="shared" si="95"/>
        <v>4934.76</v>
      </c>
      <c r="CZ93">
        <f t="shared" si="96"/>
        <v>2634.66</v>
      </c>
      <c r="DC93" t="s">
        <v>47</v>
      </c>
      <c r="DD93" t="s">
        <v>47</v>
      </c>
      <c r="DE93" t="s">
        <v>47</v>
      </c>
      <c r="DF93" t="s">
        <v>47</v>
      </c>
      <c r="DG93" t="s">
        <v>47</v>
      </c>
      <c r="DH93" t="s">
        <v>47</v>
      </c>
      <c r="DI93" t="s">
        <v>47</v>
      </c>
      <c r="DJ93" t="s">
        <v>47</v>
      </c>
      <c r="DK93" t="s">
        <v>47</v>
      </c>
      <c r="DL93" t="s">
        <v>47</v>
      </c>
      <c r="DM93" t="s">
        <v>47</v>
      </c>
      <c r="DN93">
        <v>0</v>
      </c>
      <c r="DO93">
        <v>0</v>
      </c>
      <c r="DP93">
        <v>1</v>
      </c>
      <c r="DQ93">
        <v>1</v>
      </c>
      <c r="DU93">
        <v>1007</v>
      </c>
      <c r="DV93" t="s">
        <v>81</v>
      </c>
      <c r="DW93" t="s">
        <v>81</v>
      </c>
      <c r="DX93">
        <v>1</v>
      </c>
      <c r="EE93">
        <v>32653358</v>
      </c>
      <c r="EF93">
        <v>1</v>
      </c>
      <c r="EG93" t="s">
        <v>164</v>
      </c>
      <c r="EH93">
        <v>0</v>
      </c>
      <c r="EI93" t="s">
        <v>47</v>
      </c>
      <c r="EJ93">
        <v>1</v>
      </c>
      <c r="EK93">
        <v>10001</v>
      </c>
      <c r="EL93" t="s">
        <v>175</v>
      </c>
      <c r="EM93" t="s">
        <v>176</v>
      </c>
      <c r="EO93" t="s">
        <v>47</v>
      </c>
      <c r="EQ93">
        <v>0</v>
      </c>
      <c r="ER93">
        <v>2401.21</v>
      </c>
      <c r="ES93">
        <v>2189</v>
      </c>
      <c r="ET93">
        <v>23.66</v>
      </c>
      <c r="EU93">
        <v>4.18</v>
      </c>
      <c r="EV93">
        <v>188.55</v>
      </c>
      <c r="EW93">
        <v>22.5</v>
      </c>
      <c r="EX93">
        <v>0.36</v>
      </c>
      <c r="EY93">
        <v>0</v>
      </c>
      <c r="FQ93">
        <v>0</v>
      </c>
      <c r="FR93">
        <f t="shared" si="97"/>
        <v>0</v>
      </c>
      <c r="FS93">
        <v>0</v>
      </c>
      <c r="FX93">
        <v>118</v>
      </c>
      <c r="FY93">
        <v>63</v>
      </c>
      <c r="GA93" t="s">
        <v>47</v>
      </c>
      <c r="GD93">
        <v>0</v>
      </c>
      <c r="GF93">
        <v>-1773538537</v>
      </c>
      <c r="GG93">
        <v>1</v>
      </c>
      <c r="GH93">
        <v>1</v>
      </c>
      <c r="GI93">
        <v>4</v>
      </c>
      <c r="GJ93">
        <v>0</v>
      </c>
      <c r="GK93">
        <f>ROUND(R93*(S12)/100,0)</f>
        <v>0</v>
      </c>
      <c r="GL93">
        <f t="shared" si="98"/>
        <v>0</v>
      </c>
      <c r="GM93">
        <f t="shared" si="99"/>
        <v>59667</v>
      </c>
      <c r="GN93">
        <f t="shared" si="100"/>
        <v>59667</v>
      </c>
      <c r="GO93">
        <f t="shared" si="101"/>
        <v>0</v>
      </c>
      <c r="GP93">
        <f t="shared" si="102"/>
        <v>0</v>
      </c>
      <c r="GR93">
        <v>0</v>
      </c>
      <c r="GS93">
        <v>3</v>
      </c>
      <c r="GT93">
        <v>0</v>
      </c>
      <c r="GU93" t="s">
        <v>47</v>
      </c>
      <c r="GV93">
        <f t="shared" si="103"/>
        <v>0</v>
      </c>
      <c r="GW93">
        <v>1</v>
      </c>
      <c r="GX93">
        <f t="shared" si="104"/>
        <v>0</v>
      </c>
      <c r="HA93">
        <v>0</v>
      </c>
      <c r="HB93">
        <v>0</v>
      </c>
      <c r="IF93">
        <v>-1</v>
      </c>
      <c r="IK93">
        <v>0</v>
      </c>
    </row>
    <row r="94" spans="1:255" x14ac:dyDescent="0.2">
      <c r="A94" s="2">
        <v>17</v>
      </c>
      <c r="B94" s="2">
        <v>1</v>
      </c>
      <c r="C94" s="2">
        <f>ROW(SmtRes!A129)</f>
        <v>129</v>
      </c>
      <c r="D94" s="2">
        <f>ROW(EtalonRes!A129)</f>
        <v>129</v>
      </c>
      <c r="E94" s="2" t="s">
        <v>83</v>
      </c>
      <c r="F94" s="2" t="s">
        <v>180</v>
      </c>
      <c r="G94" s="2" t="s">
        <v>181</v>
      </c>
      <c r="H94" s="2" t="s">
        <v>60</v>
      </c>
      <c r="I94" s="2">
        <f>'1.Смета.или.Акт'!E119</f>
        <v>2.0779999999999998</v>
      </c>
      <c r="J94" s="2">
        <v>0</v>
      </c>
      <c r="K94" s="2"/>
      <c r="L94" s="2"/>
      <c r="M94" s="2"/>
      <c r="N94" s="2"/>
      <c r="O94" s="2">
        <f t="shared" si="71"/>
        <v>10867</v>
      </c>
      <c r="P94" s="2">
        <f t="shared" si="72"/>
        <v>10182</v>
      </c>
      <c r="Q94" s="2">
        <f t="shared" si="73"/>
        <v>234</v>
      </c>
      <c r="R94" s="2">
        <f t="shared" si="74"/>
        <v>32</v>
      </c>
      <c r="S94" s="2">
        <f t="shared" si="75"/>
        <v>451</v>
      </c>
      <c r="T94" s="2">
        <f t="shared" si="76"/>
        <v>0</v>
      </c>
      <c r="U94" s="2">
        <f t="shared" si="77"/>
        <v>51.638300000000001</v>
      </c>
      <c r="V94" s="2">
        <f t="shared" si="78"/>
        <v>2.5143799999999996</v>
      </c>
      <c r="W94" s="2">
        <f t="shared" si="79"/>
        <v>0</v>
      </c>
      <c r="X94" s="2">
        <f t="shared" si="80"/>
        <v>570</v>
      </c>
      <c r="Y94" s="2">
        <f t="shared" si="81"/>
        <v>304</v>
      </c>
      <c r="Z94" s="2"/>
      <c r="AA94" s="2">
        <v>34736102</v>
      </c>
      <c r="AB94" s="2">
        <f>'1.Смета.или.Акт'!F119</f>
        <v>5229.7599999999993</v>
      </c>
      <c r="AC94" s="2">
        <f t="shared" si="82"/>
        <v>4899.74</v>
      </c>
      <c r="AD94" s="2">
        <f>'1.Смета.или.Акт'!H119</f>
        <v>112.83</v>
      </c>
      <c r="AE94" s="2">
        <f>'1.Смета.или.Акт'!I119</f>
        <v>15.4</v>
      </c>
      <c r="AF94" s="2">
        <f>'1.Смета.или.Акт'!G119</f>
        <v>217.19</v>
      </c>
      <c r="AG94" s="2">
        <f t="shared" si="83"/>
        <v>0</v>
      </c>
      <c r="AH94" s="2">
        <f t="shared" si="84"/>
        <v>24.85</v>
      </c>
      <c r="AI94" s="2">
        <f t="shared" si="85"/>
        <v>1.21</v>
      </c>
      <c r="AJ94" s="2">
        <f t="shared" si="86"/>
        <v>0</v>
      </c>
      <c r="AK94" s="2">
        <v>5229.76</v>
      </c>
      <c r="AL94" s="2">
        <v>4899.74</v>
      </c>
      <c r="AM94" s="2">
        <v>112.83</v>
      </c>
      <c r="AN94" s="2">
        <v>15.4</v>
      </c>
      <c r="AO94" s="2">
        <v>217.19</v>
      </c>
      <c r="AP94" s="2">
        <v>0</v>
      </c>
      <c r="AQ94" s="2">
        <v>24.85</v>
      </c>
      <c r="AR94" s="2">
        <v>1.21</v>
      </c>
      <c r="AS94" s="2">
        <v>0</v>
      </c>
      <c r="AT94" s="2">
        <f>'1.Смета.или.Акт'!E120</f>
        <v>118</v>
      </c>
      <c r="AU94" s="2">
        <f>'1.Смета.или.Акт'!E121</f>
        <v>63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47</v>
      </c>
      <c r="BE94" s="2" t="s">
        <v>47</v>
      </c>
      <c r="BF94" s="2" t="s">
        <v>47</v>
      </c>
      <c r="BG94" s="2" t="s">
        <v>47</v>
      </c>
      <c r="BH94" s="2">
        <v>0</v>
      </c>
      <c r="BI94" s="2">
        <v>1</v>
      </c>
      <c r="BJ94" s="2" t="s">
        <v>182</v>
      </c>
      <c r="BK94" s="2"/>
      <c r="BL94" s="2"/>
      <c r="BM94" s="2">
        <v>10001</v>
      </c>
      <c r="BN94" s="2">
        <v>0</v>
      </c>
      <c r="BO94" s="2" t="s">
        <v>47</v>
      </c>
      <c r="BP94" s="2">
        <v>0</v>
      </c>
      <c r="BQ94" s="2">
        <v>1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47</v>
      </c>
      <c r="BZ94" s="2">
        <v>118</v>
      </c>
      <c r="CA94" s="2">
        <v>63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47</v>
      </c>
      <c r="CO94" s="2">
        <v>0</v>
      </c>
      <c r="CP94" s="2">
        <f>IF('1.Смета.или.Акт'!F119=AC94+AD94+AF94,P94+Q94+S94,I94*AB94)</f>
        <v>10867</v>
      </c>
      <c r="CQ94" s="2">
        <f t="shared" si="87"/>
        <v>4899.74</v>
      </c>
      <c r="CR94" s="2">
        <f t="shared" si="88"/>
        <v>112.83</v>
      </c>
      <c r="CS94" s="2">
        <f t="shared" si="89"/>
        <v>15.4</v>
      </c>
      <c r="CT94" s="2">
        <f t="shared" si="90"/>
        <v>217.19</v>
      </c>
      <c r="CU94" s="2">
        <f t="shared" si="91"/>
        <v>0</v>
      </c>
      <c r="CV94" s="2">
        <f t="shared" si="92"/>
        <v>24.85</v>
      </c>
      <c r="CW94" s="2">
        <f t="shared" si="93"/>
        <v>1.21</v>
      </c>
      <c r="CX94" s="2">
        <f t="shared" si="94"/>
        <v>0</v>
      </c>
      <c r="CY94" s="2">
        <f t="shared" si="95"/>
        <v>569.94000000000005</v>
      </c>
      <c r="CZ94" s="2">
        <f t="shared" si="96"/>
        <v>304.29000000000002</v>
      </c>
      <c r="DA94" s="2"/>
      <c r="DB94" s="2"/>
      <c r="DC94" s="2" t="s">
        <v>47</v>
      </c>
      <c r="DD94" s="2" t="s">
        <v>47</v>
      </c>
      <c r="DE94" s="2" t="s">
        <v>47</v>
      </c>
      <c r="DF94" s="2" t="s">
        <v>47</v>
      </c>
      <c r="DG94" s="2" t="s">
        <v>47</v>
      </c>
      <c r="DH94" s="2" t="s">
        <v>47</v>
      </c>
      <c r="DI94" s="2" t="s">
        <v>47</v>
      </c>
      <c r="DJ94" s="2" t="s">
        <v>47</v>
      </c>
      <c r="DK94" s="2" t="s">
        <v>47</v>
      </c>
      <c r="DL94" s="2" t="s">
        <v>47</v>
      </c>
      <c r="DM94" s="2" t="s">
        <v>47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1005</v>
      </c>
      <c r="DV94" s="2" t="s">
        <v>60</v>
      </c>
      <c r="DW94" s="2" t="str">
        <f>'1.Смета.или.Акт'!D119</f>
        <v>100 м2</v>
      </c>
      <c r="DX94" s="2">
        <v>100</v>
      </c>
      <c r="DY94" s="2"/>
      <c r="DZ94" s="2"/>
      <c r="EA94" s="2"/>
      <c r="EB94" s="2"/>
      <c r="EC94" s="2"/>
      <c r="ED94" s="2"/>
      <c r="EE94" s="2">
        <v>32653358</v>
      </c>
      <c r="EF94" s="2">
        <v>1</v>
      </c>
      <c r="EG94" s="2" t="s">
        <v>164</v>
      </c>
      <c r="EH94" s="2">
        <v>0</v>
      </c>
      <c r="EI94" s="2" t="s">
        <v>47</v>
      </c>
      <c r="EJ94" s="2">
        <v>1</v>
      </c>
      <c r="EK94" s="2">
        <v>10001</v>
      </c>
      <c r="EL94" s="2" t="s">
        <v>175</v>
      </c>
      <c r="EM94" s="2" t="s">
        <v>176</v>
      </c>
      <c r="EN94" s="2"/>
      <c r="EO94" s="2" t="s">
        <v>47</v>
      </c>
      <c r="EP94" s="2"/>
      <c r="EQ94" s="2">
        <v>0</v>
      </c>
      <c r="ER94" s="2">
        <v>5229.76</v>
      </c>
      <c r="ES94" s="2">
        <v>4899.74</v>
      </c>
      <c r="ET94" s="2">
        <v>112.83</v>
      </c>
      <c r="EU94" s="2">
        <v>15.4</v>
      </c>
      <c r="EV94" s="2">
        <v>217.19</v>
      </c>
      <c r="EW94" s="2">
        <v>24.85</v>
      </c>
      <c r="EX94" s="2">
        <v>1.21</v>
      </c>
      <c r="EY94" s="2">
        <v>0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97"/>
        <v>0</v>
      </c>
      <c r="FS94" s="2">
        <v>0</v>
      </c>
      <c r="FT94" s="2"/>
      <c r="FU94" s="2"/>
      <c r="FV94" s="2"/>
      <c r="FW94" s="2"/>
      <c r="FX94" s="2">
        <v>118</v>
      </c>
      <c r="FY94" s="2">
        <v>63</v>
      </c>
      <c r="FZ94" s="2"/>
      <c r="GA94" s="2" t="s">
        <v>47</v>
      </c>
      <c r="GB94" s="2"/>
      <c r="GC94" s="2"/>
      <c r="GD94" s="2">
        <v>0</v>
      </c>
      <c r="GE94" s="2"/>
      <c r="GF94" s="2">
        <v>-70216638</v>
      </c>
      <c r="GG94" s="2">
        <v>2</v>
      </c>
      <c r="GH94" s="2">
        <v>1</v>
      </c>
      <c r="GI94" s="2">
        <v>-2</v>
      </c>
      <c r="GJ94" s="2">
        <v>0</v>
      </c>
      <c r="GK94" s="2">
        <f>ROUND(R94*(R12)/100,0)</f>
        <v>0</v>
      </c>
      <c r="GL94" s="2">
        <f t="shared" si="98"/>
        <v>0</v>
      </c>
      <c r="GM94" s="2">
        <f t="shared" si="99"/>
        <v>11741</v>
      </c>
      <c r="GN94" s="2">
        <f t="shared" si="100"/>
        <v>11741</v>
      </c>
      <c r="GO94" s="2">
        <f t="shared" si="101"/>
        <v>0</v>
      </c>
      <c r="GP94" s="2">
        <f t="shared" si="102"/>
        <v>0</v>
      </c>
      <c r="GQ94" s="2"/>
      <c r="GR94" s="2">
        <v>0</v>
      </c>
      <c r="GS94" s="2">
        <v>3</v>
      </c>
      <c r="GT94" s="2">
        <v>0</v>
      </c>
      <c r="GU94" s="2" t="s">
        <v>47</v>
      </c>
      <c r="GV94" s="2">
        <f t="shared" si="103"/>
        <v>0</v>
      </c>
      <c r="GW94" s="2">
        <v>1</v>
      </c>
      <c r="GX94" s="2">
        <f t="shared" si="104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>
        <v>-1</v>
      </c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C95">
        <f>ROW(SmtRes!A136)</f>
        <v>136</v>
      </c>
      <c r="D95">
        <f>ROW(EtalonRes!A136)</f>
        <v>136</v>
      </c>
      <c r="E95" t="s">
        <v>83</v>
      </c>
      <c r="F95" t="s">
        <v>180</v>
      </c>
      <c r="G95" t="s">
        <v>181</v>
      </c>
      <c r="H95" t="s">
        <v>60</v>
      </c>
      <c r="I95">
        <f>'1.Смета.или.Акт'!E119</f>
        <v>2.0779999999999998</v>
      </c>
      <c r="J95">
        <v>0</v>
      </c>
      <c r="O95">
        <f t="shared" si="71"/>
        <v>73682</v>
      </c>
      <c r="P95">
        <f t="shared" si="72"/>
        <v>69032</v>
      </c>
      <c r="Q95">
        <f t="shared" si="73"/>
        <v>1590</v>
      </c>
      <c r="R95">
        <f t="shared" si="74"/>
        <v>217</v>
      </c>
      <c r="S95">
        <f t="shared" si="75"/>
        <v>3060</v>
      </c>
      <c r="T95">
        <f t="shared" si="76"/>
        <v>0</v>
      </c>
      <c r="U95">
        <f t="shared" si="77"/>
        <v>51.638300000000001</v>
      </c>
      <c r="V95">
        <f t="shared" si="78"/>
        <v>2.5143799999999996</v>
      </c>
      <c r="W95">
        <f t="shared" si="79"/>
        <v>0</v>
      </c>
      <c r="X95">
        <f t="shared" si="80"/>
        <v>3867</v>
      </c>
      <c r="Y95">
        <f t="shared" si="81"/>
        <v>2065</v>
      </c>
      <c r="AA95">
        <v>34736124</v>
      </c>
      <c r="AB95">
        <f t="shared" si="105"/>
        <v>5229.76</v>
      </c>
      <c r="AC95">
        <f t="shared" si="82"/>
        <v>4899.74</v>
      </c>
      <c r="AD95">
        <f t="shared" si="106"/>
        <v>112.83</v>
      </c>
      <c r="AE95">
        <f t="shared" si="107"/>
        <v>15.4</v>
      </c>
      <c r="AF95">
        <f t="shared" si="108"/>
        <v>217.19</v>
      </c>
      <c r="AG95">
        <f t="shared" si="83"/>
        <v>0</v>
      </c>
      <c r="AH95">
        <f t="shared" si="84"/>
        <v>24.85</v>
      </c>
      <c r="AI95">
        <f t="shared" si="85"/>
        <v>1.21</v>
      </c>
      <c r="AJ95">
        <f t="shared" si="86"/>
        <v>0</v>
      </c>
      <c r="AK95">
        <v>5229.76</v>
      </c>
      <c r="AL95">
        <v>4899.74</v>
      </c>
      <c r="AM95">
        <v>112.83</v>
      </c>
      <c r="AN95">
        <v>15.4</v>
      </c>
      <c r="AO95">
        <v>217.19</v>
      </c>
      <c r="AP95">
        <v>0</v>
      </c>
      <c r="AQ95">
        <v>24.85</v>
      </c>
      <c r="AR95">
        <v>1.21</v>
      </c>
      <c r="AS95">
        <v>0</v>
      </c>
      <c r="AT95">
        <v>118</v>
      </c>
      <c r="AU95">
        <v>63</v>
      </c>
      <c r="AV95">
        <v>1</v>
      </c>
      <c r="AW95">
        <v>1</v>
      </c>
      <c r="AZ95">
        <v>6.78</v>
      </c>
      <c r="BA95">
        <v>6.78</v>
      </c>
      <c r="BB95">
        <v>6.78</v>
      </c>
      <c r="BC95">
        <v>6.78</v>
      </c>
      <c r="BD95" t="s">
        <v>47</v>
      </c>
      <c r="BE95" t="s">
        <v>47</v>
      </c>
      <c r="BF95" t="s">
        <v>47</v>
      </c>
      <c r="BG95" t="s">
        <v>47</v>
      </c>
      <c r="BH95">
        <v>0</v>
      </c>
      <c r="BI95">
        <v>1</v>
      </c>
      <c r="BJ95" t="s">
        <v>182</v>
      </c>
      <c r="BM95">
        <v>10001</v>
      </c>
      <c r="BN95">
        <v>0</v>
      </c>
      <c r="BO95" t="s">
        <v>47</v>
      </c>
      <c r="BP95">
        <v>0</v>
      </c>
      <c r="BQ95">
        <v>1</v>
      </c>
      <c r="BR95">
        <v>0</v>
      </c>
      <c r="BS95">
        <v>6.78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47</v>
      </c>
      <c r="BZ95">
        <v>118</v>
      </c>
      <c r="CA95">
        <v>63</v>
      </c>
      <c r="CF95">
        <v>0</v>
      </c>
      <c r="CG95">
        <v>0</v>
      </c>
      <c r="CM95">
        <v>0</v>
      </c>
      <c r="CN95" t="s">
        <v>47</v>
      </c>
      <c r="CO95">
        <v>0</v>
      </c>
      <c r="CP95">
        <f t="shared" si="109"/>
        <v>73682</v>
      </c>
      <c r="CQ95">
        <f t="shared" si="87"/>
        <v>33220.237200000003</v>
      </c>
      <c r="CR95">
        <f t="shared" si="88"/>
        <v>764.98739999999998</v>
      </c>
      <c r="CS95">
        <f t="shared" si="89"/>
        <v>104.41200000000001</v>
      </c>
      <c r="CT95">
        <f t="shared" si="90"/>
        <v>1472.5482</v>
      </c>
      <c r="CU95">
        <f t="shared" si="91"/>
        <v>0</v>
      </c>
      <c r="CV95">
        <f t="shared" si="92"/>
        <v>24.85</v>
      </c>
      <c r="CW95">
        <f t="shared" si="93"/>
        <v>1.21</v>
      </c>
      <c r="CX95">
        <f t="shared" si="94"/>
        <v>0</v>
      </c>
      <c r="CY95">
        <f t="shared" si="95"/>
        <v>3866.86</v>
      </c>
      <c r="CZ95">
        <f t="shared" si="96"/>
        <v>2064.5100000000002</v>
      </c>
      <c r="DC95" t="s">
        <v>47</v>
      </c>
      <c r="DD95" t="s">
        <v>47</v>
      </c>
      <c r="DE95" t="s">
        <v>47</v>
      </c>
      <c r="DF95" t="s">
        <v>47</v>
      </c>
      <c r="DG95" t="s">
        <v>47</v>
      </c>
      <c r="DH95" t="s">
        <v>47</v>
      </c>
      <c r="DI95" t="s">
        <v>47</v>
      </c>
      <c r="DJ95" t="s">
        <v>47</v>
      </c>
      <c r="DK95" t="s">
        <v>47</v>
      </c>
      <c r="DL95" t="s">
        <v>47</v>
      </c>
      <c r="DM95" t="s">
        <v>47</v>
      </c>
      <c r="DN95">
        <v>0</v>
      </c>
      <c r="DO95">
        <v>0</v>
      </c>
      <c r="DP95">
        <v>1</v>
      </c>
      <c r="DQ95">
        <v>1</v>
      </c>
      <c r="DU95">
        <v>1005</v>
      </c>
      <c r="DV95" t="s">
        <v>60</v>
      </c>
      <c r="DW95" t="s">
        <v>60</v>
      </c>
      <c r="DX95">
        <v>100</v>
      </c>
      <c r="EE95">
        <v>32653358</v>
      </c>
      <c r="EF95">
        <v>1</v>
      </c>
      <c r="EG95" t="s">
        <v>164</v>
      </c>
      <c r="EH95">
        <v>0</v>
      </c>
      <c r="EI95" t="s">
        <v>47</v>
      </c>
      <c r="EJ95">
        <v>1</v>
      </c>
      <c r="EK95">
        <v>10001</v>
      </c>
      <c r="EL95" t="s">
        <v>175</v>
      </c>
      <c r="EM95" t="s">
        <v>176</v>
      </c>
      <c r="EO95" t="s">
        <v>47</v>
      </c>
      <c r="EQ95">
        <v>0</v>
      </c>
      <c r="ER95">
        <v>5229.76</v>
      </c>
      <c r="ES95">
        <v>4899.74</v>
      </c>
      <c r="ET95">
        <v>112.83</v>
      </c>
      <c r="EU95">
        <v>15.4</v>
      </c>
      <c r="EV95">
        <v>217.19</v>
      </c>
      <c r="EW95">
        <v>24.85</v>
      </c>
      <c r="EX95">
        <v>1.21</v>
      </c>
      <c r="EY95">
        <v>0</v>
      </c>
      <c r="FQ95">
        <v>0</v>
      </c>
      <c r="FR95">
        <f t="shared" si="97"/>
        <v>0</v>
      </c>
      <c r="FS95">
        <v>0</v>
      </c>
      <c r="FX95">
        <v>118</v>
      </c>
      <c r="FY95">
        <v>63</v>
      </c>
      <c r="GA95" t="s">
        <v>47</v>
      </c>
      <c r="GD95">
        <v>0</v>
      </c>
      <c r="GF95">
        <v>-70216638</v>
      </c>
      <c r="GG95">
        <v>1</v>
      </c>
      <c r="GH95">
        <v>1</v>
      </c>
      <c r="GI95">
        <v>4</v>
      </c>
      <c r="GJ95">
        <v>0</v>
      </c>
      <c r="GK95">
        <f>ROUND(R95*(S12)/100,0)</f>
        <v>0</v>
      </c>
      <c r="GL95">
        <f t="shared" si="98"/>
        <v>0</v>
      </c>
      <c r="GM95">
        <f t="shared" si="99"/>
        <v>79614</v>
      </c>
      <c r="GN95">
        <f t="shared" si="100"/>
        <v>79614</v>
      </c>
      <c r="GO95">
        <f t="shared" si="101"/>
        <v>0</v>
      </c>
      <c r="GP95">
        <f t="shared" si="102"/>
        <v>0</v>
      </c>
      <c r="GR95">
        <v>0</v>
      </c>
      <c r="GS95">
        <v>3</v>
      </c>
      <c r="GT95">
        <v>0</v>
      </c>
      <c r="GU95" t="s">
        <v>47</v>
      </c>
      <c r="GV95">
        <f t="shared" si="103"/>
        <v>0</v>
      </c>
      <c r="GW95">
        <v>1</v>
      </c>
      <c r="GX95">
        <f t="shared" si="104"/>
        <v>0</v>
      </c>
      <c r="HA95">
        <v>0</v>
      </c>
      <c r="HB95">
        <v>0</v>
      </c>
      <c r="IF95">
        <v>-1</v>
      </c>
      <c r="IK95">
        <v>0</v>
      </c>
    </row>
    <row r="96" spans="1:255" x14ac:dyDescent="0.2">
      <c r="A96" s="2">
        <v>17</v>
      </c>
      <c r="B96" s="2">
        <v>1</v>
      </c>
      <c r="C96" s="2">
        <f>ROW(SmtRes!A140)</f>
        <v>140</v>
      </c>
      <c r="D96" s="2">
        <f>ROW(EtalonRes!A140)</f>
        <v>140</v>
      </c>
      <c r="E96" s="2" t="s">
        <v>89</v>
      </c>
      <c r="F96" s="2" t="s">
        <v>183</v>
      </c>
      <c r="G96" s="2" t="s">
        <v>184</v>
      </c>
      <c r="H96" s="2" t="s">
        <v>81</v>
      </c>
      <c r="I96" s="2">
        <f>'1.Смета.или.Акт'!E123</f>
        <v>0.158</v>
      </c>
      <c r="J96" s="2">
        <v>0</v>
      </c>
      <c r="K96" s="2"/>
      <c r="L96" s="2"/>
      <c r="M96" s="2"/>
      <c r="N96" s="2"/>
      <c r="O96" s="2">
        <f t="shared" si="71"/>
        <v>39</v>
      </c>
      <c r="P96" s="2">
        <f t="shared" si="72"/>
        <v>20</v>
      </c>
      <c r="Q96" s="2">
        <f t="shared" si="73"/>
        <v>0</v>
      </c>
      <c r="R96" s="2">
        <f t="shared" si="74"/>
        <v>0</v>
      </c>
      <c r="S96" s="2">
        <f t="shared" si="75"/>
        <v>19</v>
      </c>
      <c r="T96" s="2">
        <f t="shared" si="76"/>
        <v>0</v>
      </c>
      <c r="U96" s="2">
        <f t="shared" si="77"/>
        <v>2.3115399999999999</v>
      </c>
      <c r="V96" s="2">
        <f t="shared" si="78"/>
        <v>0</v>
      </c>
      <c r="W96" s="2">
        <f t="shared" si="79"/>
        <v>0</v>
      </c>
      <c r="X96" s="2">
        <f t="shared" si="80"/>
        <v>21</v>
      </c>
      <c r="Y96" s="2">
        <f t="shared" si="81"/>
        <v>13</v>
      </c>
      <c r="Z96" s="2"/>
      <c r="AA96" s="2">
        <v>34736102</v>
      </c>
      <c r="AB96" s="2">
        <f>'1.Смета.или.Акт'!F123</f>
        <v>246.41</v>
      </c>
      <c r="AC96" s="2">
        <f t="shared" si="82"/>
        <v>124.75</v>
      </c>
      <c r="AD96" s="2">
        <f>'1.Смета.или.Акт'!H123</f>
        <v>2.13</v>
      </c>
      <c r="AE96" s="2">
        <f>'1.Смета.или.Акт'!I123</f>
        <v>0</v>
      </c>
      <c r="AF96" s="2">
        <f>'1.Смета.или.Акт'!G123</f>
        <v>119.53</v>
      </c>
      <c r="AG96" s="2">
        <f t="shared" si="83"/>
        <v>0</v>
      </c>
      <c r="AH96" s="2">
        <f t="shared" si="84"/>
        <v>14.63</v>
      </c>
      <c r="AI96" s="2">
        <f t="shared" si="85"/>
        <v>0</v>
      </c>
      <c r="AJ96" s="2">
        <f t="shared" si="86"/>
        <v>0</v>
      </c>
      <c r="AK96" s="2">
        <v>246.41</v>
      </c>
      <c r="AL96" s="2">
        <v>124.75</v>
      </c>
      <c r="AM96" s="2">
        <v>2.13</v>
      </c>
      <c r="AN96" s="2">
        <v>0</v>
      </c>
      <c r="AO96" s="2">
        <v>119.53</v>
      </c>
      <c r="AP96" s="2">
        <v>0</v>
      </c>
      <c r="AQ96" s="2">
        <v>14.63</v>
      </c>
      <c r="AR96" s="2">
        <v>0</v>
      </c>
      <c r="AS96" s="2">
        <v>0</v>
      </c>
      <c r="AT96" s="2">
        <f>'1.Смета.или.Акт'!E124</f>
        <v>110</v>
      </c>
      <c r="AU96" s="2">
        <f>'1.Смета.или.Акт'!E125</f>
        <v>70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47</v>
      </c>
      <c r="BE96" s="2" t="s">
        <v>47</v>
      </c>
      <c r="BF96" s="2" t="s">
        <v>47</v>
      </c>
      <c r="BG96" s="2" t="s">
        <v>47</v>
      </c>
      <c r="BH96" s="2">
        <v>0</v>
      </c>
      <c r="BI96" s="2">
        <v>1</v>
      </c>
      <c r="BJ96" s="2" t="s">
        <v>185</v>
      </c>
      <c r="BK96" s="2"/>
      <c r="BL96" s="2"/>
      <c r="BM96" s="2">
        <v>46001</v>
      </c>
      <c r="BN96" s="2">
        <v>0</v>
      </c>
      <c r="BO96" s="2" t="s">
        <v>47</v>
      </c>
      <c r="BP96" s="2">
        <v>0</v>
      </c>
      <c r="BQ96" s="2">
        <v>9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47</v>
      </c>
      <c r="BZ96" s="2">
        <v>110</v>
      </c>
      <c r="CA96" s="2">
        <v>70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47</v>
      </c>
      <c r="CO96" s="2">
        <v>0</v>
      </c>
      <c r="CP96" s="2">
        <f>IF('1.Смета.или.Акт'!F123=AC96+AD96+AF96,P96+Q96+S96,I96*AB96)</f>
        <v>39</v>
      </c>
      <c r="CQ96" s="2">
        <f t="shared" si="87"/>
        <v>124.75</v>
      </c>
      <c r="CR96" s="2">
        <f t="shared" si="88"/>
        <v>2.13</v>
      </c>
      <c r="CS96" s="2">
        <f t="shared" si="89"/>
        <v>0</v>
      </c>
      <c r="CT96" s="2">
        <f t="shared" si="90"/>
        <v>119.53</v>
      </c>
      <c r="CU96" s="2">
        <f t="shared" si="91"/>
        <v>0</v>
      </c>
      <c r="CV96" s="2">
        <f t="shared" si="92"/>
        <v>14.63</v>
      </c>
      <c r="CW96" s="2">
        <f t="shared" si="93"/>
        <v>0</v>
      </c>
      <c r="CX96" s="2">
        <f t="shared" si="94"/>
        <v>0</v>
      </c>
      <c r="CY96" s="2">
        <f t="shared" si="95"/>
        <v>20.9</v>
      </c>
      <c r="CZ96" s="2">
        <f t="shared" si="96"/>
        <v>13.3</v>
      </c>
      <c r="DA96" s="2"/>
      <c r="DB96" s="2"/>
      <c r="DC96" s="2" t="s">
        <v>47</v>
      </c>
      <c r="DD96" s="2" t="s">
        <v>47</v>
      </c>
      <c r="DE96" s="2" t="s">
        <v>47</v>
      </c>
      <c r="DF96" s="2" t="s">
        <v>47</v>
      </c>
      <c r="DG96" s="2" t="s">
        <v>47</v>
      </c>
      <c r="DH96" s="2" t="s">
        <v>47</v>
      </c>
      <c r="DI96" s="2" t="s">
        <v>47</v>
      </c>
      <c r="DJ96" s="2" t="s">
        <v>47</v>
      </c>
      <c r="DK96" s="2" t="s">
        <v>47</v>
      </c>
      <c r="DL96" s="2" t="s">
        <v>47</v>
      </c>
      <c r="DM96" s="2" t="s">
        <v>47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1007</v>
      </c>
      <c r="DV96" s="2" t="s">
        <v>81</v>
      </c>
      <c r="DW96" s="2" t="str">
        <f>'1.Смета.или.Акт'!D123</f>
        <v>м3</v>
      </c>
      <c r="DX96" s="2">
        <v>1</v>
      </c>
      <c r="DY96" s="2"/>
      <c r="DZ96" s="2"/>
      <c r="EA96" s="2"/>
      <c r="EB96" s="2"/>
      <c r="EC96" s="2"/>
      <c r="ED96" s="2"/>
      <c r="EE96" s="2">
        <v>32653426</v>
      </c>
      <c r="EF96" s="2">
        <v>9</v>
      </c>
      <c r="EG96" s="2" t="s">
        <v>62</v>
      </c>
      <c r="EH96" s="2">
        <v>0</v>
      </c>
      <c r="EI96" s="2" t="s">
        <v>47</v>
      </c>
      <c r="EJ96" s="2">
        <v>1</v>
      </c>
      <c r="EK96" s="2">
        <v>46001</v>
      </c>
      <c r="EL96" s="2" t="s">
        <v>62</v>
      </c>
      <c r="EM96" s="2" t="s">
        <v>63</v>
      </c>
      <c r="EN96" s="2"/>
      <c r="EO96" s="2" t="s">
        <v>47</v>
      </c>
      <c r="EP96" s="2"/>
      <c r="EQ96" s="2">
        <v>0</v>
      </c>
      <c r="ER96" s="2">
        <v>246.41</v>
      </c>
      <c r="ES96" s="2">
        <v>124.75</v>
      </c>
      <c r="ET96" s="2">
        <v>2.13</v>
      </c>
      <c r="EU96" s="2">
        <v>0</v>
      </c>
      <c r="EV96" s="2">
        <v>119.53</v>
      </c>
      <c r="EW96" s="2">
        <v>14.63</v>
      </c>
      <c r="EX96" s="2">
        <v>0</v>
      </c>
      <c r="EY96" s="2">
        <v>0</v>
      </c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97"/>
        <v>0</v>
      </c>
      <c r="FS96" s="2">
        <v>0</v>
      </c>
      <c r="FT96" s="2"/>
      <c r="FU96" s="2"/>
      <c r="FV96" s="2"/>
      <c r="FW96" s="2"/>
      <c r="FX96" s="2">
        <v>110</v>
      </c>
      <c r="FY96" s="2">
        <v>70</v>
      </c>
      <c r="FZ96" s="2"/>
      <c r="GA96" s="2" t="s">
        <v>47</v>
      </c>
      <c r="GB96" s="2"/>
      <c r="GC96" s="2"/>
      <c r="GD96" s="2">
        <v>0</v>
      </c>
      <c r="GE96" s="2"/>
      <c r="GF96" s="2">
        <v>1109849592</v>
      </c>
      <c r="GG96" s="2">
        <v>2</v>
      </c>
      <c r="GH96" s="2">
        <v>1</v>
      </c>
      <c r="GI96" s="2">
        <v>-2</v>
      </c>
      <c r="GJ96" s="2">
        <v>0</v>
      </c>
      <c r="GK96" s="2">
        <f>ROUND(R96*(R12)/100,0)</f>
        <v>0</v>
      </c>
      <c r="GL96" s="2">
        <f t="shared" si="98"/>
        <v>0</v>
      </c>
      <c r="GM96" s="2">
        <f t="shared" si="99"/>
        <v>73</v>
      </c>
      <c r="GN96" s="2">
        <f t="shared" si="100"/>
        <v>73</v>
      </c>
      <c r="GO96" s="2">
        <f t="shared" si="101"/>
        <v>0</v>
      </c>
      <c r="GP96" s="2">
        <f t="shared" si="102"/>
        <v>0</v>
      </c>
      <c r="GQ96" s="2"/>
      <c r="GR96" s="2">
        <v>0</v>
      </c>
      <c r="GS96" s="2">
        <v>3</v>
      </c>
      <c r="GT96" s="2">
        <v>0</v>
      </c>
      <c r="GU96" s="2" t="s">
        <v>47</v>
      </c>
      <c r="GV96" s="2">
        <f t="shared" si="103"/>
        <v>0</v>
      </c>
      <c r="GW96" s="2">
        <v>1</v>
      </c>
      <c r="GX96" s="2">
        <f t="shared" si="104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>
        <v>-1</v>
      </c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17</v>
      </c>
      <c r="B97">
        <v>1</v>
      </c>
      <c r="C97">
        <f>ROW(SmtRes!A144)</f>
        <v>144</v>
      </c>
      <c r="D97">
        <f>ROW(EtalonRes!A144)</f>
        <v>144</v>
      </c>
      <c r="E97" t="s">
        <v>89</v>
      </c>
      <c r="F97" t="s">
        <v>183</v>
      </c>
      <c r="G97" t="s">
        <v>184</v>
      </c>
      <c r="H97" t="s">
        <v>81</v>
      </c>
      <c r="I97">
        <f>'1.Смета.или.Акт'!E123</f>
        <v>0.158</v>
      </c>
      <c r="J97">
        <v>0</v>
      </c>
      <c r="O97">
        <f t="shared" si="71"/>
        <v>264</v>
      </c>
      <c r="P97">
        <f t="shared" si="72"/>
        <v>134</v>
      </c>
      <c r="Q97">
        <f t="shared" si="73"/>
        <v>2</v>
      </c>
      <c r="R97">
        <f t="shared" si="74"/>
        <v>0</v>
      </c>
      <c r="S97">
        <f t="shared" si="75"/>
        <v>128</v>
      </c>
      <c r="T97">
        <f t="shared" si="76"/>
        <v>0</v>
      </c>
      <c r="U97">
        <f t="shared" si="77"/>
        <v>2.3115399999999999</v>
      </c>
      <c r="V97">
        <f t="shared" si="78"/>
        <v>0</v>
      </c>
      <c r="W97">
        <f t="shared" si="79"/>
        <v>0</v>
      </c>
      <c r="X97">
        <f t="shared" si="80"/>
        <v>141</v>
      </c>
      <c r="Y97">
        <f t="shared" si="81"/>
        <v>90</v>
      </c>
      <c r="AA97">
        <v>34736124</v>
      </c>
      <c r="AB97">
        <f t="shared" si="105"/>
        <v>246.41</v>
      </c>
      <c r="AC97">
        <f t="shared" si="82"/>
        <v>124.75</v>
      </c>
      <c r="AD97">
        <f t="shared" si="106"/>
        <v>2.13</v>
      </c>
      <c r="AE97">
        <f t="shared" si="107"/>
        <v>0</v>
      </c>
      <c r="AF97">
        <f t="shared" si="108"/>
        <v>119.53</v>
      </c>
      <c r="AG97">
        <f t="shared" si="83"/>
        <v>0</v>
      </c>
      <c r="AH97">
        <f t="shared" si="84"/>
        <v>14.63</v>
      </c>
      <c r="AI97">
        <f t="shared" si="85"/>
        <v>0</v>
      </c>
      <c r="AJ97">
        <f t="shared" si="86"/>
        <v>0</v>
      </c>
      <c r="AK97">
        <v>246.41</v>
      </c>
      <c r="AL97">
        <v>124.75</v>
      </c>
      <c r="AM97">
        <v>2.13</v>
      </c>
      <c r="AN97">
        <v>0</v>
      </c>
      <c r="AO97">
        <v>119.53</v>
      </c>
      <c r="AP97">
        <v>0</v>
      </c>
      <c r="AQ97">
        <v>14.63</v>
      </c>
      <c r="AR97">
        <v>0</v>
      </c>
      <c r="AS97">
        <v>0</v>
      </c>
      <c r="AT97">
        <v>110</v>
      </c>
      <c r="AU97">
        <v>70</v>
      </c>
      <c r="AV97">
        <v>1</v>
      </c>
      <c r="AW97">
        <v>1</v>
      </c>
      <c r="AZ97">
        <v>6.78</v>
      </c>
      <c r="BA97">
        <v>6.78</v>
      </c>
      <c r="BB97">
        <v>6.78</v>
      </c>
      <c r="BC97">
        <v>6.78</v>
      </c>
      <c r="BD97" t="s">
        <v>47</v>
      </c>
      <c r="BE97" t="s">
        <v>47</v>
      </c>
      <c r="BF97" t="s">
        <v>47</v>
      </c>
      <c r="BG97" t="s">
        <v>47</v>
      </c>
      <c r="BH97">
        <v>0</v>
      </c>
      <c r="BI97">
        <v>1</v>
      </c>
      <c r="BJ97" t="s">
        <v>185</v>
      </c>
      <c r="BM97">
        <v>46001</v>
      </c>
      <c r="BN97">
        <v>0</v>
      </c>
      <c r="BO97" t="s">
        <v>47</v>
      </c>
      <c r="BP97">
        <v>0</v>
      </c>
      <c r="BQ97">
        <v>9</v>
      </c>
      <c r="BR97">
        <v>0</v>
      </c>
      <c r="BS97">
        <v>6.78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47</v>
      </c>
      <c r="BZ97">
        <v>110</v>
      </c>
      <c r="CA97">
        <v>70</v>
      </c>
      <c r="CF97">
        <v>0</v>
      </c>
      <c r="CG97">
        <v>0</v>
      </c>
      <c r="CM97">
        <v>0</v>
      </c>
      <c r="CN97" t="s">
        <v>47</v>
      </c>
      <c r="CO97">
        <v>0</v>
      </c>
      <c r="CP97">
        <f t="shared" si="109"/>
        <v>264</v>
      </c>
      <c r="CQ97">
        <f t="shared" si="87"/>
        <v>845.80500000000006</v>
      </c>
      <c r="CR97">
        <f t="shared" si="88"/>
        <v>14.4414</v>
      </c>
      <c r="CS97">
        <f t="shared" si="89"/>
        <v>0</v>
      </c>
      <c r="CT97">
        <f t="shared" si="90"/>
        <v>810.41340000000002</v>
      </c>
      <c r="CU97">
        <f t="shared" si="91"/>
        <v>0</v>
      </c>
      <c r="CV97">
        <f t="shared" si="92"/>
        <v>14.63</v>
      </c>
      <c r="CW97">
        <f t="shared" si="93"/>
        <v>0</v>
      </c>
      <c r="CX97">
        <f t="shared" si="94"/>
        <v>0</v>
      </c>
      <c r="CY97">
        <f t="shared" si="95"/>
        <v>140.80000000000001</v>
      </c>
      <c r="CZ97">
        <f t="shared" si="96"/>
        <v>89.6</v>
      </c>
      <c r="DC97" t="s">
        <v>47</v>
      </c>
      <c r="DD97" t="s">
        <v>47</v>
      </c>
      <c r="DE97" t="s">
        <v>47</v>
      </c>
      <c r="DF97" t="s">
        <v>47</v>
      </c>
      <c r="DG97" t="s">
        <v>47</v>
      </c>
      <c r="DH97" t="s">
        <v>47</v>
      </c>
      <c r="DI97" t="s">
        <v>47</v>
      </c>
      <c r="DJ97" t="s">
        <v>47</v>
      </c>
      <c r="DK97" t="s">
        <v>47</v>
      </c>
      <c r="DL97" t="s">
        <v>47</v>
      </c>
      <c r="DM97" t="s">
        <v>47</v>
      </c>
      <c r="DN97">
        <v>0</v>
      </c>
      <c r="DO97">
        <v>0</v>
      </c>
      <c r="DP97">
        <v>1</v>
      </c>
      <c r="DQ97">
        <v>1</v>
      </c>
      <c r="DU97">
        <v>1007</v>
      </c>
      <c r="DV97" t="s">
        <v>81</v>
      </c>
      <c r="DW97" t="s">
        <v>81</v>
      </c>
      <c r="DX97">
        <v>1</v>
      </c>
      <c r="EE97">
        <v>32653426</v>
      </c>
      <c r="EF97">
        <v>9</v>
      </c>
      <c r="EG97" t="s">
        <v>62</v>
      </c>
      <c r="EH97">
        <v>0</v>
      </c>
      <c r="EI97" t="s">
        <v>47</v>
      </c>
      <c r="EJ97">
        <v>1</v>
      </c>
      <c r="EK97">
        <v>46001</v>
      </c>
      <c r="EL97" t="s">
        <v>62</v>
      </c>
      <c r="EM97" t="s">
        <v>63</v>
      </c>
      <c r="EO97" t="s">
        <v>47</v>
      </c>
      <c r="EQ97">
        <v>0</v>
      </c>
      <c r="ER97">
        <v>246.41</v>
      </c>
      <c r="ES97">
        <v>124.75</v>
      </c>
      <c r="ET97">
        <v>2.13</v>
      </c>
      <c r="EU97">
        <v>0</v>
      </c>
      <c r="EV97">
        <v>119.53</v>
      </c>
      <c r="EW97">
        <v>14.63</v>
      </c>
      <c r="EX97">
        <v>0</v>
      </c>
      <c r="EY97">
        <v>0</v>
      </c>
      <c r="FQ97">
        <v>0</v>
      </c>
      <c r="FR97">
        <f t="shared" si="97"/>
        <v>0</v>
      </c>
      <c r="FS97">
        <v>0</v>
      </c>
      <c r="FX97">
        <v>110</v>
      </c>
      <c r="FY97">
        <v>70</v>
      </c>
      <c r="GA97" t="s">
        <v>47</v>
      </c>
      <c r="GD97">
        <v>0</v>
      </c>
      <c r="GF97">
        <v>1109849592</v>
      </c>
      <c r="GG97">
        <v>1</v>
      </c>
      <c r="GH97">
        <v>1</v>
      </c>
      <c r="GI97">
        <v>4</v>
      </c>
      <c r="GJ97">
        <v>0</v>
      </c>
      <c r="GK97">
        <f>ROUND(R97*(S12)/100,0)</f>
        <v>0</v>
      </c>
      <c r="GL97">
        <f t="shared" si="98"/>
        <v>0</v>
      </c>
      <c r="GM97">
        <f t="shared" si="99"/>
        <v>495</v>
      </c>
      <c r="GN97">
        <f t="shared" si="100"/>
        <v>495</v>
      </c>
      <c r="GO97">
        <f t="shared" si="101"/>
        <v>0</v>
      </c>
      <c r="GP97">
        <f t="shared" si="102"/>
        <v>0</v>
      </c>
      <c r="GR97">
        <v>0</v>
      </c>
      <c r="GS97">
        <v>3</v>
      </c>
      <c r="GT97">
        <v>0</v>
      </c>
      <c r="GU97" t="s">
        <v>47</v>
      </c>
      <c r="GV97">
        <f t="shared" si="103"/>
        <v>0</v>
      </c>
      <c r="GW97">
        <v>1</v>
      </c>
      <c r="GX97">
        <f t="shared" si="104"/>
        <v>0</v>
      </c>
      <c r="HA97">
        <v>0</v>
      </c>
      <c r="HB97">
        <v>0</v>
      </c>
      <c r="IF97">
        <v>-1</v>
      </c>
      <c r="IK97">
        <v>0</v>
      </c>
    </row>
    <row r="98" spans="1:255" x14ac:dyDescent="0.2">
      <c r="A98" s="2">
        <v>18</v>
      </c>
      <c r="B98" s="2">
        <v>1</v>
      </c>
      <c r="C98" s="2">
        <v>140</v>
      </c>
      <c r="D98" s="2"/>
      <c r="E98" s="2" t="s">
        <v>93</v>
      </c>
      <c r="F98" s="2" t="str">
        <f>'1.Смета.или.Акт'!B127</f>
        <v>06.1.01.05</v>
      </c>
      <c r="G98" s="2" t="str">
        <f>'1.Смета.или.Акт'!C127</f>
        <v>Кирпич глиняный обыкновенный</v>
      </c>
      <c r="H98" s="2" t="s">
        <v>188</v>
      </c>
      <c r="I98" s="2">
        <f>I96*J98</f>
        <v>6.3200000000000006E-2</v>
      </c>
      <c r="J98" s="2">
        <v>0.4</v>
      </c>
      <c r="K98" s="2"/>
      <c r="L98" s="2"/>
      <c r="M98" s="2"/>
      <c r="N98" s="2"/>
      <c r="O98" s="2">
        <f t="shared" si="71"/>
        <v>0</v>
      </c>
      <c r="P98" s="2">
        <f t="shared" si="72"/>
        <v>0</v>
      </c>
      <c r="Q98" s="2">
        <f t="shared" si="73"/>
        <v>0</v>
      </c>
      <c r="R98" s="2">
        <f t="shared" si="74"/>
        <v>0</v>
      </c>
      <c r="S98" s="2">
        <f t="shared" si="75"/>
        <v>0</v>
      </c>
      <c r="T98" s="2">
        <f t="shared" si="76"/>
        <v>0</v>
      </c>
      <c r="U98" s="2">
        <f t="shared" si="77"/>
        <v>0</v>
      </c>
      <c r="V98" s="2">
        <f t="shared" si="78"/>
        <v>0</v>
      </c>
      <c r="W98" s="2">
        <f t="shared" si="79"/>
        <v>0</v>
      </c>
      <c r="X98" s="2">
        <f t="shared" si="80"/>
        <v>0</v>
      </c>
      <c r="Y98" s="2">
        <f t="shared" si="81"/>
        <v>0</v>
      </c>
      <c r="Z98" s="2"/>
      <c r="AA98" s="2">
        <v>34736102</v>
      </c>
      <c r="AB98" s="2">
        <f t="shared" si="105"/>
        <v>0</v>
      </c>
      <c r="AC98" s="2">
        <f>'1.Смета.или.Акт'!F127</f>
        <v>0</v>
      </c>
      <c r="AD98" s="2">
        <f t="shared" si="106"/>
        <v>0</v>
      </c>
      <c r="AE98" s="2">
        <f t="shared" si="107"/>
        <v>0</v>
      </c>
      <c r="AF98" s="2">
        <f t="shared" si="108"/>
        <v>0</v>
      </c>
      <c r="AG98" s="2">
        <f t="shared" si="83"/>
        <v>0</v>
      </c>
      <c r="AH98" s="2">
        <f t="shared" si="84"/>
        <v>0</v>
      </c>
      <c r="AI98" s="2">
        <f t="shared" si="85"/>
        <v>0</v>
      </c>
      <c r="AJ98" s="2">
        <f t="shared" si="86"/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106</v>
      </c>
      <c r="AU98" s="2">
        <v>65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47</v>
      </c>
      <c r="BE98" s="2" t="s">
        <v>47</v>
      </c>
      <c r="BF98" s="2" t="s">
        <v>47</v>
      </c>
      <c r="BG98" s="2" t="s">
        <v>47</v>
      </c>
      <c r="BH98" s="2">
        <v>3</v>
      </c>
      <c r="BI98" s="2">
        <v>1</v>
      </c>
      <c r="BJ98" s="2" t="s">
        <v>47</v>
      </c>
      <c r="BK98" s="2"/>
      <c r="BL98" s="2"/>
      <c r="BM98" s="2">
        <v>0</v>
      </c>
      <c r="BN98" s="2">
        <v>0</v>
      </c>
      <c r="BO98" s="2" t="s">
        <v>47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47</v>
      </c>
      <c r="BZ98" s="2">
        <v>106</v>
      </c>
      <c r="CA98" s="2">
        <v>65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47</v>
      </c>
      <c r="CO98" s="2">
        <v>0</v>
      </c>
      <c r="CP98" s="2">
        <f>IF('1.Смета.или.Акт'!F127=AC98+AD98+AF98,P98+Q98+S98,I98*AB98)</f>
        <v>0</v>
      </c>
      <c r="CQ98" s="2">
        <f t="shared" si="87"/>
        <v>0</v>
      </c>
      <c r="CR98" s="2">
        <f t="shared" si="88"/>
        <v>0</v>
      </c>
      <c r="CS98" s="2">
        <f t="shared" si="89"/>
        <v>0</v>
      </c>
      <c r="CT98" s="2">
        <f t="shared" si="90"/>
        <v>0</v>
      </c>
      <c r="CU98" s="2">
        <f t="shared" si="91"/>
        <v>0</v>
      </c>
      <c r="CV98" s="2">
        <f t="shared" si="92"/>
        <v>0</v>
      </c>
      <c r="CW98" s="2">
        <f t="shared" si="93"/>
        <v>0</v>
      </c>
      <c r="CX98" s="2">
        <f t="shared" si="94"/>
        <v>0</v>
      </c>
      <c r="CY98" s="2">
        <f t="shared" si="95"/>
        <v>0</v>
      </c>
      <c r="CZ98" s="2">
        <f t="shared" si="96"/>
        <v>0</v>
      </c>
      <c r="DA98" s="2"/>
      <c r="DB98" s="2"/>
      <c r="DC98" s="2" t="s">
        <v>47</v>
      </c>
      <c r="DD98" s="2" t="s">
        <v>47</v>
      </c>
      <c r="DE98" s="2" t="s">
        <v>47</v>
      </c>
      <c r="DF98" s="2" t="s">
        <v>47</v>
      </c>
      <c r="DG98" s="2" t="s">
        <v>47</v>
      </c>
      <c r="DH98" s="2" t="s">
        <v>47</v>
      </c>
      <c r="DI98" s="2" t="s">
        <v>47</v>
      </c>
      <c r="DJ98" s="2" t="s">
        <v>47</v>
      </c>
      <c r="DK98" s="2" t="s">
        <v>47</v>
      </c>
      <c r="DL98" s="2" t="s">
        <v>47</v>
      </c>
      <c r="DM98" s="2" t="s">
        <v>47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1010</v>
      </c>
      <c r="DV98" s="2" t="s">
        <v>188</v>
      </c>
      <c r="DW98" s="2" t="str">
        <f>'1.Смета.или.Акт'!D127</f>
        <v>1000 шт.</v>
      </c>
      <c r="DX98" s="2">
        <v>1000</v>
      </c>
      <c r="DY98" s="2"/>
      <c r="DZ98" s="2"/>
      <c r="EA98" s="2"/>
      <c r="EB98" s="2"/>
      <c r="EC98" s="2"/>
      <c r="ED98" s="2"/>
      <c r="EE98" s="2">
        <v>32653299</v>
      </c>
      <c r="EF98" s="2">
        <v>20</v>
      </c>
      <c r="EG98" s="2" t="s">
        <v>75</v>
      </c>
      <c r="EH98" s="2">
        <v>0</v>
      </c>
      <c r="EI98" s="2" t="s">
        <v>47</v>
      </c>
      <c r="EJ98" s="2">
        <v>1</v>
      </c>
      <c r="EK98" s="2">
        <v>0</v>
      </c>
      <c r="EL98" s="2" t="s">
        <v>76</v>
      </c>
      <c r="EM98" s="2" t="s">
        <v>77</v>
      </c>
      <c r="EN98" s="2"/>
      <c r="EO98" s="2" t="s">
        <v>47</v>
      </c>
      <c r="EP98" s="2"/>
      <c r="EQ98" s="2">
        <v>0</v>
      </c>
      <c r="ER98" s="2">
        <v>0</v>
      </c>
      <c r="ES98" s="2">
        <v>0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97"/>
        <v>0</v>
      </c>
      <c r="FS98" s="2">
        <v>0</v>
      </c>
      <c r="FT98" s="2"/>
      <c r="FU98" s="2"/>
      <c r="FV98" s="2"/>
      <c r="FW98" s="2"/>
      <c r="FX98" s="2">
        <v>106</v>
      </c>
      <c r="FY98" s="2">
        <v>65</v>
      </c>
      <c r="FZ98" s="2"/>
      <c r="GA98" s="2" t="s">
        <v>47</v>
      </c>
      <c r="GB98" s="2"/>
      <c r="GC98" s="2"/>
      <c r="GD98" s="2">
        <v>0</v>
      </c>
      <c r="GE98" s="2"/>
      <c r="GF98" s="2">
        <v>1453754496</v>
      </c>
      <c r="GG98" s="2">
        <v>2</v>
      </c>
      <c r="GH98" s="2">
        <v>1</v>
      </c>
      <c r="GI98" s="2">
        <v>-2</v>
      </c>
      <c r="GJ98" s="2">
        <v>0</v>
      </c>
      <c r="GK98" s="2">
        <f>ROUND(R98*(R12)/100,0)</f>
        <v>0</v>
      </c>
      <c r="GL98" s="2">
        <f t="shared" si="98"/>
        <v>0</v>
      </c>
      <c r="GM98" s="2">
        <f t="shared" si="99"/>
        <v>0</v>
      </c>
      <c r="GN98" s="2">
        <f t="shared" si="100"/>
        <v>0</v>
      </c>
      <c r="GO98" s="2">
        <f t="shared" si="101"/>
        <v>0</v>
      </c>
      <c r="GP98" s="2">
        <f t="shared" si="102"/>
        <v>0</v>
      </c>
      <c r="GQ98" s="2"/>
      <c r="GR98" s="2">
        <v>0</v>
      </c>
      <c r="GS98" s="2">
        <v>3</v>
      </c>
      <c r="GT98" s="2">
        <v>0</v>
      </c>
      <c r="GU98" s="2" t="s">
        <v>47</v>
      </c>
      <c r="GV98" s="2">
        <f t="shared" si="103"/>
        <v>0</v>
      </c>
      <c r="GW98" s="2">
        <v>1</v>
      </c>
      <c r="GX98" s="2">
        <f t="shared" si="104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>
        <v>-1</v>
      </c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144</v>
      </c>
      <c r="E99" t="s">
        <v>93</v>
      </c>
      <c r="F99" t="s">
        <v>186</v>
      </c>
      <c r="G99" t="s">
        <v>187</v>
      </c>
      <c r="H99" t="s">
        <v>188</v>
      </c>
      <c r="I99">
        <f>I97*J99</f>
        <v>6.3200000000000006E-2</v>
      </c>
      <c r="J99">
        <v>0.4</v>
      </c>
      <c r="O99">
        <f t="shared" si="71"/>
        <v>0</v>
      </c>
      <c r="P99">
        <f t="shared" si="72"/>
        <v>0</v>
      </c>
      <c r="Q99">
        <f t="shared" si="73"/>
        <v>0</v>
      </c>
      <c r="R99">
        <f t="shared" si="74"/>
        <v>0</v>
      </c>
      <c r="S99">
        <f t="shared" si="75"/>
        <v>0</v>
      </c>
      <c r="T99">
        <f t="shared" si="76"/>
        <v>0</v>
      </c>
      <c r="U99">
        <f t="shared" si="77"/>
        <v>0</v>
      </c>
      <c r="V99">
        <f t="shared" si="78"/>
        <v>0</v>
      </c>
      <c r="W99">
        <f t="shared" si="79"/>
        <v>0</v>
      </c>
      <c r="X99">
        <f t="shared" si="80"/>
        <v>0</v>
      </c>
      <c r="Y99">
        <f t="shared" si="81"/>
        <v>0</v>
      </c>
      <c r="AA99">
        <v>34736124</v>
      </c>
      <c r="AB99">
        <f t="shared" si="105"/>
        <v>0</v>
      </c>
      <c r="AC99">
        <f t="shared" si="82"/>
        <v>0</v>
      </c>
      <c r="AD99">
        <f t="shared" si="106"/>
        <v>0</v>
      </c>
      <c r="AE99">
        <f t="shared" si="107"/>
        <v>0</v>
      </c>
      <c r="AF99">
        <f t="shared" si="108"/>
        <v>0</v>
      </c>
      <c r="AG99">
        <f t="shared" si="83"/>
        <v>0</v>
      </c>
      <c r="AH99">
        <f t="shared" si="84"/>
        <v>0</v>
      </c>
      <c r="AI99">
        <f t="shared" si="85"/>
        <v>0</v>
      </c>
      <c r="AJ99">
        <f t="shared" si="86"/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106</v>
      </c>
      <c r="AU99">
        <v>65</v>
      </c>
      <c r="AV99">
        <v>1</v>
      </c>
      <c r="AW99">
        <v>1</v>
      </c>
      <c r="AZ99">
        <v>6.78</v>
      </c>
      <c r="BA99">
        <v>1</v>
      </c>
      <c r="BB99">
        <v>1</v>
      </c>
      <c r="BC99">
        <v>6.78</v>
      </c>
      <c r="BD99" t="s">
        <v>47</v>
      </c>
      <c r="BE99" t="s">
        <v>47</v>
      </c>
      <c r="BF99" t="s">
        <v>47</v>
      </c>
      <c r="BG99" t="s">
        <v>47</v>
      </c>
      <c r="BH99">
        <v>3</v>
      </c>
      <c r="BI99">
        <v>1</v>
      </c>
      <c r="BJ99" t="s">
        <v>47</v>
      </c>
      <c r="BM99">
        <v>0</v>
      </c>
      <c r="BN99">
        <v>0</v>
      </c>
      <c r="BO99" t="s">
        <v>47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47</v>
      </c>
      <c r="BZ99">
        <v>106</v>
      </c>
      <c r="CA99">
        <v>65</v>
      </c>
      <c r="CF99">
        <v>0</v>
      </c>
      <c r="CG99">
        <v>0</v>
      </c>
      <c r="CM99">
        <v>0</v>
      </c>
      <c r="CN99" t="s">
        <v>47</v>
      </c>
      <c r="CO99">
        <v>0</v>
      </c>
      <c r="CP99">
        <f t="shared" si="109"/>
        <v>0</v>
      </c>
      <c r="CQ99">
        <f t="shared" si="87"/>
        <v>0</v>
      </c>
      <c r="CR99">
        <f t="shared" si="88"/>
        <v>0</v>
      </c>
      <c r="CS99">
        <f t="shared" si="89"/>
        <v>0</v>
      </c>
      <c r="CT99">
        <f t="shared" si="90"/>
        <v>0</v>
      </c>
      <c r="CU99">
        <f t="shared" si="91"/>
        <v>0</v>
      </c>
      <c r="CV99">
        <f t="shared" si="92"/>
        <v>0</v>
      </c>
      <c r="CW99">
        <f t="shared" si="93"/>
        <v>0</v>
      </c>
      <c r="CX99">
        <f t="shared" si="94"/>
        <v>0</v>
      </c>
      <c r="CY99">
        <f t="shared" si="95"/>
        <v>0</v>
      </c>
      <c r="CZ99">
        <f t="shared" si="96"/>
        <v>0</v>
      </c>
      <c r="DC99" t="s">
        <v>47</v>
      </c>
      <c r="DD99" t="s">
        <v>47</v>
      </c>
      <c r="DE99" t="s">
        <v>47</v>
      </c>
      <c r="DF99" t="s">
        <v>47</v>
      </c>
      <c r="DG99" t="s">
        <v>47</v>
      </c>
      <c r="DH99" t="s">
        <v>47</v>
      </c>
      <c r="DI99" t="s">
        <v>47</v>
      </c>
      <c r="DJ99" t="s">
        <v>47</v>
      </c>
      <c r="DK99" t="s">
        <v>47</v>
      </c>
      <c r="DL99" t="s">
        <v>47</v>
      </c>
      <c r="DM99" t="s">
        <v>47</v>
      </c>
      <c r="DN99">
        <v>0</v>
      </c>
      <c r="DO99">
        <v>0</v>
      </c>
      <c r="DP99">
        <v>1</v>
      </c>
      <c r="DQ99">
        <v>1</v>
      </c>
      <c r="DU99">
        <v>1010</v>
      </c>
      <c r="DV99" t="s">
        <v>188</v>
      </c>
      <c r="DW99" t="s">
        <v>188</v>
      </c>
      <c r="DX99">
        <v>1000</v>
      </c>
      <c r="EE99">
        <v>32653299</v>
      </c>
      <c r="EF99">
        <v>20</v>
      </c>
      <c r="EG99" t="s">
        <v>75</v>
      </c>
      <c r="EH99">
        <v>0</v>
      </c>
      <c r="EI99" t="s">
        <v>47</v>
      </c>
      <c r="EJ99">
        <v>1</v>
      </c>
      <c r="EK99">
        <v>0</v>
      </c>
      <c r="EL99" t="s">
        <v>76</v>
      </c>
      <c r="EM99" t="s">
        <v>77</v>
      </c>
      <c r="EO99" t="s">
        <v>47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FQ99">
        <v>0</v>
      </c>
      <c r="FR99">
        <f t="shared" si="97"/>
        <v>0</v>
      </c>
      <c r="FS99">
        <v>0</v>
      </c>
      <c r="FX99">
        <v>106</v>
      </c>
      <c r="FY99">
        <v>65</v>
      </c>
      <c r="GA99" t="s">
        <v>47</v>
      </c>
      <c r="GD99">
        <v>0</v>
      </c>
      <c r="GF99">
        <v>1453754496</v>
      </c>
      <c r="GG99">
        <v>1</v>
      </c>
      <c r="GH99">
        <v>1</v>
      </c>
      <c r="GI99">
        <v>4</v>
      </c>
      <c r="GJ99">
        <v>0</v>
      </c>
      <c r="GK99">
        <f>ROUND(R99*(S12)/100,0)</f>
        <v>0</v>
      </c>
      <c r="GL99">
        <f t="shared" si="98"/>
        <v>0</v>
      </c>
      <c r="GM99">
        <f t="shared" si="99"/>
        <v>0</v>
      </c>
      <c r="GN99">
        <f t="shared" si="100"/>
        <v>0</v>
      </c>
      <c r="GO99">
        <f t="shared" si="101"/>
        <v>0</v>
      </c>
      <c r="GP99">
        <f t="shared" si="102"/>
        <v>0</v>
      </c>
      <c r="GR99">
        <v>0</v>
      </c>
      <c r="GS99">
        <v>3</v>
      </c>
      <c r="GT99">
        <v>0</v>
      </c>
      <c r="GU99" t="s">
        <v>47</v>
      </c>
      <c r="GV99">
        <f t="shared" si="103"/>
        <v>0</v>
      </c>
      <c r="GW99">
        <v>1</v>
      </c>
      <c r="GX99">
        <f t="shared" si="104"/>
        <v>0</v>
      </c>
      <c r="HA99">
        <v>0</v>
      </c>
      <c r="HB99">
        <v>0</v>
      </c>
      <c r="IF99">
        <v>-1</v>
      </c>
      <c r="IK99">
        <v>0</v>
      </c>
    </row>
    <row r="100" spans="1:255" x14ac:dyDescent="0.2">
      <c r="A100" s="2">
        <v>17</v>
      </c>
      <c r="B100" s="2">
        <v>1</v>
      </c>
      <c r="C100" s="2">
        <f>ROW(SmtRes!A154)</f>
        <v>154</v>
      </c>
      <c r="D100" s="2">
        <f>ROW(EtalonRes!A154)</f>
        <v>154</v>
      </c>
      <c r="E100" s="2" t="s">
        <v>94</v>
      </c>
      <c r="F100" s="2" t="s">
        <v>189</v>
      </c>
      <c r="G100" s="2" t="s">
        <v>190</v>
      </c>
      <c r="H100" s="2" t="s">
        <v>60</v>
      </c>
      <c r="I100" s="2">
        <f>'1.Смета.или.Акт'!E128</f>
        <v>2.0779999999999998</v>
      </c>
      <c r="J100" s="2">
        <v>0</v>
      </c>
      <c r="K100" s="2"/>
      <c r="L100" s="2"/>
      <c r="M100" s="2"/>
      <c r="N100" s="2"/>
      <c r="O100" s="2">
        <f t="shared" si="71"/>
        <v>3707</v>
      </c>
      <c r="P100" s="2">
        <f t="shared" si="72"/>
        <v>3202</v>
      </c>
      <c r="Q100" s="2">
        <f t="shared" si="73"/>
        <v>163</v>
      </c>
      <c r="R100" s="2">
        <f t="shared" si="74"/>
        <v>7</v>
      </c>
      <c r="S100" s="2">
        <f t="shared" si="75"/>
        <v>342</v>
      </c>
      <c r="T100" s="2">
        <f t="shared" si="76"/>
        <v>0</v>
      </c>
      <c r="U100" s="2">
        <f t="shared" si="77"/>
        <v>36.385780000000004</v>
      </c>
      <c r="V100" s="2">
        <f t="shared" si="78"/>
        <v>0.58184000000000002</v>
      </c>
      <c r="W100" s="2">
        <f t="shared" si="79"/>
        <v>0</v>
      </c>
      <c r="X100" s="2">
        <f t="shared" si="80"/>
        <v>419</v>
      </c>
      <c r="Y100" s="2">
        <f t="shared" si="81"/>
        <v>227</v>
      </c>
      <c r="Z100" s="2"/>
      <c r="AA100" s="2">
        <v>34736102</v>
      </c>
      <c r="AB100" s="2">
        <f>'1.Смета.или.Акт'!F128</f>
        <v>1783.8999999999999</v>
      </c>
      <c r="AC100" s="2">
        <f t="shared" si="82"/>
        <v>1541.1</v>
      </c>
      <c r="AD100" s="2">
        <f>'1.Смета.или.Акт'!H128</f>
        <v>78.209999999999994</v>
      </c>
      <c r="AE100" s="2">
        <f>'1.Смета.или.Акт'!I128</f>
        <v>3.6</v>
      </c>
      <c r="AF100" s="2">
        <f>'1.Смета.или.Акт'!G128</f>
        <v>164.59</v>
      </c>
      <c r="AG100" s="2">
        <f t="shared" si="83"/>
        <v>0</v>
      </c>
      <c r="AH100" s="2">
        <f t="shared" si="84"/>
        <v>17.510000000000002</v>
      </c>
      <c r="AI100" s="2">
        <f t="shared" si="85"/>
        <v>0.28000000000000003</v>
      </c>
      <c r="AJ100" s="2">
        <f t="shared" si="86"/>
        <v>0</v>
      </c>
      <c r="AK100" s="2">
        <v>1783.9</v>
      </c>
      <c r="AL100" s="2">
        <v>1541.1</v>
      </c>
      <c r="AM100" s="2">
        <v>78.209999999999994</v>
      </c>
      <c r="AN100" s="2">
        <v>3.6</v>
      </c>
      <c r="AO100" s="2">
        <v>164.59</v>
      </c>
      <c r="AP100" s="2">
        <v>0</v>
      </c>
      <c r="AQ100" s="2">
        <v>17.510000000000002</v>
      </c>
      <c r="AR100" s="2">
        <v>0.28000000000000003</v>
      </c>
      <c r="AS100" s="2">
        <v>0</v>
      </c>
      <c r="AT100" s="2">
        <f>'1.Смета.или.Акт'!E129</f>
        <v>120</v>
      </c>
      <c r="AU100" s="2">
        <f>'1.Смета.или.Акт'!E130</f>
        <v>65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47</v>
      </c>
      <c r="BE100" s="2" t="s">
        <v>47</v>
      </c>
      <c r="BF100" s="2" t="s">
        <v>47</v>
      </c>
      <c r="BG100" s="2" t="s">
        <v>47</v>
      </c>
      <c r="BH100" s="2">
        <v>0</v>
      </c>
      <c r="BI100" s="2">
        <v>1</v>
      </c>
      <c r="BJ100" s="2" t="s">
        <v>191</v>
      </c>
      <c r="BK100" s="2"/>
      <c r="BL100" s="2"/>
      <c r="BM100" s="2">
        <v>12001</v>
      </c>
      <c r="BN100" s="2">
        <v>0</v>
      </c>
      <c r="BO100" s="2" t="s">
        <v>47</v>
      </c>
      <c r="BP100" s="2">
        <v>0</v>
      </c>
      <c r="BQ100" s="2">
        <v>1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47</v>
      </c>
      <c r="BZ100" s="2">
        <v>120</v>
      </c>
      <c r="CA100" s="2">
        <v>65</v>
      </c>
      <c r="CB100" s="2"/>
      <c r="CC100" s="2"/>
      <c r="CD100" s="2"/>
      <c r="CE100" s="2"/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47</v>
      </c>
      <c r="CO100" s="2">
        <v>0</v>
      </c>
      <c r="CP100" s="2">
        <f>IF('1.Смета.или.Акт'!F128=AC100+AD100+AF100,P100+Q100+S100,I100*AB100)</f>
        <v>3707</v>
      </c>
      <c r="CQ100" s="2">
        <f t="shared" si="87"/>
        <v>1541.1</v>
      </c>
      <c r="CR100" s="2">
        <f t="shared" si="88"/>
        <v>78.209999999999994</v>
      </c>
      <c r="CS100" s="2">
        <f t="shared" si="89"/>
        <v>3.6</v>
      </c>
      <c r="CT100" s="2">
        <f t="shared" si="90"/>
        <v>164.59</v>
      </c>
      <c r="CU100" s="2">
        <f t="shared" si="91"/>
        <v>0</v>
      </c>
      <c r="CV100" s="2">
        <f t="shared" si="92"/>
        <v>17.510000000000002</v>
      </c>
      <c r="CW100" s="2">
        <f t="shared" si="93"/>
        <v>0.28000000000000003</v>
      </c>
      <c r="CX100" s="2">
        <f t="shared" si="94"/>
        <v>0</v>
      </c>
      <c r="CY100" s="2">
        <f t="shared" si="95"/>
        <v>418.8</v>
      </c>
      <c r="CZ100" s="2">
        <f t="shared" si="96"/>
        <v>226.85</v>
      </c>
      <c r="DA100" s="2"/>
      <c r="DB100" s="2"/>
      <c r="DC100" s="2" t="s">
        <v>47</v>
      </c>
      <c r="DD100" s="2" t="s">
        <v>47</v>
      </c>
      <c r="DE100" s="2" t="s">
        <v>47</v>
      </c>
      <c r="DF100" s="2" t="s">
        <v>47</v>
      </c>
      <c r="DG100" s="2" t="s">
        <v>47</v>
      </c>
      <c r="DH100" s="2" t="s">
        <v>47</v>
      </c>
      <c r="DI100" s="2" t="s">
        <v>47</v>
      </c>
      <c r="DJ100" s="2" t="s">
        <v>47</v>
      </c>
      <c r="DK100" s="2" t="s">
        <v>47</v>
      </c>
      <c r="DL100" s="2" t="s">
        <v>47</v>
      </c>
      <c r="DM100" s="2" t="s">
        <v>47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1005</v>
      </c>
      <c r="DV100" s="2" t="s">
        <v>60</v>
      </c>
      <c r="DW100" s="2" t="str">
        <f>'1.Смета.или.Акт'!D128</f>
        <v>100 м2</v>
      </c>
      <c r="DX100" s="2">
        <v>100</v>
      </c>
      <c r="DY100" s="2"/>
      <c r="DZ100" s="2"/>
      <c r="EA100" s="2"/>
      <c r="EB100" s="2"/>
      <c r="EC100" s="2"/>
      <c r="ED100" s="2"/>
      <c r="EE100" s="2">
        <v>32653360</v>
      </c>
      <c r="EF100" s="2">
        <v>1</v>
      </c>
      <c r="EG100" s="2" t="s">
        <v>164</v>
      </c>
      <c r="EH100" s="2">
        <v>0</v>
      </c>
      <c r="EI100" s="2" t="s">
        <v>47</v>
      </c>
      <c r="EJ100" s="2">
        <v>1</v>
      </c>
      <c r="EK100" s="2">
        <v>12001</v>
      </c>
      <c r="EL100" s="2" t="s">
        <v>192</v>
      </c>
      <c r="EM100" s="2" t="s">
        <v>193</v>
      </c>
      <c r="EN100" s="2"/>
      <c r="EO100" s="2" t="s">
        <v>47</v>
      </c>
      <c r="EP100" s="2"/>
      <c r="EQ100" s="2">
        <v>0</v>
      </c>
      <c r="ER100" s="2">
        <v>1783.9</v>
      </c>
      <c r="ES100" s="2">
        <v>1541.1</v>
      </c>
      <c r="ET100" s="2">
        <v>78.209999999999994</v>
      </c>
      <c r="EU100" s="2">
        <v>3.6</v>
      </c>
      <c r="EV100" s="2">
        <v>164.59</v>
      </c>
      <c r="EW100" s="2">
        <v>17.510000000000002</v>
      </c>
      <c r="EX100" s="2">
        <v>0.28000000000000003</v>
      </c>
      <c r="EY100" s="2">
        <v>0</v>
      </c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 t="shared" si="97"/>
        <v>0</v>
      </c>
      <c r="FS100" s="2">
        <v>0</v>
      </c>
      <c r="FT100" s="2"/>
      <c r="FU100" s="2"/>
      <c r="FV100" s="2"/>
      <c r="FW100" s="2"/>
      <c r="FX100" s="2">
        <v>120</v>
      </c>
      <c r="FY100" s="2">
        <v>65</v>
      </c>
      <c r="FZ100" s="2"/>
      <c r="GA100" s="2" t="s">
        <v>47</v>
      </c>
      <c r="GB100" s="2"/>
      <c r="GC100" s="2"/>
      <c r="GD100" s="2">
        <v>0</v>
      </c>
      <c r="GE100" s="2"/>
      <c r="GF100" s="2">
        <v>1378791615</v>
      </c>
      <c r="GG100" s="2">
        <v>2</v>
      </c>
      <c r="GH100" s="2">
        <v>1</v>
      </c>
      <c r="GI100" s="2">
        <v>-2</v>
      </c>
      <c r="GJ100" s="2">
        <v>0</v>
      </c>
      <c r="GK100" s="2">
        <f>ROUND(R100*(R12)/100,0)</f>
        <v>0</v>
      </c>
      <c r="GL100" s="2">
        <f t="shared" si="98"/>
        <v>0</v>
      </c>
      <c r="GM100" s="2">
        <f t="shared" si="99"/>
        <v>4353</v>
      </c>
      <c r="GN100" s="2">
        <f t="shared" si="100"/>
        <v>4353</v>
      </c>
      <c r="GO100" s="2">
        <f t="shared" si="101"/>
        <v>0</v>
      </c>
      <c r="GP100" s="2">
        <f t="shared" si="102"/>
        <v>0</v>
      </c>
      <c r="GQ100" s="2"/>
      <c r="GR100" s="2">
        <v>0</v>
      </c>
      <c r="GS100" s="2">
        <v>3</v>
      </c>
      <c r="GT100" s="2">
        <v>0</v>
      </c>
      <c r="GU100" s="2" t="s">
        <v>47</v>
      </c>
      <c r="GV100" s="2">
        <f t="shared" si="103"/>
        <v>0</v>
      </c>
      <c r="GW100" s="2">
        <v>1</v>
      </c>
      <c r="GX100" s="2">
        <f t="shared" si="104"/>
        <v>0</v>
      </c>
      <c r="GY100" s="2"/>
      <c r="GZ100" s="2"/>
      <c r="HA100" s="2">
        <v>0</v>
      </c>
      <c r="HB100" s="2">
        <v>0</v>
      </c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>
        <v>-1</v>
      </c>
      <c r="IG100" s="2"/>
      <c r="IH100" s="2"/>
      <c r="II100" s="2"/>
      <c r="IJ100" s="2"/>
      <c r="IK100" s="2">
        <v>0</v>
      </c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x14ac:dyDescent="0.2">
      <c r="A101">
        <v>17</v>
      </c>
      <c r="B101">
        <v>1</v>
      </c>
      <c r="C101">
        <f>ROW(SmtRes!A164)</f>
        <v>164</v>
      </c>
      <c r="D101">
        <f>ROW(EtalonRes!A164)</f>
        <v>164</v>
      </c>
      <c r="E101" t="s">
        <v>94</v>
      </c>
      <c r="F101" t="s">
        <v>189</v>
      </c>
      <c r="G101" t="s">
        <v>190</v>
      </c>
      <c r="H101" t="s">
        <v>60</v>
      </c>
      <c r="I101">
        <f>'1.Смета.или.Акт'!E128</f>
        <v>2.0779999999999998</v>
      </c>
      <c r="J101">
        <v>0</v>
      </c>
      <c r="O101">
        <f t="shared" si="71"/>
        <v>25133</v>
      </c>
      <c r="P101">
        <f t="shared" si="72"/>
        <v>21712</v>
      </c>
      <c r="Q101">
        <f t="shared" si="73"/>
        <v>1102</v>
      </c>
      <c r="R101">
        <f t="shared" si="74"/>
        <v>51</v>
      </c>
      <c r="S101">
        <f t="shared" si="75"/>
        <v>2319</v>
      </c>
      <c r="T101">
        <f t="shared" si="76"/>
        <v>0</v>
      </c>
      <c r="U101">
        <f t="shared" si="77"/>
        <v>36.385780000000004</v>
      </c>
      <c r="V101">
        <f t="shared" si="78"/>
        <v>0.58184000000000002</v>
      </c>
      <c r="W101">
        <f t="shared" si="79"/>
        <v>0</v>
      </c>
      <c r="X101">
        <f t="shared" si="80"/>
        <v>2844</v>
      </c>
      <c r="Y101">
        <f t="shared" si="81"/>
        <v>1541</v>
      </c>
      <c r="AA101">
        <v>34736124</v>
      </c>
      <c r="AB101">
        <f t="shared" si="105"/>
        <v>1783.9</v>
      </c>
      <c r="AC101">
        <f t="shared" si="82"/>
        <v>1541.1</v>
      </c>
      <c r="AD101">
        <f t="shared" si="106"/>
        <v>78.209999999999994</v>
      </c>
      <c r="AE101">
        <f t="shared" si="107"/>
        <v>3.6</v>
      </c>
      <c r="AF101">
        <f t="shared" si="108"/>
        <v>164.59</v>
      </c>
      <c r="AG101">
        <f t="shared" si="83"/>
        <v>0</v>
      </c>
      <c r="AH101">
        <f t="shared" si="84"/>
        <v>17.510000000000002</v>
      </c>
      <c r="AI101">
        <f t="shared" si="85"/>
        <v>0.28000000000000003</v>
      </c>
      <c r="AJ101">
        <f t="shared" si="86"/>
        <v>0</v>
      </c>
      <c r="AK101">
        <v>1783.9</v>
      </c>
      <c r="AL101">
        <v>1541.1</v>
      </c>
      <c r="AM101">
        <v>78.209999999999994</v>
      </c>
      <c r="AN101">
        <v>3.6</v>
      </c>
      <c r="AO101">
        <v>164.59</v>
      </c>
      <c r="AP101">
        <v>0</v>
      </c>
      <c r="AQ101">
        <v>17.510000000000002</v>
      </c>
      <c r="AR101">
        <v>0.28000000000000003</v>
      </c>
      <c r="AS101">
        <v>0</v>
      </c>
      <c r="AT101">
        <v>120</v>
      </c>
      <c r="AU101">
        <v>65</v>
      </c>
      <c r="AV101">
        <v>1</v>
      </c>
      <c r="AW101">
        <v>1</v>
      </c>
      <c r="AZ101">
        <v>6.78</v>
      </c>
      <c r="BA101">
        <v>6.78</v>
      </c>
      <c r="BB101">
        <v>6.78</v>
      </c>
      <c r="BC101">
        <v>6.78</v>
      </c>
      <c r="BD101" t="s">
        <v>47</v>
      </c>
      <c r="BE101" t="s">
        <v>47</v>
      </c>
      <c r="BF101" t="s">
        <v>47</v>
      </c>
      <c r="BG101" t="s">
        <v>47</v>
      </c>
      <c r="BH101">
        <v>0</v>
      </c>
      <c r="BI101">
        <v>1</v>
      </c>
      <c r="BJ101" t="s">
        <v>191</v>
      </c>
      <c r="BM101">
        <v>12001</v>
      </c>
      <c r="BN101">
        <v>0</v>
      </c>
      <c r="BO101" t="s">
        <v>47</v>
      </c>
      <c r="BP101">
        <v>0</v>
      </c>
      <c r="BQ101">
        <v>1</v>
      </c>
      <c r="BR101">
        <v>0</v>
      </c>
      <c r="BS101">
        <v>6.78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47</v>
      </c>
      <c r="BZ101">
        <v>120</v>
      </c>
      <c r="CA101">
        <v>65</v>
      </c>
      <c r="CF101">
        <v>0</v>
      </c>
      <c r="CG101">
        <v>0</v>
      </c>
      <c r="CM101">
        <v>0</v>
      </c>
      <c r="CN101" t="s">
        <v>47</v>
      </c>
      <c r="CO101">
        <v>0</v>
      </c>
      <c r="CP101">
        <f t="shared" si="109"/>
        <v>25133</v>
      </c>
      <c r="CQ101">
        <f t="shared" si="87"/>
        <v>10448.657999999999</v>
      </c>
      <c r="CR101">
        <f t="shared" si="88"/>
        <v>530.26379999999995</v>
      </c>
      <c r="CS101">
        <f t="shared" si="89"/>
        <v>24.408000000000001</v>
      </c>
      <c r="CT101">
        <f t="shared" si="90"/>
        <v>1115.9202</v>
      </c>
      <c r="CU101">
        <f t="shared" si="91"/>
        <v>0</v>
      </c>
      <c r="CV101">
        <f t="shared" si="92"/>
        <v>17.510000000000002</v>
      </c>
      <c r="CW101">
        <f t="shared" si="93"/>
        <v>0.28000000000000003</v>
      </c>
      <c r="CX101">
        <f t="shared" si="94"/>
        <v>0</v>
      </c>
      <c r="CY101">
        <f t="shared" si="95"/>
        <v>2844</v>
      </c>
      <c r="CZ101">
        <f t="shared" si="96"/>
        <v>1540.5</v>
      </c>
      <c r="DC101" t="s">
        <v>47</v>
      </c>
      <c r="DD101" t="s">
        <v>47</v>
      </c>
      <c r="DE101" t="s">
        <v>47</v>
      </c>
      <c r="DF101" t="s">
        <v>47</v>
      </c>
      <c r="DG101" t="s">
        <v>47</v>
      </c>
      <c r="DH101" t="s">
        <v>47</v>
      </c>
      <c r="DI101" t="s">
        <v>47</v>
      </c>
      <c r="DJ101" t="s">
        <v>47</v>
      </c>
      <c r="DK101" t="s">
        <v>47</v>
      </c>
      <c r="DL101" t="s">
        <v>47</v>
      </c>
      <c r="DM101" t="s">
        <v>47</v>
      </c>
      <c r="DN101">
        <v>0</v>
      </c>
      <c r="DO101">
        <v>0</v>
      </c>
      <c r="DP101">
        <v>1</v>
      </c>
      <c r="DQ101">
        <v>1</v>
      </c>
      <c r="DU101">
        <v>1005</v>
      </c>
      <c r="DV101" t="s">
        <v>60</v>
      </c>
      <c r="DW101" t="s">
        <v>60</v>
      </c>
      <c r="DX101">
        <v>100</v>
      </c>
      <c r="EE101">
        <v>32653360</v>
      </c>
      <c r="EF101">
        <v>1</v>
      </c>
      <c r="EG101" t="s">
        <v>164</v>
      </c>
      <c r="EH101">
        <v>0</v>
      </c>
      <c r="EI101" t="s">
        <v>47</v>
      </c>
      <c r="EJ101">
        <v>1</v>
      </c>
      <c r="EK101">
        <v>12001</v>
      </c>
      <c r="EL101" t="s">
        <v>192</v>
      </c>
      <c r="EM101" t="s">
        <v>193</v>
      </c>
      <c r="EO101" t="s">
        <v>47</v>
      </c>
      <c r="EQ101">
        <v>0</v>
      </c>
      <c r="ER101">
        <v>1783.9</v>
      </c>
      <c r="ES101">
        <v>1541.1</v>
      </c>
      <c r="ET101">
        <v>78.209999999999994</v>
      </c>
      <c r="EU101">
        <v>3.6</v>
      </c>
      <c r="EV101">
        <v>164.59</v>
      </c>
      <c r="EW101">
        <v>17.510000000000002</v>
      </c>
      <c r="EX101">
        <v>0.28000000000000003</v>
      </c>
      <c r="EY101">
        <v>0</v>
      </c>
      <c r="FQ101">
        <v>0</v>
      </c>
      <c r="FR101">
        <f t="shared" si="97"/>
        <v>0</v>
      </c>
      <c r="FS101">
        <v>0</v>
      </c>
      <c r="FX101">
        <v>120</v>
      </c>
      <c r="FY101">
        <v>65</v>
      </c>
      <c r="GA101" t="s">
        <v>47</v>
      </c>
      <c r="GD101">
        <v>0</v>
      </c>
      <c r="GF101">
        <v>1378791615</v>
      </c>
      <c r="GG101">
        <v>1</v>
      </c>
      <c r="GH101">
        <v>1</v>
      </c>
      <c r="GI101">
        <v>4</v>
      </c>
      <c r="GJ101">
        <v>0</v>
      </c>
      <c r="GK101">
        <f>ROUND(R101*(S12)/100,0)</f>
        <v>0</v>
      </c>
      <c r="GL101">
        <f t="shared" si="98"/>
        <v>0</v>
      </c>
      <c r="GM101">
        <f t="shared" si="99"/>
        <v>29518</v>
      </c>
      <c r="GN101">
        <f t="shared" si="100"/>
        <v>29518</v>
      </c>
      <c r="GO101">
        <f t="shared" si="101"/>
        <v>0</v>
      </c>
      <c r="GP101">
        <f t="shared" si="102"/>
        <v>0</v>
      </c>
      <c r="GR101">
        <v>0</v>
      </c>
      <c r="GS101">
        <v>3</v>
      </c>
      <c r="GT101">
        <v>0</v>
      </c>
      <c r="GU101" t="s">
        <v>47</v>
      </c>
      <c r="GV101">
        <f t="shared" si="103"/>
        <v>0</v>
      </c>
      <c r="GW101">
        <v>1</v>
      </c>
      <c r="GX101">
        <f t="shared" si="104"/>
        <v>0</v>
      </c>
      <c r="HA101">
        <v>0</v>
      </c>
      <c r="HB101">
        <v>0</v>
      </c>
      <c r="IF101">
        <v>-1</v>
      </c>
      <c r="IK101">
        <v>0</v>
      </c>
    </row>
    <row r="102" spans="1:255" x14ac:dyDescent="0.2">
      <c r="A102" s="2">
        <v>17</v>
      </c>
      <c r="B102" s="2">
        <v>1</v>
      </c>
      <c r="C102" s="2">
        <f>ROW(SmtRes!A172)</f>
        <v>172</v>
      </c>
      <c r="D102" s="2">
        <f>ROW(EtalonRes!A172)</f>
        <v>172</v>
      </c>
      <c r="E102" s="2" t="s">
        <v>103</v>
      </c>
      <c r="F102" s="2" t="s">
        <v>194</v>
      </c>
      <c r="G102" s="2" t="s">
        <v>195</v>
      </c>
      <c r="H102" s="2" t="s">
        <v>196</v>
      </c>
      <c r="I102" s="2">
        <f>'1.Смета.или.Акт'!E132</f>
        <v>0.11</v>
      </c>
      <c r="J102" s="2">
        <v>0</v>
      </c>
      <c r="K102" s="2"/>
      <c r="L102" s="2"/>
      <c r="M102" s="2"/>
      <c r="N102" s="2"/>
      <c r="O102" s="2">
        <f t="shared" si="71"/>
        <v>305</v>
      </c>
      <c r="P102" s="2">
        <f t="shared" si="72"/>
        <v>268</v>
      </c>
      <c r="Q102" s="2">
        <f t="shared" si="73"/>
        <v>23</v>
      </c>
      <c r="R102" s="2">
        <f t="shared" si="74"/>
        <v>0</v>
      </c>
      <c r="S102" s="2">
        <f t="shared" si="75"/>
        <v>14</v>
      </c>
      <c r="T102" s="2">
        <f t="shared" si="76"/>
        <v>0</v>
      </c>
      <c r="U102" s="2">
        <f t="shared" si="77"/>
        <v>1.4542000000000002</v>
      </c>
      <c r="V102" s="2">
        <f t="shared" si="78"/>
        <v>3.85E-2</v>
      </c>
      <c r="W102" s="2">
        <f t="shared" si="79"/>
        <v>0</v>
      </c>
      <c r="X102" s="2">
        <f t="shared" si="80"/>
        <v>17</v>
      </c>
      <c r="Y102" s="2">
        <f t="shared" si="81"/>
        <v>9</v>
      </c>
      <c r="Z102" s="2"/>
      <c r="AA102" s="2">
        <v>34736102</v>
      </c>
      <c r="AB102" s="2">
        <f>'1.Смета.или.Акт'!F132</f>
        <v>2778.41</v>
      </c>
      <c r="AC102" s="2">
        <f t="shared" si="82"/>
        <v>2440.8000000000002</v>
      </c>
      <c r="AD102" s="2">
        <f>'1.Смета.или.Акт'!H132</f>
        <v>206.47</v>
      </c>
      <c r="AE102" s="2">
        <f>'1.Смета.или.Акт'!I132</f>
        <v>4.5</v>
      </c>
      <c r="AF102" s="2">
        <f>'1.Смета.или.Акт'!G132</f>
        <v>131.13999999999999</v>
      </c>
      <c r="AG102" s="2">
        <f t="shared" si="83"/>
        <v>0</v>
      </c>
      <c r="AH102" s="2">
        <f t="shared" si="84"/>
        <v>13.22</v>
      </c>
      <c r="AI102" s="2">
        <f t="shared" si="85"/>
        <v>0.35</v>
      </c>
      <c r="AJ102" s="2">
        <f t="shared" si="86"/>
        <v>0</v>
      </c>
      <c r="AK102" s="2">
        <v>2778.41</v>
      </c>
      <c r="AL102" s="2">
        <v>2440.8000000000002</v>
      </c>
      <c r="AM102" s="2">
        <v>206.47</v>
      </c>
      <c r="AN102" s="2">
        <v>4.5</v>
      </c>
      <c r="AO102" s="2">
        <v>131.13999999999999</v>
      </c>
      <c r="AP102" s="2">
        <v>0</v>
      </c>
      <c r="AQ102" s="2">
        <v>13.22</v>
      </c>
      <c r="AR102" s="2">
        <v>0.35</v>
      </c>
      <c r="AS102" s="2">
        <v>0</v>
      </c>
      <c r="AT102" s="2">
        <f>'1.Смета.или.Акт'!E133</f>
        <v>120</v>
      </c>
      <c r="AU102" s="2">
        <f>'1.Смета.или.Акт'!E134</f>
        <v>65</v>
      </c>
      <c r="AV102" s="2">
        <v>1</v>
      </c>
      <c r="AW102" s="2">
        <v>1</v>
      </c>
      <c r="AX102" s="2"/>
      <c r="AY102" s="2"/>
      <c r="AZ102" s="2">
        <v>1</v>
      </c>
      <c r="BA102" s="2">
        <v>1</v>
      </c>
      <c r="BB102" s="2">
        <v>1</v>
      </c>
      <c r="BC102" s="2">
        <v>1</v>
      </c>
      <c r="BD102" s="2" t="s">
        <v>47</v>
      </c>
      <c r="BE102" s="2" t="s">
        <v>47</v>
      </c>
      <c r="BF102" s="2" t="s">
        <v>47</v>
      </c>
      <c r="BG102" s="2" t="s">
        <v>47</v>
      </c>
      <c r="BH102" s="2">
        <v>0</v>
      </c>
      <c r="BI102" s="2">
        <v>1</v>
      </c>
      <c r="BJ102" s="2" t="s">
        <v>197</v>
      </c>
      <c r="BK102" s="2"/>
      <c r="BL102" s="2"/>
      <c r="BM102" s="2">
        <v>12001</v>
      </c>
      <c r="BN102" s="2">
        <v>0</v>
      </c>
      <c r="BO102" s="2" t="s">
        <v>47</v>
      </c>
      <c r="BP102" s="2">
        <v>0</v>
      </c>
      <c r="BQ102" s="2">
        <v>1</v>
      </c>
      <c r="BR102" s="2">
        <v>0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 t="s">
        <v>47</v>
      </c>
      <c r="BZ102" s="2">
        <v>120</v>
      </c>
      <c r="CA102" s="2">
        <v>65</v>
      </c>
      <c r="CB102" s="2"/>
      <c r="CC102" s="2"/>
      <c r="CD102" s="2"/>
      <c r="CE102" s="2"/>
      <c r="CF102" s="2">
        <v>0</v>
      </c>
      <c r="CG102" s="2">
        <v>0</v>
      </c>
      <c r="CH102" s="2"/>
      <c r="CI102" s="2"/>
      <c r="CJ102" s="2"/>
      <c r="CK102" s="2"/>
      <c r="CL102" s="2"/>
      <c r="CM102" s="2">
        <v>0</v>
      </c>
      <c r="CN102" s="2" t="s">
        <v>47</v>
      </c>
      <c r="CO102" s="2">
        <v>0</v>
      </c>
      <c r="CP102" s="2">
        <f>IF('1.Смета.или.Акт'!F132=AC102+AD102+AF102,P102+Q102+S102,I102*AB102)</f>
        <v>305</v>
      </c>
      <c r="CQ102" s="2">
        <f t="shared" si="87"/>
        <v>2440.8000000000002</v>
      </c>
      <c r="CR102" s="2">
        <f t="shared" si="88"/>
        <v>206.47</v>
      </c>
      <c r="CS102" s="2">
        <f t="shared" si="89"/>
        <v>4.5</v>
      </c>
      <c r="CT102" s="2">
        <f t="shared" si="90"/>
        <v>131.13999999999999</v>
      </c>
      <c r="CU102" s="2">
        <f t="shared" si="91"/>
        <v>0</v>
      </c>
      <c r="CV102" s="2">
        <f t="shared" si="92"/>
        <v>13.22</v>
      </c>
      <c r="CW102" s="2">
        <f t="shared" si="93"/>
        <v>0.35</v>
      </c>
      <c r="CX102" s="2">
        <f t="shared" si="94"/>
        <v>0</v>
      </c>
      <c r="CY102" s="2">
        <f t="shared" si="95"/>
        <v>16.8</v>
      </c>
      <c r="CZ102" s="2">
        <f t="shared" si="96"/>
        <v>9.1</v>
      </c>
      <c r="DA102" s="2"/>
      <c r="DB102" s="2"/>
      <c r="DC102" s="2" t="s">
        <v>47</v>
      </c>
      <c r="DD102" s="2" t="s">
        <v>47</v>
      </c>
      <c r="DE102" s="2" t="s">
        <v>47</v>
      </c>
      <c r="DF102" s="2" t="s">
        <v>47</v>
      </c>
      <c r="DG102" s="2" t="s">
        <v>47</v>
      </c>
      <c r="DH102" s="2" t="s">
        <v>47</v>
      </c>
      <c r="DI102" s="2" t="s">
        <v>47</v>
      </c>
      <c r="DJ102" s="2" t="s">
        <v>47</v>
      </c>
      <c r="DK102" s="2" t="s">
        <v>47</v>
      </c>
      <c r="DL102" s="2" t="s">
        <v>47</v>
      </c>
      <c r="DM102" s="2" t="s">
        <v>47</v>
      </c>
      <c r="DN102" s="2">
        <v>0</v>
      </c>
      <c r="DO102" s="2">
        <v>0</v>
      </c>
      <c r="DP102" s="2">
        <v>1</v>
      </c>
      <c r="DQ102" s="2">
        <v>1</v>
      </c>
      <c r="DR102" s="2"/>
      <c r="DS102" s="2"/>
      <c r="DT102" s="2"/>
      <c r="DU102" s="2">
        <v>1003</v>
      </c>
      <c r="DV102" s="2" t="s">
        <v>196</v>
      </c>
      <c r="DW102" s="2" t="str">
        <f>'1.Смета.или.Акт'!D132</f>
        <v>100 м</v>
      </c>
      <c r="DX102" s="2">
        <v>100</v>
      </c>
      <c r="DY102" s="2"/>
      <c r="DZ102" s="2"/>
      <c r="EA102" s="2"/>
      <c r="EB102" s="2"/>
      <c r="EC102" s="2"/>
      <c r="ED102" s="2"/>
      <c r="EE102" s="2">
        <v>32653360</v>
      </c>
      <c r="EF102" s="2">
        <v>1</v>
      </c>
      <c r="EG102" s="2" t="s">
        <v>164</v>
      </c>
      <c r="EH102" s="2">
        <v>0</v>
      </c>
      <c r="EI102" s="2" t="s">
        <v>47</v>
      </c>
      <c r="EJ102" s="2">
        <v>1</v>
      </c>
      <c r="EK102" s="2">
        <v>12001</v>
      </c>
      <c r="EL102" s="2" t="s">
        <v>192</v>
      </c>
      <c r="EM102" s="2" t="s">
        <v>193</v>
      </c>
      <c r="EN102" s="2"/>
      <c r="EO102" s="2" t="s">
        <v>47</v>
      </c>
      <c r="EP102" s="2"/>
      <c r="EQ102" s="2">
        <v>0</v>
      </c>
      <c r="ER102" s="2">
        <v>2778.41</v>
      </c>
      <c r="ES102" s="2">
        <v>2440.8000000000002</v>
      </c>
      <c r="ET102" s="2">
        <v>206.47</v>
      </c>
      <c r="EU102" s="2">
        <v>4.5</v>
      </c>
      <c r="EV102" s="2">
        <v>131.13999999999999</v>
      </c>
      <c r="EW102" s="2">
        <v>13.22</v>
      </c>
      <c r="EX102" s="2">
        <v>0.35</v>
      </c>
      <c r="EY102" s="2">
        <v>0</v>
      </c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>
        <v>0</v>
      </c>
      <c r="FR102" s="2">
        <f t="shared" si="97"/>
        <v>0</v>
      </c>
      <c r="FS102" s="2">
        <v>0</v>
      </c>
      <c r="FT102" s="2"/>
      <c r="FU102" s="2"/>
      <c r="FV102" s="2"/>
      <c r="FW102" s="2"/>
      <c r="FX102" s="2">
        <v>120</v>
      </c>
      <c r="FY102" s="2">
        <v>65</v>
      </c>
      <c r="FZ102" s="2"/>
      <c r="GA102" s="2" t="s">
        <v>47</v>
      </c>
      <c r="GB102" s="2"/>
      <c r="GC102" s="2"/>
      <c r="GD102" s="2">
        <v>0</v>
      </c>
      <c r="GE102" s="2"/>
      <c r="GF102" s="2">
        <v>-1656821981</v>
      </c>
      <c r="GG102" s="2">
        <v>2</v>
      </c>
      <c r="GH102" s="2">
        <v>1</v>
      </c>
      <c r="GI102" s="2">
        <v>-2</v>
      </c>
      <c r="GJ102" s="2">
        <v>0</v>
      </c>
      <c r="GK102" s="2">
        <f>ROUND(R102*(R12)/100,0)</f>
        <v>0</v>
      </c>
      <c r="GL102" s="2">
        <f t="shared" si="98"/>
        <v>0</v>
      </c>
      <c r="GM102" s="2">
        <f t="shared" si="99"/>
        <v>331</v>
      </c>
      <c r="GN102" s="2">
        <f t="shared" si="100"/>
        <v>331</v>
      </c>
      <c r="GO102" s="2">
        <f t="shared" si="101"/>
        <v>0</v>
      </c>
      <c r="GP102" s="2">
        <f t="shared" si="102"/>
        <v>0</v>
      </c>
      <c r="GQ102" s="2"/>
      <c r="GR102" s="2">
        <v>0</v>
      </c>
      <c r="GS102" s="2">
        <v>3</v>
      </c>
      <c r="GT102" s="2">
        <v>0</v>
      </c>
      <c r="GU102" s="2" t="s">
        <v>47</v>
      </c>
      <c r="GV102" s="2">
        <f t="shared" si="103"/>
        <v>0</v>
      </c>
      <c r="GW102" s="2">
        <v>1</v>
      </c>
      <c r="GX102" s="2">
        <f t="shared" si="104"/>
        <v>0</v>
      </c>
      <c r="GY102" s="2"/>
      <c r="GZ102" s="2"/>
      <c r="HA102" s="2">
        <v>0</v>
      </c>
      <c r="HB102" s="2">
        <v>0</v>
      </c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>
        <v>-1</v>
      </c>
      <c r="IG102" s="2"/>
      <c r="IH102" s="2"/>
      <c r="II102" s="2"/>
      <c r="IJ102" s="2"/>
      <c r="IK102" s="2">
        <v>0</v>
      </c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x14ac:dyDescent="0.2">
      <c r="A103">
        <v>17</v>
      </c>
      <c r="B103">
        <v>1</v>
      </c>
      <c r="C103">
        <f>ROW(SmtRes!A180)</f>
        <v>180</v>
      </c>
      <c r="D103">
        <f>ROW(EtalonRes!A180)</f>
        <v>180</v>
      </c>
      <c r="E103" t="s">
        <v>103</v>
      </c>
      <c r="F103" t="s">
        <v>194</v>
      </c>
      <c r="G103" t="s">
        <v>195</v>
      </c>
      <c r="H103" t="s">
        <v>196</v>
      </c>
      <c r="I103">
        <f>'1.Смета.или.Акт'!E132</f>
        <v>0.11</v>
      </c>
      <c r="J103">
        <v>0</v>
      </c>
      <c r="O103">
        <f t="shared" si="71"/>
        <v>2072</v>
      </c>
      <c r="P103">
        <f t="shared" si="72"/>
        <v>1820</v>
      </c>
      <c r="Q103">
        <f t="shared" si="73"/>
        <v>154</v>
      </c>
      <c r="R103">
        <f t="shared" si="74"/>
        <v>3</v>
      </c>
      <c r="S103">
        <f t="shared" si="75"/>
        <v>98</v>
      </c>
      <c r="T103">
        <f t="shared" si="76"/>
        <v>0</v>
      </c>
      <c r="U103">
        <f t="shared" si="77"/>
        <v>1.4542000000000002</v>
      </c>
      <c r="V103">
        <f t="shared" si="78"/>
        <v>3.85E-2</v>
      </c>
      <c r="W103">
        <f t="shared" si="79"/>
        <v>0</v>
      </c>
      <c r="X103">
        <f t="shared" si="80"/>
        <v>121</v>
      </c>
      <c r="Y103">
        <f t="shared" si="81"/>
        <v>66</v>
      </c>
      <c r="AA103">
        <v>34736124</v>
      </c>
      <c r="AB103">
        <f t="shared" si="105"/>
        <v>2778.41</v>
      </c>
      <c r="AC103">
        <f t="shared" si="82"/>
        <v>2440.8000000000002</v>
      </c>
      <c r="AD103">
        <f t="shared" si="106"/>
        <v>206.47</v>
      </c>
      <c r="AE103">
        <f t="shared" si="107"/>
        <v>4.5</v>
      </c>
      <c r="AF103">
        <f t="shared" si="108"/>
        <v>131.13999999999999</v>
      </c>
      <c r="AG103">
        <f t="shared" si="83"/>
        <v>0</v>
      </c>
      <c r="AH103">
        <f t="shared" si="84"/>
        <v>13.22</v>
      </c>
      <c r="AI103">
        <f t="shared" si="85"/>
        <v>0.35</v>
      </c>
      <c r="AJ103">
        <f t="shared" si="86"/>
        <v>0</v>
      </c>
      <c r="AK103">
        <v>2778.41</v>
      </c>
      <c r="AL103">
        <v>2440.8000000000002</v>
      </c>
      <c r="AM103">
        <v>206.47</v>
      </c>
      <c r="AN103">
        <v>4.5</v>
      </c>
      <c r="AO103">
        <v>131.13999999999999</v>
      </c>
      <c r="AP103">
        <v>0</v>
      </c>
      <c r="AQ103">
        <v>13.22</v>
      </c>
      <c r="AR103">
        <v>0.35</v>
      </c>
      <c r="AS103">
        <v>0</v>
      </c>
      <c r="AT103">
        <v>120</v>
      </c>
      <c r="AU103">
        <v>65</v>
      </c>
      <c r="AV103">
        <v>1</v>
      </c>
      <c r="AW103">
        <v>1</v>
      </c>
      <c r="AZ103">
        <v>6.78</v>
      </c>
      <c r="BA103">
        <v>6.78</v>
      </c>
      <c r="BB103">
        <v>6.78</v>
      </c>
      <c r="BC103">
        <v>6.78</v>
      </c>
      <c r="BD103" t="s">
        <v>47</v>
      </c>
      <c r="BE103" t="s">
        <v>47</v>
      </c>
      <c r="BF103" t="s">
        <v>47</v>
      </c>
      <c r="BG103" t="s">
        <v>47</v>
      </c>
      <c r="BH103">
        <v>0</v>
      </c>
      <c r="BI103">
        <v>1</v>
      </c>
      <c r="BJ103" t="s">
        <v>197</v>
      </c>
      <c r="BM103">
        <v>12001</v>
      </c>
      <c r="BN103">
        <v>0</v>
      </c>
      <c r="BO103" t="s">
        <v>47</v>
      </c>
      <c r="BP103">
        <v>0</v>
      </c>
      <c r="BQ103">
        <v>1</v>
      </c>
      <c r="BR103">
        <v>0</v>
      </c>
      <c r="BS103">
        <v>6.78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47</v>
      </c>
      <c r="BZ103">
        <v>120</v>
      </c>
      <c r="CA103">
        <v>65</v>
      </c>
      <c r="CF103">
        <v>0</v>
      </c>
      <c r="CG103">
        <v>0</v>
      </c>
      <c r="CM103">
        <v>0</v>
      </c>
      <c r="CN103" t="s">
        <v>47</v>
      </c>
      <c r="CO103">
        <v>0</v>
      </c>
      <c r="CP103">
        <f t="shared" si="109"/>
        <v>2072</v>
      </c>
      <c r="CQ103">
        <f t="shared" si="87"/>
        <v>16548.624000000003</v>
      </c>
      <c r="CR103">
        <f t="shared" si="88"/>
        <v>1399.8666000000001</v>
      </c>
      <c r="CS103">
        <f t="shared" si="89"/>
        <v>30.51</v>
      </c>
      <c r="CT103">
        <f t="shared" si="90"/>
        <v>889.12919999999997</v>
      </c>
      <c r="CU103">
        <f t="shared" si="91"/>
        <v>0</v>
      </c>
      <c r="CV103">
        <f t="shared" si="92"/>
        <v>13.22</v>
      </c>
      <c r="CW103">
        <f t="shared" si="93"/>
        <v>0.35</v>
      </c>
      <c r="CX103">
        <f t="shared" si="94"/>
        <v>0</v>
      </c>
      <c r="CY103">
        <f t="shared" si="95"/>
        <v>121.2</v>
      </c>
      <c r="CZ103">
        <f t="shared" si="96"/>
        <v>65.650000000000006</v>
      </c>
      <c r="DC103" t="s">
        <v>47</v>
      </c>
      <c r="DD103" t="s">
        <v>47</v>
      </c>
      <c r="DE103" t="s">
        <v>47</v>
      </c>
      <c r="DF103" t="s">
        <v>47</v>
      </c>
      <c r="DG103" t="s">
        <v>47</v>
      </c>
      <c r="DH103" t="s">
        <v>47</v>
      </c>
      <c r="DI103" t="s">
        <v>47</v>
      </c>
      <c r="DJ103" t="s">
        <v>47</v>
      </c>
      <c r="DK103" t="s">
        <v>47</v>
      </c>
      <c r="DL103" t="s">
        <v>47</v>
      </c>
      <c r="DM103" t="s">
        <v>47</v>
      </c>
      <c r="DN103">
        <v>0</v>
      </c>
      <c r="DO103">
        <v>0</v>
      </c>
      <c r="DP103">
        <v>1</v>
      </c>
      <c r="DQ103">
        <v>1</v>
      </c>
      <c r="DU103">
        <v>1003</v>
      </c>
      <c r="DV103" t="s">
        <v>196</v>
      </c>
      <c r="DW103" t="s">
        <v>196</v>
      </c>
      <c r="DX103">
        <v>100</v>
      </c>
      <c r="EE103">
        <v>32653360</v>
      </c>
      <c r="EF103">
        <v>1</v>
      </c>
      <c r="EG103" t="s">
        <v>164</v>
      </c>
      <c r="EH103">
        <v>0</v>
      </c>
      <c r="EI103" t="s">
        <v>47</v>
      </c>
      <c r="EJ103">
        <v>1</v>
      </c>
      <c r="EK103">
        <v>12001</v>
      </c>
      <c r="EL103" t="s">
        <v>192</v>
      </c>
      <c r="EM103" t="s">
        <v>193</v>
      </c>
      <c r="EO103" t="s">
        <v>47</v>
      </c>
      <c r="EQ103">
        <v>0</v>
      </c>
      <c r="ER103">
        <v>2778.41</v>
      </c>
      <c r="ES103">
        <v>2440.8000000000002</v>
      </c>
      <c r="ET103">
        <v>206.47</v>
      </c>
      <c r="EU103">
        <v>4.5</v>
      </c>
      <c r="EV103">
        <v>131.13999999999999</v>
      </c>
      <c r="EW103">
        <v>13.22</v>
      </c>
      <c r="EX103">
        <v>0.35</v>
      </c>
      <c r="EY103">
        <v>0</v>
      </c>
      <c r="FQ103">
        <v>0</v>
      </c>
      <c r="FR103">
        <f t="shared" si="97"/>
        <v>0</v>
      </c>
      <c r="FS103">
        <v>0</v>
      </c>
      <c r="FX103">
        <v>120</v>
      </c>
      <c r="FY103">
        <v>65</v>
      </c>
      <c r="GA103" t="s">
        <v>47</v>
      </c>
      <c r="GD103">
        <v>0</v>
      </c>
      <c r="GF103">
        <v>-1656821981</v>
      </c>
      <c r="GG103">
        <v>1</v>
      </c>
      <c r="GH103">
        <v>1</v>
      </c>
      <c r="GI103">
        <v>4</v>
      </c>
      <c r="GJ103">
        <v>0</v>
      </c>
      <c r="GK103">
        <f>ROUND(R103*(S12)/100,0)</f>
        <v>0</v>
      </c>
      <c r="GL103">
        <f t="shared" si="98"/>
        <v>0</v>
      </c>
      <c r="GM103">
        <f t="shared" si="99"/>
        <v>2259</v>
      </c>
      <c r="GN103">
        <f t="shared" si="100"/>
        <v>2259</v>
      </c>
      <c r="GO103">
        <f t="shared" si="101"/>
        <v>0</v>
      </c>
      <c r="GP103">
        <f t="shared" si="102"/>
        <v>0</v>
      </c>
      <c r="GR103">
        <v>0</v>
      </c>
      <c r="GS103">
        <v>3</v>
      </c>
      <c r="GT103">
        <v>0</v>
      </c>
      <c r="GU103" t="s">
        <v>47</v>
      </c>
      <c r="GV103">
        <f t="shared" si="103"/>
        <v>0</v>
      </c>
      <c r="GW103">
        <v>1</v>
      </c>
      <c r="GX103">
        <f t="shared" si="104"/>
        <v>0</v>
      </c>
      <c r="HA103">
        <v>0</v>
      </c>
      <c r="HB103">
        <v>0</v>
      </c>
      <c r="IF103">
        <v>-1</v>
      </c>
      <c r="IK103">
        <v>0</v>
      </c>
    </row>
    <row r="104" spans="1:255" x14ac:dyDescent="0.2">
      <c r="A104" s="2">
        <v>18</v>
      </c>
      <c r="B104" s="2">
        <v>1</v>
      </c>
      <c r="C104" s="2">
        <v>172</v>
      </c>
      <c r="D104" s="2"/>
      <c r="E104" s="2" t="s">
        <v>198</v>
      </c>
      <c r="F104" s="2" t="str">
        <f>'1.Смета.или.Акт'!B136</f>
        <v>12.1.02.15</v>
      </c>
      <c r="G104" s="2" t="str">
        <f>'1.Смета.или.Акт'!C136</f>
        <v>Материалы рулонные кровельные</v>
      </c>
      <c r="H104" s="2" t="s">
        <v>170</v>
      </c>
      <c r="I104" s="2">
        <f>I102*J104</f>
        <v>37.950000000000003</v>
      </c>
      <c r="J104" s="2">
        <v>345</v>
      </c>
      <c r="K104" s="2"/>
      <c r="L104" s="2"/>
      <c r="M104" s="2"/>
      <c r="N104" s="2"/>
      <c r="O104" s="2">
        <f t="shared" si="71"/>
        <v>3094</v>
      </c>
      <c r="P104" s="2">
        <f t="shared" si="72"/>
        <v>3094</v>
      </c>
      <c r="Q104" s="2">
        <f t="shared" si="73"/>
        <v>0</v>
      </c>
      <c r="R104" s="2">
        <f t="shared" si="74"/>
        <v>0</v>
      </c>
      <c r="S104" s="2">
        <f t="shared" si="75"/>
        <v>0</v>
      </c>
      <c r="T104" s="2">
        <f t="shared" si="76"/>
        <v>0</v>
      </c>
      <c r="U104" s="2">
        <f t="shared" si="77"/>
        <v>0</v>
      </c>
      <c r="V104" s="2">
        <f t="shared" si="78"/>
        <v>0</v>
      </c>
      <c r="W104" s="2">
        <f t="shared" si="79"/>
        <v>0</v>
      </c>
      <c r="X104" s="2">
        <f t="shared" si="80"/>
        <v>0</v>
      </c>
      <c r="Y104" s="2">
        <f t="shared" si="81"/>
        <v>0</v>
      </c>
      <c r="Z104" s="2"/>
      <c r="AA104" s="2">
        <v>34736102</v>
      </c>
      <c r="AB104" s="2">
        <f t="shared" si="105"/>
        <v>81.540000000000006</v>
      </c>
      <c r="AC104" s="2">
        <f>'1.Смета.или.Акт'!F136</f>
        <v>81.540000000000006</v>
      </c>
      <c r="AD104" s="2">
        <f t="shared" si="106"/>
        <v>0</v>
      </c>
      <c r="AE104" s="2">
        <f t="shared" si="107"/>
        <v>0</v>
      </c>
      <c r="AF104" s="2">
        <f t="shared" si="108"/>
        <v>0</v>
      </c>
      <c r="AG104" s="2">
        <f t="shared" si="83"/>
        <v>0</v>
      </c>
      <c r="AH104" s="2">
        <f t="shared" si="84"/>
        <v>0</v>
      </c>
      <c r="AI104" s="2">
        <f t="shared" si="85"/>
        <v>0</v>
      </c>
      <c r="AJ104" s="2">
        <f t="shared" si="86"/>
        <v>0</v>
      </c>
      <c r="AK104" s="2">
        <v>81.540000000000006</v>
      </c>
      <c r="AL104" s="2">
        <v>81.540000000000006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106</v>
      </c>
      <c r="AU104" s="2">
        <v>65</v>
      </c>
      <c r="AV104" s="2">
        <v>1</v>
      </c>
      <c r="AW104" s="2">
        <v>1</v>
      </c>
      <c r="AX104" s="2"/>
      <c r="AY104" s="2"/>
      <c r="AZ104" s="2">
        <v>1</v>
      </c>
      <c r="BA104" s="2">
        <v>1</v>
      </c>
      <c r="BB104" s="2">
        <v>1</v>
      </c>
      <c r="BC104" s="2">
        <v>1</v>
      </c>
      <c r="BD104" s="2" t="s">
        <v>47</v>
      </c>
      <c r="BE104" s="2" t="s">
        <v>47</v>
      </c>
      <c r="BF104" s="2" t="s">
        <v>47</v>
      </c>
      <c r="BG104" s="2" t="s">
        <v>47</v>
      </c>
      <c r="BH104" s="2">
        <v>3</v>
      </c>
      <c r="BI104" s="2">
        <v>1</v>
      </c>
      <c r="BJ104" s="2" t="s">
        <v>47</v>
      </c>
      <c r="BK104" s="2"/>
      <c r="BL104" s="2"/>
      <c r="BM104" s="2">
        <v>0</v>
      </c>
      <c r="BN104" s="2">
        <v>0</v>
      </c>
      <c r="BO104" s="2" t="s">
        <v>47</v>
      </c>
      <c r="BP104" s="2">
        <v>0</v>
      </c>
      <c r="BQ104" s="2">
        <v>20</v>
      </c>
      <c r="BR104" s="2">
        <v>0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 t="s">
        <v>47</v>
      </c>
      <c r="BZ104" s="2">
        <v>106</v>
      </c>
      <c r="CA104" s="2">
        <v>65</v>
      </c>
      <c r="CB104" s="2"/>
      <c r="CC104" s="2"/>
      <c r="CD104" s="2"/>
      <c r="CE104" s="2"/>
      <c r="CF104" s="2">
        <v>0</v>
      </c>
      <c r="CG104" s="2">
        <v>0</v>
      </c>
      <c r="CH104" s="2"/>
      <c r="CI104" s="2"/>
      <c r="CJ104" s="2"/>
      <c r="CK104" s="2"/>
      <c r="CL104" s="2"/>
      <c r="CM104" s="2">
        <v>0</v>
      </c>
      <c r="CN104" s="2" t="s">
        <v>47</v>
      </c>
      <c r="CO104" s="2">
        <v>0</v>
      </c>
      <c r="CP104" s="2">
        <f>IF('1.Смета.или.Акт'!F136=AC104+AD104+AF104,P104+Q104+S104,I104*AB104)</f>
        <v>3094</v>
      </c>
      <c r="CQ104" s="2">
        <f t="shared" si="87"/>
        <v>81.540000000000006</v>
      </c>
      <c r="CR104" s="2">
        <f t="shared" si="88"/>
        <v>0</v>
      </c>
      <c r="CS104" s="2">
        <f t="shared" si="89"/>
        <v>0</v>
      </c>
      <c r="CT104" s="2">
        <f t="shared" si="90"/>
        <v>0</v>
      </c>
      <c r="CU104" s="2">
        <f t="shared" si="91"/>
        <v>0</v>
      </c>
      <c r="CV104" s="2">
        <f t="shared" si="92"/>
        <v>0</v>
      </c>
      <c r="CW104" s="2">
        <f t="shared" si="93"/>
        <v>0</v>
      </c>
      <c r="CX104" s="2">
        <f t="shared" si="94"/>
        <v>0</v>
      </c>
      <c r="CY104" s="2">
        <f t="shared" si="95"/>
        <v>0</v>
      </c>
      <c r="CZ104" s="2">
        <f t="shared" si="96"/>
        <v>0</v>
      </c>
      <c r="DA104" s="2"/>
      <c r="DB104" s="2"/>
      <c r="DC104" s="2" t="s">
        <v>47</v>
      </c>
      <c r="DD104" s="2" t="s">
        <v>47</v>
      </c>
      <c r="DE104" s="2" t="s">
        <v>47</v>
      </c>
      <c r="DF104" s="2" t="s">
        <v>47</v>
      </c>
      <c r="DG104" s="2" t="s">
        <v>47</v>
      </c>
      <c r="DH104" s="2" t="s">
        <v>47</v>
      </c>
      <c r="DI104" s="2" t="s">
        <v>47</v>
      </c>
      <c r="DJ104" s="2" t="s">
        <v>47</v>
      </c>
      <c r="DK104" s="2" t="s">
        <v>47</v>
      </c>
      <c r="DL104" s="2" t="s">
        <v>47</v>
      </c>
      <c r="DM104" s="2" t="s">
        <v>47</v>
      </c>
      <c r="DN104" s="2">
        <v>0</v>
      </c>
      <c r="DO104" s="2">
        <v>0</v>
      </c>
      <c r="DP104" s="2">
        <v>1</v>
      </c>
      <c r="DQ104" s="2">
        <v>1</v>
      </c>
      <c r="DR104" s="2"/>
      <c r="DS104" s="2"/>
      <c r="DT104" s="2"/>
      <c r="DU104" s="2">
        <v>1005</v>
      </c>
      <c r="DV104" s="2" t="s">
        <v>170</v>
      </c>
      <c r="DW104" s="2" t="str">
        <f>'1.Смета.или.Акт'!D136</f>
        <v>м2</v>
      </c>
      <c r="DX104" s="2">
        <v>1</v>
      </c>
      <c r="DY104" s="2"/>
      <c r="DZ104" s="2"/>
      <c r="EA104" s="2"/>
      <c r="EB104" s="2"/>
      <c r="EC104" s="2"/>
      <c r="ED104" s="2"/>
      <c r="EE104" s="2">
        <v>32653299</v>
      </c>
      <c r="EF104" s="2">
        <v>20</v>
      </c>
      <c r="EG104" s="2" t="s">
        <v>75</v>
      </c>
      <c r="EH104" s="2">
        <v>0</v>
      </c>
      <c r="EI104" s="2" t="s">
        <v>47</v>
      </c>
      <c r="EJ104" s="2">
        <v>1</v>
      </c>
      <c r="EK104" s="2">
        <v>0</v>
      </c>
      <c r="EL104" s="2" t="s">
        <v>76</v>
      </c>
      <c r="EM104" s="2" t="s">
        <v>77</v>
      </c>
      <c r="EN104" s="2"/>
      <c r="EO104" s="2" t="s">
        <v>47</v>
      </c>
      <c r="EP104" s="2"/>
      <c r="EQ104" s="2">
        <v>0</v>
      </c>
      <c r="ER104" s="2">
        <v>79.94</v>
      </c>
      <c r="ES104" s="2">
        <v>81.540000000000006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>
        <v>0</v>
      </c>
      <c r="FR104" s="2">
        <f t="shared" si="97"/>
        <v>0</v>
      </c>
      <c r="FS104" s="2">
        <v>0</v>
      </c>
      <c r="FT104" s="2"/>
      <c r="FU104" s="2"/>
      <c r="FV104" s="2"/>
      <c r="FW104" s="2"/>
      <c r="FX104" s="2">
        <v>106</v>
      </c>
      <c r="FY104" s="2">
        <v>65</v>
      </c>
      <c r="FZ104" s="2"/>
      <c r="GA104" s="2" t="s">
        <v>201</v>
      </c>
      <c r="GB104" s="2"/>
      <c r="GC104" s="2"/>
      <c r="GD104" s="2">
        <v>0</v>
      </c>
      <c r="GE104" s="2"/>
      <c r="GF104" s="2">
        <v>-203226898</v>
      </c>
      <c r="GG104" s="2">
        <v>2</v>
      </c>
      <c r="GH104" s="2">
        <v>2</v>
      </c>
      <c r="GI104" s="2">
        <v>-2</v>
      </c>
      <c r="GJ104" s="2">
        <v>0</v>
      </c>
      <c r="GK104" s="2">
        <f>ROUND(R104*(R12)/100,0)</f>
        <v>0</v>
      </c>
      <c r="GL104" s="2">
        <f t="shared" si="98"/>
        <v>0</v>
      </c>
      <c r="GM104" s="2">
        <f t="shared" si="99"/>
        <v>3094</v>
      </c>
      <c r="GN104" s="2">
        <f t="shared" si="100"/>
        <v>3094</v>
      </c>
      <c r="GO104" s="2">
        <f t="shared" si="101"/>
        <v>0</v>
      </c>
      <c r="GP104" s="2">
        <f t="shared" si="102"/>
        <v>0</v>
      </c>
      <c r="GQ104" s="2"/>
      <c r="GR104" s="2">
        <v>0</v>
      </c>
      <c r="GS104" s="2">
        <v>2</v>
      </c>
      <c r="GT104" s="2">
        <v>0</v>
      </c>
      <c r="GU104" s="2" t="s">
        <v>47</v>
      </c>
      <c r="GV104" s="2">
        <f t="shared" si="103"/>
        <v>0</v>
      </c>
      <c r="GW104" s="2">
        <v>1</v>
      </c>
      <c r="GX104" s="2">
        <f t="shared" si="104"/>
        <v>0</v>
      </c>
      <c r="GY104" s="2"/>
      <c r="GZ104" s="2"/>
      <c r="HA104" s="2">
        <v>0</v>
      </c>
      <c r="HB104" s="2">
        <v>0</v>
      </c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>
        <v>-1</v>
      </c>
      <c r="IG104" s="2"/>
      <c r="IH104" s="2"/>
      <c r="II104" s="2"/>
      <c r="IJ104" s="2"/>
      <c r="IK104" s="2">
        <v>0</v>
      </c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x14ac:dyDescent="0.2">
      <c r="A105">
        <v>18</v>
      </c>
      <c r="B105">
        <v>1</v>
      </c>
      <c r="C105">
        <v>180</v>
      </c>
      <c r="E105" t="s">
        <v>198</v>
      </c>
      <c r="F105" t="s">
        <v>199</v>
      </c>
      <c r="G105" t="s">
        <v>200</v>
      </c>
      <c r="H105" t="s">
        <v>170</v>
      </c>
      <c r="I105">
        <f>I103*J105</f>
        <v>37.950000000000003</v>
      </c>
      <c r="J105">
        <v>345</v>
      </c>
      <c r="O105">
        <f t="shared" si="71"/>
        <v>20980</v>
      </c>
      <c r="P105">
        <f t="shared" si="72"/>
        <v>20980</v>
      </c>
      <c r="Q105">
        <f t="shared" si="73"/>
        <v>0</v>
      </c>
      <c r="R105">
        <f t="shared" si="74"/>
        <v>0</v>
      </c>
      <c r="S105">
        <f t="shared" si="75"/>
        <v>0</v>
      </c>
      <c r="T105">
        <f t="shared" si="76"/>
        <v>0</v>
      </c>
      <c r="U105">
        <f t="shared" si="77"/>
        <v>0</v>
      </c>
      <c r="V105">
        <f t="shared" si="78"/>
        <v>0</v>
      </c>
      <c r="W105">
        <f t="shared" si="79"/>
        <v>0</v>
      </c>
      <c r="X105">
        <f t="shared" si="80"/>
        <v>0</v>
      </c>
      <c r="Y105">
        <f t="shared" si="81"/>
        <v>0</v>
      </c>
      <c r="AA105">
        <v>34736124</v>
      </c>
      <c r="AB105">
        <f t="shared" si="105"/>
        <v>81.540000000000006</v>
      </c>
      <c r="AC105">
        <f t="shared" si="82"/>
        <v>81.540000000000006</v>
      </c>
      <c r="AD105">
        <f t="shared" si="106"/>
        <v>0</v>
      </c>
      <c r="AE105">
        <f t="shared" si="107"/>
        <v>0</v>
      </c>
      <c r="AF105">
        <f t="shared" si="108"/>
        <v>0</v>
      </c>
      <c r="AG105">
        <f t="shared" si="83"/>
        <v>0</v>
      </c>
      <c r="AH105">
        <f t="shared" si="84"/>
        <v>0</v>
      </c>
      <c r="AI105">
        <f t="shared" si="85"/>
        <v>0</v>
      </c>
      <c r="AJ105">
        <f t="shared" si="86"/>
        <v>0</v>
      </c>
      <c r="AK105">
        <v>81.540000000000006</v>
      </c>
      <c r="AL105">
        <v>81.540000000000006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106</v>
      </c>
      <c r="AU105">
        <v>65</v>
      </c>
      <c r="AV105">
        <v>1</v>
      </c>
      <c r="AW105">
        <v>1</v>
      </c>
      <c r="AZ105">
        <v>6.78</v>
      </c>
      <c r="BA105">
        <v>1</v>
      </c>
      <c r="BB105">
        <v>1</v>
      </c>
      <c r="BC105">
        <v>6.78</v>
      </c>
      <c r="BD105" t="s">
        <v>47</v>
      </c>
      <c r="BE105" t="s">
        <v>47</v>
      </c>
      <c r="BF105" t="s">
        <v>47</v>
      </c>
      <c r="BG105" t="s">
        <v>47</v>
      </c>
      <c r="BH105">
        <v>3</v>
      </c>
      <c r="BI105">
        <v>1</v>
      </c>
      <c r="BJ105" t="s">
        <v>47</v>
      </c>
      <c r="BM105">
        <v>0</v>
      </c>
      <c r="BN105">
        <v>0</v>
      </c>
      <c r="BO105" t="s">
        <v>47</v>
      </c>
      <c r="BP105">
        <v>0</v>
      </c>
      <c r="BQ105">
        <v>20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47</v>
      </c>
      <c r="BZ105">
        <v>106</v>
      </c>
      <c r="CA105">
        <v>65</v>
      </c>
      <c r="CF105">
        <v>0</v>
      </c>
      <c r="CG105">
        <v>0</v>
      </c>
      <c r="CM105">
        <v>0</v>
      </c>
      <c r="CN105" t="s">
        <v>47</v>
      </c>
      <c r="CO105">
        <v>0</v>
      </c>
      <c r="CP105">
        <f t="shared" si="109"/>
        <v>20980</v>
      </c>
      <c r="CQ105">
        <f t="shared" si="87"/>
        <v>552.84120000000007</v>
      </c>
      <c r="CR105">
        <f t="shared" si="88"/>
        <v>0</v>
      </c>
      <c r="CS105">
        <f t="shared" si="89"/>
        <v>0</v>
      </c>
      <c r="CT105">
        <f t="shared" si="90"/>
        <v>0</v>
      </c>
      <c r="CU105">
        <f t="shared" si="91"/>
        <v>0</v>
      </c>
      <c r="CV105">
        <f t="shared" si="92"/>
        <v>0</v>
      </c>
      <c r="CW105">
        <f t="shared" si="93"/>
        <v>0</v>
      </c>
      <c r="CX105">
        <f t="shared" si="94"/>
        <v>0</v>
      </c>
      <c r="CY105">
        <f t="shared" si="95"/>
        <v>0</v>
      </c>
      <c r="CZ105">
        <f t="shared" si="96"/>
        <v>0</v>
      </c>
      <c r="DC105" t="s">
        <v>47</v>
      </c>
      <c r="DD105" t="s">
        <v>47</v>
      </c>
      <c r="DE105" t="s">
        <v>47</v>
      </c>
      <c r="DF105" t="s">
        <v>47</v>
      </c>
      <c r="DG105" t="s">
        <v>47</v>
      </c>
      <c r="DH105" t="s">
        <v>47</v>
      </c>
      <c r="DI105" t="s">
        <v>47</v>
      </c>
      <c r="DJ105" t="s">
        <v>47</v>
      </c>
      <c r="DK105" t="s">
        <v>47</v>
      </c>
      <c r="DL105" t="s">
        <v>47</v>
      </c>
      <c r="DM105" t="s">
        <v>47</v>
      </c>
      <c r="DN105">
        <v>0</v>
      </c>
      <c r="DO105">
        <v>0</v>
      </c>
      <c r="DP105">
        <v>1</v>
      </c>
      <c r="DQ105">
        <v>1</v>
      </c>
      <c r="DU105">
        <v>1005</v>
      </c>
      <c r="DV105" t="s">
        <v>170</v>
      </c>
      <c r="DW105" t="s">
        <v>170</v>
      </c>
      <c r="DX105">
        <v>1</v>
      </c>
      <c r="EE105">
        <v>32653299</v>
      </c>
      <c r="EF105">
        <v>20</v>
      </c>
      <c r="EG105" t="s">
        <v>75</v>
      </c>
      <c r="EH105">
        <v>0</v>
      </c>
      <c r="EI105" t="s">
        <v>47</v>
      </c>
      <c r="EJ105">
        <v>1</v>
      </c>
      <c r="EK105">
        <v>0</v>
      </c>
      <c r="EL105" t="s">
        <v>76</v>
      </c>
      <c r="EM105" t="s">
        <v>77</v>
      </c>
      <c r="EO105" t="s">
        <v>47</v>
      </c>
      <c r="EQ105">
        <v>0</v>
      </c>
      <c r="ER105">
        <v>542</v>
      </c>
      <c r="ES105">
        <v>81.540000000000006</v>
      </c>
      <c r="ET105">
        <v>0</v>
      </c>
      <c r="EU105">
        <v>0</v>
      </c>
      <c r="EV105">
        <v>0</v>
      </c>
      <c r="EW105">
        <v>0</v>
      </c>
      <c r="EX105">
        <v>0</v>
      </c>
      <c r="EZ105">
        <v>5</v>
      </c>
      <c r="FC105">
        <v>0</v>
      </c>
      <c r="FD105">
        <v>18</v>
      </c>
      <c r="FF105">
        <v>542</v>
      </c>
      <c r="FQ105">
        <v>0</v>
      </c>
      <c r="FR105">
        <f t="shared" si="97"/>
        <v>0</v>
      </c>
      <c r="FS105">
        <v>0</v>
      </c>
      <c r="FX105">
        <v>106</v>
      </c>
      <c r="FY105">
        <v>65</v>
      </c>
      <c r="GA105" t="s">
        <v>201</v>
      </c>
      <c r="GD105">
        <v>0</v>
      </c>
      <c r="GF105">
        <v>-203226898</v>
      </c>
      <c r="GG105">
        <v>1</v>
      </c>
      <c r="GH105">
        <v>3</v>
      </c>
      <c r="GI105">
        <v>4</v>
      </c>
      <c r="GJ105">
        <v>0</v>
      </c>
      <c r="GK105">
        <f>ROUND(R105*(S12)/100,0)</f>
        <v>0</v>
      </c>
      <c r="GL105">
        <f t="shared" si="98"/>
        <v>0</v>
      </c>
      <c r="GM105">
        <f t="shared" si="99"/>
        <v>20980</v>
      </c>
      <c r="GN105">
        <f t="shared" si="100"/>
        <v>20980</v>
      </c>
      <c r="GO105">
        <f t="shared" si="101"/>
        <v>0</v>
      </c>
      <c r="GP105">
        <f t="shared" si="102"/>
        <v>0</v>
      </c>
      <c r="GR105">
        <v>1</v>
      </c>
      <c r="GS105">
        <v>1</v>
      </c>
      <c r="GT105">
        <v>0</v>
      </c>
      <c r="GU105" t="s">
        <v>47</v>
      </c>
      <c r="GV105">
        <f t="shared" si="103"/>
        <v>0</v>
      </c>
      <c r="GW105">
        <v>1</v>
      </c>
      <c r="GX105">
        <f t="shared" si="104"/>
        <v>0</v>
      </c>
      <c r="HA105">
        <v>0</v>
      </c>
      <c r="HB105">
        <v>0</v>
      </c>
      <c r="IF105">
        <v>-1</v>
      </c>
      <c r="IK105">
        <v>0</v>
      </c>
    </row>
    <row r="106" spans="1:255" x14ac:dyDescent="0.2">
      <c r="A106" s="2">
        <v>17</v>
      </c>
      <c r="B106" s="2">
        <v>1</v>
      </c>
      <c r="C106" s="2">
        <f>ROW(SmtRes!A190)</f>
        <v>190</v>
      </c>
      <c r="D106" s="2">
        <f>ROW(EtalonRes!A190)</f>
        <v>190</v>
      </c>
      <c r="E106" s="2" t="s">
        <v>202</v>
      </c>
      <c r="F106" s="2" t="s">
        <v>203</v>
      </c>
      <c r="G106" s="2" t="s">
        <v>204</v>
      </c>
      <c r="H106" s="2" t="s">
        <v>106</v>
      </c>
      <c r="I106" s="2">
        <f>'1.Смета.или.Акт'!E138</f>
        <v>2</v>
      </c>
      <c r="J106" s="2">
        <v>0</v>
      </c>
      <c r="K106" s="2"/>
      <c r="L106" s="2"/>
      <c r="M106" s="2"/>
      <c r="N106" s="2"/>
      <c r="O106" s="2">
        <f t="shared" si="71"/>
        <v>601</v>
      </c>
      <c r="P106" s="2">
        <f t="shared" si="72"/>
        <v>449</v>
      </c>
      <c r="Q106" s="2">
        <f t="shared" si="73"/>
        <v>39</v>
      </c>
      <c r="R106" s="2">
        <f t="shared" si="74"/>
        <v>6</v>
      </c>
      <c r="S106" s="2">
        <f t="shared" si="75"/>
        <v>113</v>
      </c>
      <c r="T106" s="2">
        <f t="shared" si="76"/>
        <v>0</v>
      </c>
      <c r="U106" s="2">
        <f t="shared" si="77"/>
        <v>13.26</v>
      </c>
      <c r="V106" s="2">
        <f t="shared" si="78"/>
        <v>0.44</v>
      </c>
      <c r="W106" s="2">
        <f t="shared" si="79"/>
        <v>0</v>
      </c>
      <c r="X106" s="2">
        <f t="shared" si="80"/>
        <v>140</v>
      </c>
      <c r="Y106" s="2">
        <f t="shared" si="81"/>
        <v>75</v>
      </c>
      <c r="Z106" s="2"/>
      <c r="AA106" s="2">
        <v>34736102</v>
      </c>
      <c r="AB106" s="2">
        <f>'1.Смета.или.Акт'!F138</f>
        <v>300.59000000000003</v>
      </c>
      <c r="AC106" s="2">
        <f t="shared" si="82"/>
        <v>224.49</v>
      </c>
      <c r="AD106" s="2">
        <f>'1.Смета.или.Акт'!H138</f>
        <v>19.55</v>
      </c>
      <c r="AE106" s="2">
        <f>'1.Смета.или.Акт'!I138</f>
        <v>2.77</v>
      </c>
      <c r="AF106" s="2">
        <f>'1.Смета.или.Акт'!G138</f>
        <v>56.55</v>
      </c>
      <c r="AG106" s="2">
        <f t="shared" si="83"/>
        <v>0</v>
      </c>
      <c r="AH106" s="2">
        <f t="shared" si="84"/>
        <v>6.63</v>
      </c>
      <c r="AI106" s="2">
        <f t="shared" si="85"/>
        <v>0.22</v>
      </c>
      <c r="AJ106" s="2">
        <f t="shared" si="86"/>
        <v>0</v>
      </c>
      <c r="AK106" s="2">
        <v>300.58999999999997</v>
      </c>
      <c r="AL106" s="2">
        <v>224.49</v>
      </c>
      <c r="AM106" s="2">
        <v>19.55</v>
      </c>
      <c r="AN106" s="2">
        <v>2.77</v>
      </c>
      <c r="AO106" s="2">
        <v>56.55</v>
      </c>
      <c r="AP106" s="2">
        <v>0</v>
      </c>
      <c r="AQ106" s="2">
        <v>6.63</v>
      </c>
      <c r="AR106" s="2">
        <v>0.22</v>
      </c>
      <c r="AS106" s="2">
        <v>0</v>
      </c>
      <c r="AT106" s="2">
        <f>'1.Смета.или.Акт'!E139</f>
        <v>118</v>
      </c>
      <c r="AU106" s="2">
        <f>'1.Смета.или.Акт'!E140</f>
        <v>63</v>
      </c>
      <c r="AV106" s="2">
        <v>1</v>
      </c>
      <c r="AW106" s="2">
        <v>1</v>
      </c>
      <c r="AX106" s="2"/>
      <c r="AY106" s="2"/>
      <c r="AZ106" s="2">
        <v>1</v>
      </c>
      <c r="BA106" s="2">
        <v>1</v>
      </c>
      <c r="BB106" s="2">
        <v>1</v>
      </c>
      <c r="BC106" s="2">
        <v>1</v>
      </c>
      <c r="BD106" s="2" t="s">
        <v>47</v>
      </c>
      <c r="BE106" s="2" t="s">
        <v>47</v>
      </c>
      <c r="BF106" s="2" t="s">
        <v>47</v>
      </c>
      <c r="BG106" s="2" t="s">
        <v>47</v>
      </c>
      <c r="BH106" s="2">
        <v>0</v>
      </c>
      <c r="BI106" s="2">
        <v>1</v>
      </c>
      <c r="BJ106" s="2" t="s">
        <v>205</v>
      </c>
      <c r="BK106" s="2"/>
      <c r="BL106" s="2"/>
      <c r="BM106" s="2">
        <v>10001</v>
      </c>
      <c r="BN106" s="2">
        <v>0</v>
      </c>
      <c r="BO106" s="2" t="s">
        <v>47</v>
      </c>
      <c r="BP106" s="2">
        <v>0</v>
      </c>
      <c r="BQ106" s="2">
        <v>1</v>
      </c>
      <c r="BR106" s="2">
        <v>0</v>
      </c>
      <c r="BS106" s="2">
        <v>1</v>
      </c>
      <c r="BT106" s="2">
        <v>1</v>
      </c>
      <c r="BU106" s="2">
        <v>1</v>
      </c>
      <c r="BV106" s="2">
        <v>1</v>
      </c>
      <c r="BW106" s="2">
        <v>1</v>
      </c>
      <c r="BX106" s="2">
        <v>1</v>
      </c>
      <c r="BY106" s="2" t="s">
        <v>47</v>
      </c>
      <c r="BZ106" s="2">
        <v>118</v>
      </c>
      <c r="CA106" s="2">
        <v>63</v>
      </c>
      <c r="CB106" s="2"/>
      <c r="CC106" s="2"/>
      <c r="CD106" s="2"/>
      <c r="CE106" s="2"/>
      <c r="CF106" s="2">
        <v>0</v>
      </c>
      <c r="CG106" s="2">
        <v>0</v>
      </c>
      <c r="CH106" s="2"/>
      <c r="CI106" s="2"/>
      <c r="CJ106" s="2"/>
      <c r="CK106" s="2"/>
      <c r="CL106" s="2"/>
      <c r="CM106" s="2">
        <v>0</v>
      </c>
      <c r="CN106" s="2" t="s">
        <v>47</v>
      </c>
      <c r="CO106" s="2">
        <v>0</v>
      </c>
      <c r="CP106" s="2">
        <f>IF('1.Смета.или.Акт'!F138=AC106+AD106+AF106,P106+Q106+S106,I106*AB106)</f>
        <v>601</v>
      </c>
      <c r="CQ106" s="2">
        <f t="shared" si="87"/>
        <v>224.49</v>
      </c>
      <c r="CR106" s="2">
        <f t="shared" si="88"/>
        <v>19.55</v>
      </c>
      <c r="CS106" s="2">
        <f t="shared" si="89"/>
        <v>2.77</v>
      </c>
      <c r="CT106" s="2">
        <f t="shared" si="90"/>
        <v>56.55</v>
      </c>
      <c r="CU106" s="2">
        <f t="shared" si="91"/>
        <v>0</v>
      </c>
      <c r="CV106" s="2">
        <f t="shared" si="92"/>
        <v>6.63</v>
      </c>
      <c r="CW106" s="2">
        <f t="shared" si="93"/>
        <v>0.22</v>
      </c>
      <c r="CX106" s="2">
        <f t="shared" si="94"/>
        <v>0</v>
      </c>
      <c r="CY106" s="2">
        <f t="shared" si="95"/>
        <v>140.41999999999999</v>
      </c>
      <c r="CZ106" s="2">
        <f t="shared" si="96"/>
        <v>74.97</v>
      </c>
      <c r="DA106" s="2"/>
      <c r="DB106" s="2"/>
      <c r="DC106" s="2" t="s">
        <v>47</v>
      </c>
      <c r="DD106" s="2" t="s">
        <v>47</v>
      </c>
      <c r="DE106" s="2" t="s">
        <v>47</v>
      </c>
      <c r="DF106" s="2" t="s">
        <v>47</v>
      </c>
      <c r="DG106" s="2" t="s">
        <v>47</v>
      </c>
      <c r="DH106" s="2" t="s">
        <v>47</v>
      </c>
      <c r="DI106" s="2" t="s">
        <v>47</v>
      </c>
      <c r="DJ106" s="2" t="s">
        <v>47</v>
      </c>
      <c r="DK106" s="2" t="s">
        <v>47</v>
      </c>
      <c r="DL106" s="2" t="s">
        <v>47</v>
      </c>
      <c r="DM106" s="2" t="s">
        <v>47</v>
      </c>
      <c r="DN106" s="2">
        <v>0</v>
      </c>
      <c r="DO106" s="2">
        <v>0</v>
      </c>
      <c r="DP106" s="2">
        <v>1</v>
      </c>
      <c r="DQ106" s="2">
        <v>1</v>
      </c>
      <c r="DR106" s="2"/>
      <c r="DS106" s="2"/>
      <c r="DT106" s="2"/>
      <c r="DU106" s="2">
        <v>1013</v>
      </c>
      <c r="DV106" s="2" t="s">
        <v>106</v>
      </c>
      <c r="DW106" s="2" t="str">
        <f>'1.Смета.или.Акт'!D138</f>
        <v>ШТ</v>
      </c>
      <c r="DX106" s="2">
        <v>1</v>
      </c>
      <c r="DY106" s="2"/>
      <c r="DZ106" s="2"/>
      <c r="EA106" s="2"/>
      <c r="EB106" s="2"/>
      <c r="EC106" s="2"/>
      <c r="ED106" s="2"/>
      <c r="EE106" s="2">
        <v>32653358</v>
      </c>
      <c r="EF106" s="2">
        <v>1</v>
      </c>
      <c r="EG106" s="2" t="s">
        <v>164</v>
      </c>
      <c r="EH106" s="2">
        <v>0</v>
      </c>
      <c r="EI106" s="2" t="s">
        <v>47</v>
      </c>
      <c r="EJ106" s="2">
        <v>1</v>
      </c>
      <c r="EK106" s="2">
        <v>10001</v>
      </c>
      <c r="EL106" s="2" t="s">
        <v>175</v>
      </c>
      <c r="EM106" s="2" t="s">
        <v>176</v>
      </c>
      <c r="EN106" s="2"/>
      <c r="EO106" s="2" t="s">
        <v>47</v>
      </c>
      <c r="EP106" s="2"/>
      <c r="EQ106" s="2">
        <v>0</v>
      </c>
      <c r="ER106" s="2">
        <v>300.58999999999997</v>
      </c>
      <c r="ES106" s="2">
        <v>224.49</v>
      </c>
      <c r="ET106" s="2">
        <v>19.55</v>
      </c>
      <c r="EU106" s="2">
        <v>2.77</v>
      </c>
      <c r="EV106" s="2">
        <v>56.55</v>
      </c>
      <c r="EW106" s="2">
        <v>6.63</v>
      </c>
      <c r="EX106" s="2">
        <v>0.22</v>
      </c>
      <c r="EY106" s="2">
        <v>0</v>
      </c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>
        <v>0</v>
      </c>
      <c r="FR106" s="2">
        <f t="shared" si="97"/>
        <v>0</v>
      </c>
      <c r="FS106" s="2">
        <v>0</v>
      </c>
      <c r="FT106" s="2"/>
      <c r="FU106" s="2"/>
      <c r="FV106" s="2"/>
      <c r="FW106" s="2"/>
      <c r="FX106" s="2">
        <v>118</v>
      </c>
      <c r="FY106" s="2">
        <v>63</v>
      </c>
      <c r="FZ106" s="2"/>
      <c r="GA106" s="2" t="s">
        <v>47</v>
      </c>
      <c r="GB106" s="2"/>
      <c r="GC106" s="2"/>
      <c r="GD106" s="2">
        <v>0</v>
      </c>
      <c r="GE106" s="2"/>
      <c r="GF106" s="2">
        <v>241855628</v>
      </c>
      <c r="GG106" s="2">
        <v>2</v>
      </c>
      <c r="GH106" s="2">
        <v>1</v>
      </c>
      <c r="GI106" s="2">
        <v>-2</v>
      </c>
      <c r="GJ106" s="2">
        <v>0</v>
      </c>
      <c r="GK106" s="2">
        <f>ROUND(R106*(R12)/100,0)</f>
        <v>0</v>
      </c>
      <c r="GL106" s="2">
        <f t="shared" si="98"/>
        <v>0</v>
      </c>
      <c r="GM106" s="2">
        <f t="shared" si="99"/>
        <v>816</v>
      </c>
      <c r="GN106" s="2">
        <f t="shared" si="100"/>
        <v>816</v>
      </c>
      <c r="GO106" s="2">
        <f t="shared" si="101"/>
        <v>0</v>
      </c>
      <c r="GP106" s="2">
        <f t="shared" si="102"/>
        <v>0</v>
      </c>
      <c r="GQ106" s="2"/>
      <c r="GR106" s="2">
        <v>0</v>
      </c>
      <c r="GS106" s="2">
        <v>3</v>
      </c>
      <c r="GT106" s="2">
        <v>0</v>
      </c>
      <c r="GU106" s="2" t="s">
        <v>47</v>
      </c>
      <c r="GV106" s="2">
        <f t="shared" si="103"/>
        <v>0</v>
      </c>
      <c r="GW106" s="2">
        <v>1</v>
      </c>
      <c r="GX106" s="2">
        <f t="shared" si="104"/>
        <v>0</v>
      </c>
      <c r="GY106" s="2"/>
      <c r="GZ106" s="2"/>
      <c r="HA106" s="2">
        <v>0</v>
      </c>
      <c r="HB106" s="2">
        <v>0</v>
      </c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>
        <v>-1</v>
      </c>
      <c r="IG106" s="2"/>
      <c r="IH106" s="2"/>
      <c r="II106" s="2"/>
      <c r="IJ106" s="2"/>
      <c r="IK106" s="2">
        <v>0</v>
      </c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x14ac:dyDescent="0.2">
      <c r="A107">
        <v>17</v>
      </c>
      <c r="B107">
        <v>1</v>
      </c>
      <c r="C107">
        <f>ROW(SmtRes!A200)</f>
        <v>200</v>
      </c>
      <c r="D107">
        <f>ROW(EtalonRes!A200)</f>
        <v>200</v>
      </c>
      <c r="E107" t="s">
        <v>202</v>
      </c>
      <c r="F107" t="s">
        <v>203</v>
      </c>
      <c r="G107" t="s">
        <v>204</v>
      </c>
      <c r="H107" t="s">
        <v>106</v>
      </c>
      <c r="I107">
        <f>'1.Смета.или.Акт'!E138</f>
        <v>2</v>
      </c>
      <c r="J107">
        <v>0</v>
      </c>
      <c r="O107">
        <f t="shared" si="71"/>
        <v>4076</v>
      </c>
      <c r="P107">
        <f t="shared" si="72"/>
        <v>3044</v>
      </c>
      <c r="Q107">
        <f t="shared" si="73"/>
        <v>265</v>
      </c>
      <c r="R107">
        <f t="shared" si="74"/>
        <v>38</v>
      </c>
      <c r="S107">
        <f t="shared" si="75"/>
        <v>767</v>
      </c>
      <c r="T107">
        <f t="shared" si="76"/>
        <v>0</v>
      </c>
      <c r="U107">
        <f t="shared" si="77"/>
        <v>13.26</v>
      </c>
      <c r="V107">
        <f t="shared" si="78"/>
        <v>0.44</v>
      </c>
      <c r="W107">
        <f t="shared" si="79"/>
        <v>0</v>
      </c>
      <c r="X107">
        <f t="shared" si="80"/>
        <v>950</v>
      </c>
      <c r="Y107">
        <f t="shared" si="81"/>
        <v>507</v>
      </c>
      <c r="AA107">
        <v>34736124</v>
      </c>
      <c r="AB107">
        <f t="shared" si="105"/>
        <v>300.58999999999997</v>
      </c>
      <c r="AC107">
        <f t="shared" si="82"/>
        <v>224.49</v>
      </c>
      <c r="AD107">
        <f t="shared" si="106"/>
        <v>19.55</v>
      </c>
      <c r="AE107">
        <f t="shared" si="107"/>
        <v>2.77</v>
      </c>
      <c r="AF107">
        <f t="shared" si="108"/>
        <v>56.55</v>
      </c>
      <c r="AG107">
        <f t="shared" si="83"/>
        <v>0</v>
      </c>
      <c r="AH107">
        <f t="shared" si="84"/>
        <v>6.63</v>
      </c>
      <c r="AI107">
        <f t="shared" si="85"/>
        <v>0.22</v>
      </c>
      <c r="AJ107">
        <f t="shared" si="86"/>
        <v>0</v>
      </c>
      <c r="AK107">
        <v>300.58999999999997</v>
      </c>
      <c r="AL107">
        <v>224.49</v>
      </c>
      <c r="AM107">
        <v>19.55</v>
      </c>
      <c r="AN107">
        <v>2.77</v>
      </c>
      <c r="AO107">
        <v>56.55</v>
      </c>
      <c r="AP107">
        <v>0</v>
      </c>
      <c r="AQ107">
        <v>6.63</v>
      </c>
      <c r="AR107">
        <v>0.22</v>
      </c>
      <c r="AS107">
        <v>0</v>
      </c>
      <c r="AT107">
        <v>118</v>
      </c>
      <c r="AU107">
        <v>63</v>
      </c>
      <c r="AV107">
        <v>1</v>
      </c>
      <c r="AW107">
        <v>1</v>
      </c>
      <c r="AZ107">
        <v>6.78</v>
      </c>
      <c r="BA107">
        <v>6.78</v>
      </c>
      <c r="BB107">
        <v>6.78</v>
      </c>
      <c r="BC107">
        <v>6.78</v>
      </c>
      <c r="BD107" t="s">
        <v>47</v>
      </c>
      <c r="BE107" t="s">
        <v>47</v>
      </c>
      <c r="BF107" t="s">
        <v>47</v>
      </c>
      <c r="BG107" t="s">
        <v>47</v>
      </c>
      <c r="BH107">
        <v>0</v>
      </c>
      <c r="BI107">
        <v>1</v>
      </c>
      <c r="BJ107" t="s">
        <v>205</v>
      </c>
      <c r="BM107">
        <v>10001</v>
      </c>
      <c r="BN107">
        <v>0</v>
      </c>
      <c r="BO107" t="s">
        <v>47</v>
      </c>
      <c r="BP107">
        <v>0</v>
      </c>
      <c r="BQ107">
        <v>1</v>
      </c>
      <c r="BR107">
        <v>0</v>
      </c>
      <c r="BS107">
        <v>6.78</v>
      </c>
      <c r="BT107">
        <v>1</v>
      </c>
      <c r="BU107">
        <v>1</v>
      </c>
      <c r="BV107">
        <v>1</v>
      </c>
      <c r="BW107">
        <v>1</v>
      </c>
      <c r="BX107">
        <v>1</v>
      </c>
      <c r="BY107" t="s">
        <v>47</v>
      </c>
      <c r="BZ107">
        <v>118</v>
      </c>
      <c r="CA107">
        <v>63</v>
      </c>
      <c r="CF107">
        <v>0</v>
      </c>
      <c r="CG107">
        <v>0</v>
      </c>
      <c r="CM107">
        <v>0</v>
      </c>
      <c r="CN107" t="s">
        <v>47</v>
      </c>
      <c r="CO107">
        <v>0</v>
      </c>
      <c r="CP107">
        <f t="shared" si="109"/>
        <v>4076</v>
      </c>
      <c r="CQ107">
        <f t="shared" si="87"/>
        <v>1522.0422000000001</v>
      </c>
      <c r="CR107">
        <f t="shared" si="88"/>
        <v>132.54900000000001</v>
      </c>
      <c r="CS107">
        <f t="shared" si="89"/>
        <v>18.7806</v>
      </c>
      <c r="CT107">
        <f t="shared" si="90"/>
        <v>383.40899999999999</v>
      </c>
      <c r="CU107">
        <f t="shared" si="91"/>
        <v>0</v>
      </c>
      <c r="CV107">
        <f t="shared" si="92"/>
        <v>6.63</v>
      </c>
      <c r="CW107">
        <f t="shared" si="93"/>
        <v>0.22</v>
      </c>
      <c r="CX107">
        <f t="shared" si="94"/>
        <v>0</v>
      </c>
      <c r="CY107">
        <f t="shared" si="95"/>
        <v>949.9</v>
      </c>
      <c r="CZ107">
        <f t="shared" si="96"/>
        <v>507.15</v>
      </c>
      <c r="DC107" t="s">
        <v>47</v>
      </c>
      <c r="DD107" t="s">
        <v>47</v>
      </c>
      <c r="DE107" t="s">
        <v>47</v>
      </c>
      <c r="DF107" t="s">
        <v>47</v>
      </c>
      <c r="DG107" t="s">
        <v>47</v>
      </c>
      <c r="DH107" t="s">
        <v>47</v>
      </c>
      <c r="DI107" t="s">
        <v>47</v>
      </c>
      <c r="DJ107" t="s">
        <v>47</v>
      </c>
      <c r="DK107" t="s">
        <v>47</v>
      </c>
      <c r="DL107" t="s">
        <v>47</v>
      </c>
      <c r="DM107" t="s">
        <v>47</v>
      </c>
      <c r="DN107">
        <v>0</v>
      </c>
      <c r="DO107">
        <v>0</v>
      </c>
      <c r="DP107">
        <v>1</v>
      </c>
      <c r="DQ107">
        <v>1</v>
      </c>
      <c r="DU107">
        <v>1013</v>
      </c>
      <c r="DV107" t="s">
        <v>106</v>
      </c>
      <c r="DW107" t="s">
        <v>106</v>
      </c>
      <c r="DX107">
        <v>1</v>
      </c>
      <c r="EE107">
        <v>32653358</v>
      </c>
      <c r="EF107">
        <v>1</v>
      </c>
      <c r="EG107" t="s">
        <v>164</v>
      </c>
      <c r="EH107">
        <v>0</v>
      </c>
      <c r="EI107" t="s">
        <v>47</v>
      </c>
      <c r="EJ107">
        <v>1</v>
      </c>
      <c r="EK107">
        <v>10001</v>
      </c>
      <c r="EL107" t="s">
        <v>175</v>
      </c>
      <c r="EM107" t="s">
        <v>176</v>
      </c>
      <c r="EO107" t="s">
        <v>47</v>
      </c>
      <c r="EQ107">
        <v>0</v>
      </c>
      <c r="ER107">
        <v>300.58999999999997</v>
      </c>
      <c r="ES107">
        <v>224.49</v>
      </c>
      <c r="ET107">
        <v>19.55</v>
      </c>
      <c r="EU107">
        <v>2.77</v>
      </c>
      <c r="EV107">
        <v>56.55</v>
      </c>
      <c r="EW107">
        <v>6.63</v>
      </c>
      <c r="EX107">
        <v>0.22</v>
      </c>
      <c r="EY107">
        <v>0</v>
      </c>
      <c r="FQ107">
        <v>0</v>
      </c>
      <c r="FR107">
        <f t="shared" si="97"/>
        <v>0</v>
      </c>
      <c r="FS107">
        <v>0</v>
      </c>
      <c r="FX107">
        <v>118</v>
      </c>
      <c r="FY107">
        <v>63</v>
      </c>
      <c r="GA107" t="s">
        <v>47</v>
      </c>
      <c r="GD107">
        <v>0</v>
      </c>
      <c r="GF107">
        <v>241855628</v>
      </c>
      <c r="GG107">
        <v>1</v>
      </c>
      <c r="GH107">
        <v>1</v>
      </c>
      <c r="GI107">
        <v>4</v>
      </c>
      <c r="GJ107">
        <v>0</v>
      </c>
      <c r="GK107">
        <f>ROUND(R107*(S12)/100,0)</f>
        <v>0</v>
      </c>
      <c r="GL107">
        <f t="shared" si="98"/>
        <v>0</v>
      </c>
      <c r="GM107">
        <f t="shared" si="99"/>
        <v>5533</v>
      </c>
      <c r="GN107">
        <f t="shared" si="100"/>
        <v>5533</v>
      </c>
      <c r="GO107">
        <f t="shared" si="101"/>
        <v>0</v>
      </c>
      <c r="GP107">
        <f t="shared" si="102"/>
        <v>0</v>
      </c>
      <c r="GR107">
        <v>0</v>
      </c>
      <c r="GS107">
        <v>3</v>
      </c>
      <c r="GT107">
        <v>0</v>
      </c>
      <c r="GU107" t="s">
        <v>47</v>
      </c>
      <c r="GV107">
        <f t="shared" si="103"/>
        <v>0</v>
      </c>
      <c r="GW107">
        <v>1</v>
      </c>
      <c r="GX107">
        <f t="shared" si="104"/>
        <v>0</v>
      </c>
      <c r="HA107">
        <v>0</v>
      </c>
      <c r="HB107">
        <v>0</v>
      </c>
      <c r="IF107">
        <v>-1</v>
      </c>
      <c r="IK107">
        <v>0</v>
      </c>
    </row>
    <row r="108" spans="1:255" x14ac:dyDescent="0.2">
      <c r="A108" s="2">
        <v>18</v>
      </c>
      <c r="B108" s="2">
        <v>1</v>
      </c>
      <c r="C108" s="2">
        <v>185</v>
      </c>
      <c r="D108" s="2"/>
      <c r="E108" s="2" t="s">
        <v>206</v>
      </c>
      <c r="F108" s="2" t="str">
        <f>'1.Смета.или.Акт'!B142</f>
        <v>01.7.04.11</v>
      </c>
      <c r="G108" s="2" t="str">
        <f>'1.Смета.или.Акт'!C142</f>
        <v>Приборы оконные</v>
      </c>
      <c r="H108" s="2" t="s">
        <v>209</v>
      </c>
      <c r="I108" s="2">
        <f>I106*J108</f>
        <v>2</v>
      </c>
      <c r="J108" s="2">
        <v>1</v>
      </c>
      <c r="K108" s="2"/>
      <c r="L108" s="2"/>
      <c r="M108" s="2"/>
      <c r="N108" s="2"/>
      <c r="O108" s="2">
        <f t="shared" si="71"/>
        <v>45</v>
      </c>
      <c r="P108" s="2">
        <f t="shared" si="72"/>
        <v>45</v>
      </c>
      <c r="Q108" s="2">
        <f t="shared" si="73"/>
        <v>0</v>
      </c>
      <c r="R108" s="2">
        <f t="shared" si="74"/>
        <v>0</v>
      </c>
      <c r="S108" s="2">
        <f t="shared" si="75"/>
        <v>0</v>
      </c>
      <c r="T108" s="2">
        <f t="shared" si="76"/>
        <v>0</v>
      </c>
      <c r="U108" s="2">
        <f t="shared" si="77"/>
        <v>0</v>
      </c>
      <c r="V108" s="2">
        <f t="shared" si="78"/>
        <v>0</v>
      </c>
      <c r="W108" s="2">
        <f t="shared" si="79"/>
        <v>0</v>
      </c>
      <c r="X108" s="2">
        <f t="shared" si="80"/>
        <v>0</v>
      </c>
      <c r="Y108" s="2">
        <f t="shared" si="81"/>
        <v>0</v>
      </c>
      <c r="Z108" s="2"/>
      <c r="AA108" s="2">
        <v>34736102</v>
      </c>
      <c r="AB108" s="2">
        <f t="shared" si="105"/>
        <v>22.56</v>
      </c>
      <c r="AC108" s="2">
        <f>'1.Смета.или.Акт'!F142</f>
        <v>22.56</v>
      </c>
      <c r="AD108" s="2">
        <f t="shared" si="106"/>
        <v>0</v>
      </c>
      <c r="AE108" s="2">
        <f t="shared" si="107"/>
        <v>0</v>
      </c>
      <c r="AF108" s="2">
        <f t="shared" si="108"/>
        <v>0</v>
      </c>
      <c r="AG108" s="2">
        <f t="shared" si="83"/>
        <v>0</v>
      </c>
      <c r="AH108" s="2">
        <f t="shared" si="84"/>
        <v>0</v>
      </c>
      <c r="AI108" s="2">
        <f t="shared" si="85"/>
        <v>0</v>
      </c>
      <c r="AJ108" s="2">
        <f t="shared" si="86"/>
        <v>0</v>
      </c>
      <c r="AK108" s="2">
        <v>22.56</v>
      </c>
      <c r="AL108" s="2">
        <v>22.56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106</v>
      </c>
      <c r="AU108" s="2">
        <v>65</v>
      </c>
      <c r="AV108" s="2">
        <v>1</v>
      </c>
      <c r="AW108" s="2">
        <v>1</v>
      </c>
      <c r="AX108" s="2"/>
      <c r="AY108" s="2"/>
      <c r="AZ108" s="2">
        <v>1</v>
      </c>
      <c r="BA108" s="2">
        <v>1</v>
      </c>
      <c r="BB108" s="2">
        <v>1</v>
      </c>
      <c r="BC108" s="2">
        <v>1</v>
      </c>
      <c r="BD108" s="2" t="s">
        <v>47</v>
      </c>
      <c r="BE108" s="2" t="s">
        <v>47</v>
      </c>
      <c r="BF108" s="2" t="s">
        <v>47</v>
      </c>
      <c r="BG108" s="2" t="s">
        <v>47</v>
      </c>
      <c r="BH108" s="2">
        <v>3</v>
      </c>
      <c r="BI108" s="2">
        <v>1</v>
      </c>
      <c r="BJ108" s="2" t="s">
        <v>47</v>
      </c>
      <c r="BK108" s="2"/>
      <c r="BL108" s="2"/>
      <c r="BM108" s="2">
        <v>0</v>
      </c>
      <c r="BN108" s="2">
        <v>0</v>
      </c>
      <c r="BO108" s="2" t="s">
        <v>47</v>
      </c>
      <c r="BP108" s="2">
        <v>0</v>
      </c>
      <c r="BQ108" s="2">
        <v>20</v>
      </c>
      <c r="BR108" s="2">
        <v>0</v>
      </c>
      <c r="BS108" s="2">
        <v>1</v>
      </c>
      <c r="BT108" s="2">
        <v>1</v>
      </c>
      <c r="BU108" s="2">
        <v>1</v>
      </c>
      <c r="BV108" s="2">
        <v>1</v>
      </c>
      <c r="BW108" s="2">
        <v>1</v>
      </c>
      <c r="BX108" s="2">
        <v>1</v>
      </c>
      <c r="BY108" s="2" t="s">
        <v>47</v>
      </c>
      <c r="BZ108" s="2">
        <v>106</v>
      </c>
      <c r="CA108" s="2">
        <v>65</v>
      </c>
      <c r="CB108" s="2"/>
      <c r="CC108" s="2"/>
      <c r="CD108" s="2"/>
      <c r="CE108" s="2"/>
      <c r="CF108" s="2">
        <v>0</v>
      </c>
      <c r="CG108" s="2">
        <v>0</v>
      </c>
      <c r="CH108" s="2"/>
      <c r="CI108" s="2"/>
      <c r="CJ108" s="2"/>
      <c r="CK108" s="2"/>
      <c r="CL108" s="2"/>
      <c r="CM108" s="2">
        <v>0</v>
      </c>
      <c r="CN108" s="2" t="s">
        <v>47</v>
      </c>
      <c r="CO108" s="2">
        <v>0</v>
      </c>
      <c r="CP108" s="2">
        <f>IF('1.Смета.или.Акт'!F142=AC108+AD108+AF108,P108+Q108+S108,I108*AB108)</f>
        <v>45</v>
      </c>
      <c r="CQ108" s="2">
        <f t="shared" si="87"/>
        <v>22.56</v>
      </c>
      <c r="CR108" s="2">
        <f t="shared" si="88"/>
        <v>0</v>
      </c>
      <c r="CS108" s="2">
        <f t="shared" si="89"/>
        <v>0</v>
      </c>
      <c r="CT108" s="2">
        <f t="shared" si="90"/>
        <v>0</v>
      </c>
      <c r="CU108" s="2">
        <f t="shared" si="91"/>
        <v>0</v>
      </c>
      <c r="CV108" s="2">
        <f t="shared" si="92"/>
        <v>0</v>
      </c>
      <c r="CW108" s="2">
        <f t="shared" si="93"/>
        <v>0</v>
      </c>
      <c r="CX108" s="2">
        <f t="shared" si="94"/>
        <v>0</v>
      </c>
      <c r="CY108" s="2">
        <f t="shared" si="95"/>
        <v>0</v>
      </c>
      <c r="CZ108" s="2">
        <f t="shared" si="96"/>
        <v>0</v>
      </c>
      <c r="DA108" s="2"/>
      <c r="DB108" s="2"/>
      <c r="DC108" s="2" t="s">
        <v>47</v>
      </c>
      <c r="DD108" s="2" t="s">
        <v>47</v>
      </c>
      <c r="DE108" s="2" t="s">
        <v>47</v>
      </c>
      <c r="DF108" s="2" t="s">
        <v>47</v>
      </c>
      <c r="DG108" s="2" t="s">
        <v>47</v>
      </c>
      <c r="DH108" s="2" t="s">
        <v>47</v>
      </c>
      <c r="DI108" s="2" t="s">
        <v>47</v>
      </c>
      <c r="DJ108" s="2" t="s">
        <v>47</v>
      </c>
      <c r="DK108" s="2" t="s">
        <v>47</v>
      </c>
      <c r="DL108" s="2" t="s">
        <v>47</v>
      </c>
      <c r="DM108" s="2" t="s">
        <v>47</v>
      </c>
      <c r="DN108" s="2">
        <v>0</v>
      </c>
      <c r="DO108" s="2">
        <v>0</v>
      </c>
      <c r="DP108" s="2">
        <v>1</v>
      </c>
      <c r="DQ108" s="2">
        <v>1</v>
      </c>
      <c r="DR108" s="2"/>
      <c r="DS108" s="2"/>
      <c r="DT108" s="2"/>
      <c r="DU108" s="2">
        <v>1013</v>
      </c>
      <c r="DV108" s="2" t="s">
        <v>209</v>
      </c>
      <c r="DW108" s="2" t="str">
        <f>'1.Смета.или.Акт'!D142</f>
        <v>компл.</v>
      </c>
      <c r="DX108" s="2">
        <v>1</v>
      </c>
      <c r="DY108" s="2"/>
      <c r="DZ108" s="2"/>
      <c r="EA108" s="2"/>
      <c r="EB108" s="2"/>
      <c r="EC108" s="2"/>
      <c r="ED108" s="2"/>
      <c r="EE108" s="2">
        <v>32653299</v>
      </c>
      <c r="EF108" s="2">
        <v>20</v>
      </c>
      <c r="EG108" s="2" t="s">
        <v>75</v>
      </c>
      <c r="EH108" s="2">
        <v>0</v>
      </c>
      <c r="EI108" s="2" t="s">
        <v>47</v>
      </c>
      <c r="EJ108" s="2">
        <v>1</v>
      </c>
      <c r="EK108" s="2">
        <v>0</v>
      </c>
      <c r="EL108" s="2" t="s">
        <v>76</v>
      </c>
      <c r="EM108" s="2" t="s">
        <v>77</v>
      </c>
      <c r="EN108" s="2"/>
      <c r="EO108" s="2" t="s">
        <v>47</v>
      </c>
      <c r="EP108" s="2"/>
      <c r="EQ108" s="2">
        <v>0</v>
      </c>
      <c r="ER108" s="2">
        <v>22.12</v>
      </c>
      <c r="ES108" s="2">
        <v>22.56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>
        <v>0</v>
      </c>
      <c r="FR108" s="2">
        <f t="shared" si="97"/>
        <v>0</v>
      </c>
      <c r="FS108" s="2">
        <v>0</v>
      </c>
      <c r="FT108" s="2"/>
      <c r="FU108" s="2"/>
      <c r="FV108" s="2"/>
      <c r="FW108" s="2"/>
      <c r="FX108" s="2">
        <v>106</v>
      </c>
      <c r="FY108" s="2">
        <v>65</v>
      </c>
      <c r="FZ108" s="2"/>
      <c r="GA108" s="2" t="s">
        <v>210</v>
      </c>
      <c r="GB108" s="2"/>
      <c r="GC108" s="2"/>
      <c r="GD108" s="2">
        <v>0</v>
      </c>
      <c r="GE108" s="2"/>
      <c r="GF108" s="2">
        <v>1663690317</v>
      </c>
      <c r="GG108" s="2">
        <v>2</v>
      </c>
      <c r="GH108" s="2">
        <v>2</v>
      </c>
      <c r="GI108" s="2">
        <v>-2</v>
      </c>
      <c r="GJ108" s="2">
        <v>0</v>
      </c>
      <c r="GK108" s="2">
        <f>ROUND(R108*(R12)/100,0)</f>
        <v>0</v>
      </c>
      <c r="GL108" s="2">
        <f t="shared" si="98"/>
        <v>0</v>
      </c>
      <c r="GM108" s="2">
        <f t="shared" si="99"/>
        <v>45</v>
      </c>
      <c r="GN108" s="2">
        <f t="shared" si="100"/>
        <v>45</v>
      </c>
      <c r="GO108" s="2">
        <f t="shared" si="101"/>
        <v>0</v>
      </c>
      <c r="GP108" s="2">
        <f t="shared" si="102"/>
        <v>0</v>
      </c>
      <c r="GQ108" s="2"/>
      <c r="GR108" s="2">
        <v>0</v>
      </c>
      <c r="GS108" s="2">
        <v>2</v>
      </c>
      <c r="GT108" s="2">
        <v>0</v>
      </c>
      <c r="GU108" s="2" t="s">
        <v>47</v>
      </c>
      <c r="GV108" s="2">
        <f t="shared" si="103"/>
        <v>0</v>
      </c>
      <c r="GW108" s="2">
        <v>1</v>
      </c>
      <c r="GX108" s="2">
        <f t="shared" si="104"/>
        <v>0</v>
      </c>
      <c r="GY108" s="2"/>
      <c r="GZ108" s="2"/>
      <c r="HA108" s="2">
        <v>0</v>
      </c>
      <c r="HB108" s="2">
        <v>0</v>
      </c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>
        <v>-1</v>
      </c>
      <c r="IG108" s="2"/>
      <c r="IH108" s="2"/>
      <c r="II108" s="2"/>
      <c r="IJ108" s="2"/>
      <c r="IK108" s="2">
        <v>0</v>
      </c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x14ac:dyDescent="0.2">
      <c r="A109">
        <v>18</v>
      </c>
      <c r="B109">
        <v>1</v>
      </c>
      <c r="C109">
        <v>195</v>
      </c>
      <c r="E109" t="s">
        <v>206</v>
      </c>
      <c r="F109" t="s">
        <v>207</v>
      </c>
      <c r="G109" t="s">
        <v>208</v>
      </c>
      <c r="H109" t="s">
        <v>209</v>
      </c>
      <c r="I109">
        <f>I107*J109</f>
        <v>2</v>
      </c>
      <c r="J109">
        <v>1</v>
      </c>
      <c r="O109">
        <f t="shared" si="71"/>
        <v>306</v>
      </c>
      <c r="P109">
        <f t="shared" si="72"/>
        <v>306</v>
      </c>
      <c r="Q109">
        <f t="shared" si="73"/>
        <v>0</v>
      </c>
      <c r="R109">
        <f t="shared" si="74"/>
        <v>0</v>
      </c>
      <c r="S109">
        <f t="shared" si="75"/>
        <v>0</v>
      </c>
      <c r="T109">
        <f t="shared" si="76"/>
        <v>0</v>
      </c>
      <c r="U109">
        <f t="shared" si="77"/>
        <v>0</v>
      </c>
      <c r="V109">
        <f t="shared" si="78"/>
        <v>0</v>
      </c>
      <c r="W109">
        <f t="shared" si="79"/>
        <v>0</v>
      </c>
      <c r="X109">
        <f t="shared" si="80"/>
        <v>0</v>
      </c>
      <c r="Y109">
        <f t="shared" si="81"/>
        <v>0</v>
      </c>
      <c r="AA109">
        <v>34736124</v>
      </c>
      <c r="AB109">
        <f t="shared" si="105"/>
        <v>22.56</v>
      </c>
      <c r="AC109">
        <f t="shared" si="82"/>
        <v>22.56</v>
      </c>
      <c r="AD109">
        <f t="shared" si="106"/>
        <v>0</v>
      </c>
      <c r="AE109">
        <f t="shared" si="107"/>
        <v>0</v>
      </c>
      <c r="AF109">
        <f t="shared" si="108"/>
        <v>0</v>
      </c>
      <c r="AG109">
        <f t="shared" si="83"/>
        <v>0</v>
      </c>
      <c r="AH109">
        <f t="shared" si="84"/>
        <v>0</v>
      </c>
      <c r="AI109">
        <f t="shared" si="85"/>
        <v>0</v>
      </c>
      <c r="AJ109">
        <f t="shared" si="86"/>
        <v>0</v>
      </c>
      <c r="AK109">
        <v>22.56</v>
      </c>
      <c r="AL109">
        <v>22.56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106</v>
      </c>
      <c r="AU109">
        <v>65</v>
      </c>
      <c r="AV109">
        <v>1</v>
      </c>
      <c r="AW109">
        <v>1</v>
      </c>
      <c r="AZ109">
        <v>6.78</v>
      </c>
      <c r="BA109">
        <v>1</v>
      </c>
      <c r="BB109">
        <v>1</v>
      </c>
      <c r="BC109">
        <v>6.78</v>
      </c>
      <c r="BD109" t="s">
        <v>47</v>
      </c>
      <c r="BE109" t="s">
        <v>47</v>
      </c>
      <c r="BF109" t="s">
        <v>47</v>
      </c>
      <c r="BG109" t="s">
        <v>47</v>
      </c>
      <c r="BH109">
        <v>3</v>
      </c>
      <c r="BI109">
        <v>1</v>
      </c>
      <c r="BJ109" t="s">
        <v>47</v>
      </c>
      <c r="BM109">
        <v>0</v>
      </c>
      <c r="BN109">
        <v>0</v>
      </c>
      <c r="BO109" t="s">
        <v>47</v>
      </c>
      <c r="BP109">
        <v>0</v>
      </c>
      <c r="BQ109">
        <v>20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47</v>
      </c>
      <c r="BZ109">
        <v>106</v>
      </c>
      <c r="CA109">
        <v>65</v>
      </c>
      <c r="CF109">
        <v>0</v>
      </c>
      <c r="CG109">
        <v>0</v>
      </c>
      <c r="CM109">
        <v>0</v>
      </c>
      <c r="CN109" t="s">
        <v>47</v>
      </c>
      <c r="CO109">
        <v>0</v>
      </c>
      <c r="CP109">
        <f t="shared" si="109"/>
        <v>306</v>
      </c>
      <c r="CQ109">
        <f t="shared" si="87"/>
        <v>152.95679999999999</v>
      </c>
      <c r="CR109">
        <f t="shared" si="88"/>
        <v>0</v>
      </c>
      <c r="CS109">
        <f t="shared" si="89"/>
        <v>0</v>
      </c>
      <c r="CT109">
        <f t="shared" si="90"/>
        <v>0</v>
      </c>
      <c r="CU109">
        <f t="shared" si="91"/>
        <v>0</v>
      </c>
      <c r="CV109">
        <f t="shared" si="92"/>
        <v>0</v>
      </c>
      <c r="CW109">
        <f t="shared" si="93"/>
        <v>0</v>
      </c>
      <c r="CX109">
        <f t="shared" si="94"/>
        <v>0</v>
      </c>
      <c r="CY109">
        <f t="shared" si="95"/>
        <v>0</v>
      </c>
      <c r="CZ109">
        <f t="shared" si="96"/>
        <v>0</v>
      </c>
      <c r="DC109" t="s">
        <v>47</v>
      </c>
      <c r="DD109" t="s">
        <v>47</v>
      </c>
      <c r="DE109" t="s">
        <v>47</v>
      </c>
      <c r="DF109" t="s">
        <v>47</v>
      </c>
      <c r="DG109" t="s">
        <v>47</v>
      </c>
      <c r="DH109" t="s">
        <v>47</v>
      </c>
      <c r="DI109" t="s">
        <v>47</v>
      </c>
      <c r="DJ109" t="s">
        <v>47</v>
      </c>
      <c r="DK109" t="s">
        <v>47</v>
      </c>
      <c r="DL109" t="s">
        <v>47</v>
      </c>
      <c r="DM109" t="s">
        <v>47</v>
      </c>
      <c r="DN109">
        <v>0</v>
      </c>
      <c r="DO109">
        <v>0</v>
      </c>
      <c r="DP109">
        <v>1</v>
      </c>
      <c r="DQ109">
        <v>1</v>
      </c>
      <c r="DU109">
        <v>1013</v>
      </c>
      <c r="DV109" t="s">
        <v>209</v>
      </c>
      <c r="DW109" t="s">
        <v>209</v>
      </c>
      <c r="DX109">
        <v>1</v>
      </c>
      <c r="EE109">
        <v>32653299</v>
      </c>
      <c r="EF109">
        <v>20</v>
      </c>
      <c r="EG109" t="s">
        <v>75</v>
      </c>
      <c r="EH109">
        <v>0</v>
      </c>
      <c r="EI109" t="s">
        <v>47</v>
      </c>
      <c r="EJ109">
        <v>1</v>
      </c>
      <c r="EK109">
        <v>0</v>
      </c>
      <c r="EL109" t="s">
        <v>76</v>
      </c>
      <c r="EM109" t="s">
        <v>77</v>
      </c>
      <c r="EO109" t="s">
        <v>47</v>
      </c>
      <c r="EQ109">
        <v>0</v>
      </c>
      <c r="ER109">
        <v>150</v>
      </c>
      <c r="ES109">
        <v>22.56</v>
      </c>
      <c r="ET109">
        <v>0</v>
      </c>
      <c r="EU109">
        <v>0</v>
      </c>
      <c r="EV109">
        <v>0</v>
      </c>
      <c r="EW109">
        <v>0</v>
      </c>
      <c r="EX109">
        <v>0</v>
      </c>
      <c r="EZ109">
        <v>5</v>
      </c>
      <c r="FC109">
        <v>0</v>
      </c>
      <c r="FD109">
        <v>18</v>
      </c>
      <c r="FF109">
        <v>150</v>
      </c>
      <c r="FQ109">
        <v>0</v>
      </c>
      <c r="FR109">
        <f t="shared" si="97"/>
        <v>0</v>
      </c>
      <c r="FS109">
        <v>0</v>
      </c>
      <c r="FX109">
        <v>106</v>
      </c>
      <c r="FY109">
        <v>65</v>
      </c>
      <c r="GA109" t="s">
        <v>210</v>
      </c>
      <c r="GD109">
        <v>0</v>
      </c>
      <c r="GF109">
        <v>1663690317</v>
      </c>
      <c r="GG109">
        <v>1</v>
      </c>
      <c r="GH109">
        <v>3</v>
      </c>
      <c r="GI109">
        <v>4</v>
      </c>
      <c r="GJ109">
        <v>0</v>
      </c>
      <c r="GK109">
        <f>ROUND(R109*(S12)/100,0)</f>
        <v>0</v>
      </c>
      <c r="GL109">
        <f t="shared" si="98"/>
        <v>0</v>
      </c>
      <c r="GM109">
        <f t="shared" si="99"/>
        <v>306</v>
      </c>
      <c r="GN109">
        <f t="shared" si="100"/>
        <v>306</v>
      </c>
      <c r="GO109">
        <f t="shared" si="101"/>
        <v>0</v>
      </c>
      <c r="GP109">
        <f t="shared" si="102"/>
        <v>0</v>
      </c>
      <c r="GR109">
        <v>1</v>
      </c>
      <c r="GS109">
        <v>1</v>
      </c>
      <c r="GT109">
        <v>0</v>
      </c>
      <c r="GU109" t="s">
        <v>47</v>
      </c>
      <c r="GV109">
        <f t="shared" si="103"/>
        <v>0</v>
      </c>
      <c r="GW109">
        <v>1</v>
      </c>
      <c r="GX109">
        <f t="shared" si="104"/>
        <v>0</v>
      </c>
      <c r="HA109">
        <v>0</v>
      </c>
      <c r="HB109">
        <v>0</v>
      </c>
      <c r="IF109">
        <v>-1</v>
      </c>
      <c r="IK109">
        <v>0</v>
      </c>
    </row>
    <row r="110" spans="1:255" x14ac:dyDescent="0.2">
      <c r="A110" s="2">
        <v>18</v>
      </c>
      <c r="B110" s="2">
        <v>1</v>
      </c>
      <c r="C110" s="2">
        <v>190</v>
      </c>
      <c r="D110" s="2"/>
      <c r="E110" s="2" t="s">
        <v>211</v>
      </c>
      <c r="F110" s="2" t="str">
        <f>'1.Смета.или.Акт'!B144</f>
        <v>11.2.07.10</v>
      </c>
      <c r="G110" s="2" t="str">
        <f>'1.Смета.или.Акт'!C144</f>
        <v>Переплеты оконные для жилых зданий</v>
      </c>
      <c r="H110" s="2" t="s">
        <v>170</v>
      </c>
      <c r="I110" s="2">
        <f>I106*J110</f>
        <v>1</v>
      </c>
      <c r="J110" s="2">
        <v>0.5</v>
      </c>
      <c r="K110" s="2"/>
      <c r="L110" s="2"/>
      <c r="M110" s="2"/>
      <c r="N110" s="2"/>
      <c r="O110" s="2">
        <f t="shared" si="71"/>
        <v>0</v>
      </c>
      <c r="P110" s="2">
        <f t="shared" si="72"/>
        <v>0</v>
      </c>
      <c r="Q110" s="2">
        <f t="shared" si="73"/>
        <v>0</v>
      </c>
      <c r="R110" s="2">
        <f t="shared" si="74"/>
        <v>0</v>
      </c>
      <c r="S110" s="2">
        <f t="shared" si="75"/>
        <v>0</v>
      </c>
      <c r="T110" s="2">
        <f t="shared" si="76"/>
        <v>0</v>
      </c>
      <c r="U110" s="2">
        <f t="shared" si="77"/>
        <v>0</v>
      </c>
      <c r="V110" s="2">
        <f t="shared" si="78"/>
        <v>0</v>
      </c>
      <c r="W110" s="2">
        <f t="shared" si="79"/>
        <v>0</v>
      </c>
      <c r="X110" s="2">
        <f t="shared" si="80"/>
        <v>0</v>
      </c>
      <c r="Y110" s="2">
        <f t="shared" si="81"/>
        <v>0</v>
      </c>
      <c r="Z110" s="2"/>
      <c r="AA110" s="2">
        <v>34736102</v>
      </c>
      <c r="AB110" s="2">
        <f t="shared" si="105"/>
        <v>0</v>
      </c>
      <c r="AC110" s="2">
        <f>'1.Смета.или.Акт'!F144</f>
        <v>0</v>
      </c>
      <c r="AD110" s="2">
        <f t="shared" si="106"/>
        <v>0</v>
      </c>
      <c r="AE110" s="2">
        <f t="shared" si="107"/>
        <v>0</v>
      </c>
      <c r="AF110" s="2">
        <f t="shared" si="108"/>
        <v>0</v>
      </c>
      <c r="AG110" s="2">
        <f t="shared" si="83"/>
        <v>0</v>
      </c>
      <c r="AH110" s="2">
        <f t="shared" si="84"/>
        <v>0</v>
      </c>
      <c r="AI110" s="2">
        <f t="shared" si="85"/>
        <v>0</v>
      </c>
      <c r="AJ110" s="2">
        <f t="shared" si="86"/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106</v>
      </c>
      <c r="AU110" s="2">
        <v>65</v>
      </c>
      <c r="AV110" s="2">
        <v>1</v>
      </c>
      <c r="AW110" s="2">
        <v>1</v>
      </c>
      <c r="AX110" s="2"/>
      <c r="AY110" s="2"/>
      <c r="AZ110" s="2">
        <v>1</v>
      </c>
      <c r="BA110" s="2">
        <v>1</v>
      </c>
      <c r="BB110" s="2">
        <v>1</v>
      </c>
      <c r="BC110" s="2">
        <v>1</v>
      </c>
      <c r="BD110" s="2" t="s">
        <v>47</v>
      </c>
      <c r="BE110" s="2" t="s">
        <v>47</v>
      </c>
      <c r="BF110" s="2" t="s">
        <v>47</v>
      </c>
      <c r="BG110" s="2" t="s">
        <v>47</v>
      </c>
      <c r="BH110" s="2">
        <v>3</v>
      </c>
      <c r="BI110" s="2">
        <v>1</v>
      </c>
      <c r="BJ110" s="2" t="s">
        <v>47</v>
      </c>
      <c r="BK110" s="2"/>
      <c r="BL110" s="2"/>
      <c r="BM110" s="2">
        <v>0</v>
      </c>
      <c r="BN110" s="2">
        <v>0</v>
      </c>
      <c r="BO110" s="2" t="s">
        <v>47</v>
      </c>
      <c r="BP110" s="2">
        <v>0</v>
      </c>
      <c r="BQ110" s="2">
        <v>20</v>
      </c>
      <c r="BR110" s="2">
        <v>0</v>
      </c>
      <c r="BS110" s="2">
        <v>1</v>
      </c>
      <c r="BT110" s="2">
        <v>1</v>
      </c>
      <c r="BU110" s="2">
        <v>1</v>
      </c>
      <c r="BV110" s="2">
        <v>1</v>
      </c>
      <c r="BW110" s="2">
        <v>1</v>
      </c>
      <c r="BX110" s="2">
        <v>1</v>
      </c>
      <c r="BY110" s="2" t="s">
        <v>47</v>
      </c>
      <c r="BZ110" s="2">
        <v>106</v>
      </c>
      <c r="CA110" s="2">
        <v>65</v>
      </c>
      <c r="CB110" s="2"/>
      <c r="CC110" s="2"/>
      <c r="CD110" s="2"/>
      <c r="CE110" s="2"/>
      <c r="CF110" s="2">
        <v>0</v>
      </c>
      <c r="CG110" s="2">
        <v>0</v>
      </c>
      <c r="CH110" s="2"/>
      <c r="CI110" s="2"/>
      <c r="CJ110" s="2"/>
      <c r="CK110" s="2"/>
      <c r="CL110" s="2"/>
      <c r="CM110" s="2">
        <v>0</v>
      </c>
      <c r="CN110" s="2" t="s">
        <v>47</v>
      </c>
      <c r="CO110" s="2">
        <v>0</v>
      </c>
      <c r="CP110" s="2">
        <f>IF('1.Смета.или.Акт'!F144=AC110+AD110+AF110,P110+Q110+S110,I110*AB110)</f>
        <v>0</v>
      </c>
      <c r="CQ110" s="2">
        <f t="shared" si="87"/>
        <v>0</v>
      </c>
      <c r="CR110" s="2">
        <f t="shared" si="88"/>
        <v>0</v>
      </c>
      <c r="CS110" s="2">
        <f t="shared" si="89"/>
        <v>0</v>
      </c>
      <c r="CT110" s="2">
        <f t="shared" si="90"/>
        <v>0</v>
      </c>
      <c r="CU110" s="2">
        <f t="shared" si="91"/>
        <v>0</v>
      </c>
      <c r="CV110" s="2">
        <f t="shared" si="92"/>
        <v>0</v>
      </c>
      <c r="CW110" s="2">
        <f t="shared" si="93"/>
        <v>0</v>
      </c>
      <c r="CX110" s="2">
        <f t="shared" si="94"/>
        <v>0</v>
      </c>
      <c r="CY110" s="2">
        <f t="shared" si="95"/>
        <v>0</v>
      </c>
      <c r="CZ110" s="2">
        <f t="shared" si="96"/>
        <v>0</v>
      </c>
      <c r="DA110" s="2"/>
      <c r="DB110" s="2"/>
      <c r="DC110" s="2" t="s">
        <v>47</v>
      </c>
      <c r="DD110" s="2" t="s">
        <v>47</v>
      </c>
      <c r="DE110" s="2" t="s">
        <v>47</v>
      </c>
      <c r="DF110" s="2" t="s">
        <v>47</v>
      </c>
      <c r="DG110" s="2" t="s">
        <v>47</v>
      </c>
      <c r="DH110" s="2" t="s">
        <v>47</v>
      </c>
      <c r="DI110" s="2" t="s">
        <v>47</v>
      </c>
      <c r="DJ110" s="2" t="s">
        <v>47</v>
      </c>
      <c r="DK110" s="2" t="s">
        <v>47</v>
      </c>
      <c r="DL110" s="2" t="s">
        <v>47</v>
      </c>
      <c r="DM110" s="2" t="s">
        <v>47</v>
      </c>
      <c r="DN110" s="2">
        <v>0</v>
      </c>
      <c r="DO110" s="2">
        <v>0</v>
      </c>
      <c r="DP110" s="2">
        <v>1</v>
      </c>
      <c r="DQ110" s="2">
        <v>1</v>
      </c>
      <c r="DR110" s="2"/>
      <c r="DS110" s="2"/>
      <c r="DT110" s="2"/>
      <c r="DU110" s="2">
        <v>1005</v>
      </c>
      <c r="DV110" s="2" t="s">
        <v>170</v>
      </c>
      <c r="DW110" s="2" t="str">
        <f>'1.Смета.или.Акт'!D144</f>
        <v>м2</v>
      </c>
      <c r="DX110" s="2">
        <v>1</v>
      </c>
      <c r="DY110" s="2"/>
      <c r="DZ110" s="2"/>
      <c r="EA110" s="2"/>
      <c r="EB110" s="2"/>
      <c r="EC110" s="2"/>
      <c r="ED110" s="2"/>
      <c r="EE110" s="2">
        <v>32653299</v>
      </c>
      <c r="EF110" s="2">
        <v>20</v>
      </c>
      <c r="EG110" s="2" t="s">
        <v>75</v>
      </c>
      <c r="EH110" s="2">
        <v>0</v>
      </c>
      <c r="EI110" s="2" t="s">
        <v>47</v>
      </c>
      <c r="EJ110" s="2">
        <v>1</v>
      </c>
      <c r="EK110" s="2">
        <v>0</v>
      </c>
      <c r="EL110" s="2" t="s">
        <v>76</v>
      </c>
      <c r="EM110" s="2" t="s">
        <v>77</v>
      </c>
      <c r="EN110" s="2"/>
      <c r="EO110" s="2" t="s">
        <v>47</v>
      </c>
      <c r="EP110" s="2"/>
      <c r="EQ110" s="2">
        <v>0</v>
      </c>
      <c r="ER110" s="2">
        <v>0</v>
      </c>
      <c r="ES110" s="2">
        <v>0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>
        <v>0</v>
      </c>
      <c r="FR110" s="2">
        <f t="shared" si="97"/>
        <v>0</v>
      </c>
      <c r="FS110" s="2">
        <v>0</v>
      </c>
      <c r="FT110" s="2"/>
      <c r="FU110" s="2"/>
      <c r="FV110" s="2"/>
      <c r="FW110" s="2"/>
      <c r="FX110" s="2">
        <v>106</v>
      </c>
      <c r="FY110" s="2">
        <v>65</v>
      </c>
      <c r="FZ110" s="2"/>
      <c r="GA110" s="2" t="s">
        <v>47</v>
      </c>
      <c r="GB110" s="2"/>
      <c r="GC110" s="2"/>
      <c r="GD110" s="2">
        <v>0</v>
      </c>
      <c r="GE110" s="2"/>
      <c r="GF110" s="2">
        <v>518531774</v>
      </c>
      <c r="GG110" s="2">
        <v>2</v>
      </c>
      <c r="GH110" s="2">
        <v>1</v>
      </c>
      <c r="GI110" s="2">
        <v>-2</v>
      </c>
      <c r="GJ110" s="2">
        <v>0</v>
      </c>
      <c r="GK110" s="2">
        <f>ROUND(R110*(R12)/100,0)</f>
        <v>0</v>
      </c>
      <c r="GL110" s="2">
        <f t="shared" si="98"/>
        <v>0</v>
      </c>
      <c r="GM110" s="2">
        <f t="shared" si="99"/>
        <v>0</v>
      </c>
      <c r="GN110" s="2">
        <f t="shared" si="100"/>
        <v>0</v>
      </c>
      <c r="GO110" s="2">
        <f t="shared" si="101"/>
        <v>0</v>
      </c>
      <c r="GP110" s="2">
        <f t="shared" si="102"/>
        <v>0</v>
      </c>
      <c r="GQ110" s="2"/>
      <c r="GR110" s="2">
        <v>0</v>
      </c>
      <c r="GS110" s="2">
        <v>3</v>
      </c>
      <c r="GT110" s="2">
        <v>0</v>
      </c>
      <c r="GU110" s="2" t="s">
        <v>47</v>
      </c>
      <c r="GV110" s="2">
        <f t="shared" si="103"/>
        <v>0</v>
      </c>
      <c r="GW110" s="2">
        <v>1</v>
      </c>
      <c r="GX110" s="2">
        <f t="shared" si="104"/>
        <v>0</v>
      </c>
      <c r="GY110" s="2"/>
      <c r="GZ110" s="2"/>
      <c r="HA110" s="2">
        <v>0</v>
      </c>
      <c r="HB110" s="2">
        <v>0</v>
      </c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>
        <v>-1</v>
      </c>
      <c r="IG110" s="2"/>
      <c r="IH110" s="2"/>
      <c r="II110" s="2"/>
      <c r="IJ110" s="2"/>
      <c r="IK110" s="2">
        <v>0</v>
      </c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x14ac:dyDescent="0.2">
      <c r="A111">
        <v>18</v>
      </c>
      <c r="B111">
        <v>1</v>
      </c>
      <c r="C111">
        <v>200</v>
      </c>
      <c r="E111" t="s">
        <v>211</v>
      </c>
      <c r="F111" t="s">
        <v>212</v>
      </c>
      <c r="G111" t="s">
        <v>213</v>
      </c>
      <c r="H111" t="s">
        <v>170</v>
      </c>
      <c r="I111">
        <f>I107*J111</f>
        <v>1</v>
      </c>
      <c r="J111">
        <v>0.5</v>
      </c>
      <c r="O111">
        <f t="shared" si="71"/>
        <v>0</v>
      </c>
      <c r="P111">
        <f t="shared" si="72"/>
        <v>0</v>
      </c>
      <c r="Q111">
        <f t="shared" si="73"/>
        <v>0</v>
      </c>
      <c r="R111">
        <f t="shared" si="74"/>
        <v>0</v>
      </c>
      <c r="S111">
        <f t="shared" si="75"/>
        <v>0</v>
      </c>
      <c r="T111">
        <f t="shared" si="76"/>
        <v>0</v>
      </c>
      <c r="U111">
        <f t="shared" si="77"/>
        <v>0</v>
      </c>
      <c r="V111">
        <f t="shared" si="78"/>
        <v>0</v>
      </c>
      <c r="W111">
        <f t="shared" si="79"/>
        <v>0</v>
      </c>
      <c r="X111">
        <f t="shared" si="80"/>
        <v>0</v>
      </c>
      <c r="Y111">
        <f t="shared" si="81"/>
        <v>0</v>
      </c>
      <c r="AA111">
        <v>34736124</v>
      </c>
      <c r="AB111">
        <f t="shared" si="105"/>
        <v>0</v>
      </c>
      <c r="AC111">
        <f t="shared" si="82"/>
        <v>0</v>
      </c>
      <c r="AD111">
        <f t="shared" si="106"/>
        <v>0</v>
      </c>
      <c r="AE111">
        <f t="shared" si="107"/>
        <v>0</v>
      </c>
      <c r="AF111">
        <f t="shared" si="108"/>
        <v>0</v>
      </c>
      <c r="AG111">
        <f t="shared" si="83"/>
        <v>0</v>
      </c>
      <c r="AH111">
        <f t="shared" si="84"/>
        <v>0</v>
      </c>
      <c r="AI111">
        <f t="shared" si="85"/>
        <v>0</v>
      </c>
      <c r="AJ111">
        <f t="shared" si="86"/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106</v>
      </c>
      <c r="AU111">
        <v>65</v>
      </c>
      <c r="AV111">
        <v>1</v>
      </c>
      <c r="AW111">
        <v>1</v>
      </c>
      <c r="AZ111">
        <v>6.78</v>
      </c>
      <c r="BA111">
        <v>1</v>
      </c>
      <c r="BB111">
        <v>1</v>
      </c>
      <c r="BC111">
        <v>6.78</v>
      </c>
      <c r="BD111" t="s">
        <v>47</v>
      </c>
      <c r="BE111" t="s">
        <v>47</v>
      </c>
      <c r="BF111" t="s">
        <v>47</v>
      </c>
      <c r="BG111" t="s">
        <v>47</v>
      </c>
      <c r="BH111">
        <v>3</v>
      </c>
      <c r="BI111">
        <v>1</v>
      </c>
      <c r="BJ111" t="s">
        <v>47</v>
      </c>
      <c r="BM111">
        <v>0</v>
      </c>
      <c r="BN111">
        <v>0</v>
      </c>
      <c r="BO111" t="s">
        <v>47</v>
      </c>
      <c r="BP111">
        <v>0</v>
      </c>
      <c r="BQ111">
        <v>20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47</v>
      </c>
      <c r="BZ111">
        <v>106</v>
      </c>
      <c r="CA111">
        <v>65</v>
      </c>
      <c r="CF111">
        <v>0</v>
      </c>
      <c r="CG111">
        <v>0</v>
      </c>
      <c r="CM111">
        <v>0</v>
      </c>
      <c r="CN111" t="s">
        <v>47</v>
      </c>
      <c r="CO111">
        <v>0</v>
      </c>
      <c r="CP111">
        <f t="shared" si="109"/>
        <v>0</v>
      </c>
      <c r="CQ111">
        <f t="shared" si="87"/>
        <v>0</v>
      </c>
      <c r="CR111">
        <f t="shared" si="88"/>
        <v>0</v>
      </c>
      <c r="CS111">
        <f t="shared" si="89"/>
        <v>0</v>
      </c>
      <c r="CT111">
        <f t="shared" si="90"/>
        <v>0</v>
      </c>
      <c r="CU111">
        <f t="shared" si="91"/>
        <v>0</v>
      </c>
      <c r="CV111">
        <f t="shared" si="92"/>
        <v>0</v>
      </c>
      <c r="CW111">
        <f t="shared" si="93"/>
        <v>0</v>
      </c>
      <c r="CX111">
        <f t="shared" si="94"/>
        <v>0</v>
      </c>
      <c r="CY111">
        <f t="shared" si="95"/>
        <v>0</v>
      </c>
      <c r="CZ111">
        <f t="shared" si="96"/>
        <v>0</v>
      </c>
      <c r="DC111" t="s">
        <v>47</v>
      </c>
      <c r="DD111" t="s">
        <v>47</v>
      </c>
      <c r="DE111" t="s">
        <v>47</v>
      </c>
      <c r="DF111" t="s">
        <v>47</v>
      </c>
      <c r="DG111" t="s">
        <v>47</v>
      </c>
      <c r="DH111" t="s">
        <v>47</v>
      </c>
      <c r="DI111" t="s">
        <v>47</v>
      </c>
      <c r="DJ111" t="s">
        <v>47</v>
      </c>
      <c r="DK111" t="s">
        <v>47</v>
      </c>
      <c r="DL111" t="s">
        <v>47</v>
      </c>
      <c r="DM111" t="s">
        <v>47</v>
      </c>
      <c r="DN111">
        <v>0</v>
      </c>
      <c r="DO111">
        <v>0</v>
      </c>
      <c r="DP111">
        <v>1</v>
      </c>
      <c r="DQ111">
        <v>1</v>
      </c>
      <c r="DU111">
        <v>1005</v>
      </c>
      <c r="DV111" t="s">
        <v>170</v>
      </c>
      <c r="DW111" t="s">
        <v>170</v>
      </c>
      <c r="DX111">
        <v>1</v>
      </c>
      <c r="EE111">
        <v>32653299</v>
      </c>
      <c r="EF111">
        <v>20</v>
      </c>
      <c r="EG111" t="s">
        <v>75</v>
      </c>
      <c r="EH111">
        <v>0</v>
      </c>
      <c r="EI111" t="s">
        <v>47</v>
      </c>
      <c r="EJ111">
        <v>1</v>
      </c>
      <c r="EK111">
        <v>0</v>
      </c>
      <c r="EL111" t="s">
        <v>76</v>
      </c>
      <c r="EM111" t="s">
        <v>77</v>
      </c>
      <c r="EO111" t="s">
        <v>47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FQ111">
        <v>0</v>
      </c>
      <c r="FR111">
        <f t="shared" si="97"/>
        <v>0</v>
      </c>
      <c r="FS111">
        <v>0</v>
      </c>
      <c r="FX111">
        <v>106</v>
      </c>
      <c r="FY111">
        <v>65</v>
      </c>
      <c r="GA111" t="s">
        <v>47</v>
      </c>
      <c r="GD111">
        <v>0</v>
      </c>
      <c r="GF111">
        <v>518531774</v>
      </c>
      <c r="GG111">
        <v>1</v>
      </c>
      <c r="GH111">
        <v>1</v>
      </c>
      <c r="GI111">
        <v>4</v>
      </c>
      <c r="GJ111">
        <v>0</v>
      </c>
      <c r="GK111">
        <f>ROUND(R111*(S12)/100,0)</f>
        <v>0</v>
      </c>
      <c r="GL111">
        <f t="shared" si="98"/>
        <v>0</v>
      </c>
      <c r="GM111">
        <f t="shared" si="99"/>
        <v>0</v>
      </c>
      <c r="GN111">
        <f t="shared" si="100"/>
        <v>0</v>
      </c>
      <c r="GO111">
        <f t="shared" si="101"/>
        <v>0</v>
      </c>
      <c r="GP111">
        <f t="shared" si="102"/>
        <v>0</v>
      </c>
      <c r="GR111">
        <v>0</v>
      </c>
      <c r="GS111">
        <v>3</v>
      </c>
      <c r="GT111">
        <v>0</v>
      </c>
      <c r="GU111" t="s">
        <v>47</v>
      </c>
      <c r="GV111">
        <f t="shared" si="103"/>
        <v>0</v>
      </c>
      <c r="GW111">
        <v>1</v>
      </c>
      <c r="GX111">
        <f t="shared" si="104"/>
        <v>0</v>
      </c>
      <c r="HA111">
        <v>0</v>
      </c>
      <c r="HB111">
        <v>0</v>
      </c>
      <c r="IF111">
        <v>-1</v>
      </c>
      <c r="IK111">
        <v>0</v>
      </c>
    </row>
    <row r="112" spans="1:255" x14ac:dyDescent="0.2">
      <c r="A112" s="2">
        <v>17</v>
      </c>
      <c r="B112" s="2">
        <v>1</v>
      </c>
      <c r="C112" s="2">
        <f>ROW(SmtRes!A223)</f>
        <v>223</v>
      </c>
      <c r="D112" s="2">
        <f>ROW(EtalonRes!A223)</f>
        <v>223</v>
      </c>
      <c r="E112" s="2" t="s">
        <v>214</v>
      </c>
      <c r="F112" s="2" t="s">
        <v>215</v>
      </c>
      <c r="G112" s="2" t="s">
        <v>216</v>
      </c>
      <c r="H112" s="2" t="s">
        <v>60</v>
      </c>
      <c r="I112" s="2">
        <f>'1.Смета.или.Акт'!E145</f>
        <v>2.0779999999999998</v>
      </c>
      <c r="J112" s="2">
        <v>0</v>
      </c>
      <c r="K112" s="2"/>
      <c r="L112" s="2"/>
      <c r="M112" s="2"/>
      <c r="N112" s="2"/>
      <c r="O112" s="2">
        <f t="shared" si="71"/>
        <v>1939</v>
      </c>
      <c r="P112" s="2">
        <f t="shared" si="72"/>
        <v>320</v>
      </c>
      <c r="Q112" s="2">
        <f t="shared" si="73"/>
        <v>974</v>
      </c>
      <c r="R112" s="2">
        <f t="shared" si="74"/>
        <v>86</v>
      </c>
      <c r="S112" s="2">
        <f t="shared" si="75"/>
        <v>645</v>
      </c>
      <c r="T112" s="2">
        <f t="shared" si="76"/>
        <v>0</v>
      </c>
      <c r="U112" s="2">
        <f t="shared" si="77"/>
        <v>73.768999999999991</v>
      </c>
      <c r="V112" s="2">
        <f t="shared" si="78"/>
        <v>6.0885400000000001</v>
      </c>
      <c r="W112" s="2">
        <f t="shared" si="79"/>
        <v>0</v>
      </c>
      <c r="X112" s="2">
        <f t="shared" si="80"/>
        <v>658</v>
      </c>
      <c r="Y112" s="2">
        <f t="shared" si="81"/>
        <v>621</v>
      </c>
      <c r="Z112" s="2"/>
      <c r="AA112" s="2">
        <v>34736102</v>
      </c>
      <c r="AB112" s="2">
        <f>'1.Смета.или.Акт'!F145</f>
        <v>933.04</v>
      </c>
      <c r="AC112" s="2">
        <f t="shared" si="82"/>
        <v>153.96</v>
      </c>
      <c r="AD112" s="2">
        <f>'1.Смета.или.Акт'!H145</f>
        <v>468.81</v>
      </c>
      <c r="AE112" s="2">
        <f>'1.Смета.или.Акт'!I145</f>
        <v>41.15</v>
      </c>
      <c r="AF112" s="2">
        <f>'1.Смета.или.Акт'!G145</f>
        <v>310.27</v>
      </c>
      <c r="AG112" s="2">
        <f t="shared" si="83"/>
        <v>0</v>
      </c>
      <c r="AH112" s="2">
        <f t="shared" si="84"/>
        <v>35.5</v>
      </c>
      <c r="AI112" s="2">
        <f t="shared" si="85"/>
        <v>2.93</v>
      </c>
      <c r="AJ112" s="2">
        <f t="shared" si="86"/>
        <v>0</v>
      </c>
      <c r="AK112" s="2">
        <v>933.04</v>
      </c>
      <c r="AL112" s="2">
        <v>153.96</v>
      </c>
      <c r="AM112" s="2">
        <v>468.81</v>
      </c>
      <c r="AN112" s="2">
        <v>41.15</v>
      </c>
      <c r="AO112" s="2">
        <v>310.27</v>
      </c>
      <c r="AP112" s="2">
        <v>0</v>
      </c>
      <c r="AQ112" s="2">
        <v>35.5</v>
      </c>
      <c r="AR112" s="2">
        <v>2.93</v>
      </c>
      <c r="AS112" s="2">
        <v>0</v>
      </c>
      <c r="AT112" s="2">
        <f>'1.Смета.или.Акт'!E146</f>
        <v>90</v>
      </c>
      <c r="AU112" s="2">
        <f>'1.Смета.или.Акт'!E147</f>
        <v>85</v>
      </c>
      <c r="AV112" s="2">
        <v>1</v>
      </c>
      <c r="AW112" s="2">
        <v>1</v>
      </c>
      <c r="AX112" s="2"/>
      <c r="AY112" s="2"/>
      <c r="AZ112" s="2">
        <v>1</v>
      </c>
      <c r="BA112" s="2">
        <v>1</v>
      </c>
      <c r="BB112" s="2">
        <v>1</v>
      </c>
      <c r="BC112" s="2">
        <v>1</v>
      </c>
      <c r="BD112" s="2" t="s">
        <v>47</v>
      </c>
      <c r="BE112" s="2" t="s">
        <v>47</v>
      </c>
      <c r="BF112" s="2" t="s">
        <v>47</v>
      </c>
      <c r="BG112" s="2" t="s">
        <v>47</v>
      </c>
      <c r="BH112" s="2">
        <v>0</v>
      </c>
      <c r="BI112" s="2">
        <v>1</v>
      </c>
      <c r="BJ112" s="2" t="s">
        <v>217</v>
      </c>
      <c r="BK112" s="2"/>
      <c r="BL112" s="2"/>
      <c r="BM112" s="2">
        <v>9001</v>
      </c>
      <c r="BN112" s="2">
        <v>0</v>
      </c>
      <c r="BO112" s="2" t="s">
        <v>47</v>
      </c>
      <c r="BP112" s="2">
        <v>0</v>
      </c>
      <c r="BQ112" s="2">
        <v>1</v>
      </c>
      <c r="BR112" s="2">
        <v>0</v>
      </c>
      <c r="BS112" s="2">
        <v>1</v>
      </c>
      <c r="BT112" s="2">
        <v>1</v>
      </c>
      <c r="BU112" s="2">
        <v>1</v>
      </c>
      <c r="BV112" s="2">
        <v>1</v>
      </c>
      <c r="BW112" s="2">
        <v>1</v>
      </c>
      <c r="BX112" s="2">
        <v>1</v>
      </c>
      <c r="BY112" s="2" t="s">
        <v>47</v>
      </c>
      <c r="BZ112" s="2">
        <v>90</v>
      </c>
      <c r="CA112" s="2">
        <v>85</v>
      </c>
      <c r="CB112" s="2"/>
      <c r="CC112" s="2"/>
      <c r="CD112" s="2"/>
      <c r="CE112" s="2"/>
      <c r="CF112" s="2">
        <v>0</v>
      </c>
      <c r="CG112" s="2">
        <v>0</v>
      </c>
      <c r="CH112" s="2"/>
      <c r="CI112" s="2"/>
      <c r="CJ112" s="2"/>
      <c r="CK112" s="2"/>
      <c r="CL112" s="2"/>
      <c r="CM112" s="2">
        <v>0</v>
      </c>
      <c r="CN112" s="2" t="s">
        <v>47</v>
      </c>
      <c r="CO112" s="2">
        <v>0</v>
      </c>
      <c r="CP112" s="2">
        <f>IF('1.Смета.или.Акт'!F145=AC112+AD112+AF112,P112+Q112+S112,I112*AB112)</f>
        <v>1939</v>
      </c>
      <c r="CQ112" s="2">
        <f t="shared" si="87"/>
        <v>153.96</v>
      </c>
      <c r="CR112" s="2">
        <f t="shared" si="88"/>
        <v>468.81</v>
      </c>
      <c r="CS112" s="2">
        <f t="shared" si="89"/>
        <v>41.15</v>
      </c>
      <c r="CT112" s="2">
        <f t="shared" si="90"/>
        <v>310.27</v>
      </c>
      <c r="CU112" s="2">
        <f t="shared" si="91"/>
        <v>0</v>
      </c>
      <c r="CV112" s="2">
        <f t="shared" si="92"/>
        <v>35.5</v>
      </c>
      <c r="CW112" s="2">
        <f t="shared" si="93"/>
        <v>2.93</v>
      </c>
      <c r="CX112" s="2">
        <f t="shared" si="94"/>
        <v>0</v>
      </c>
      <c r="CY112" s="2">
        <f t="shared" si="95"/>
        <v>657.9</v>
      </c>
      <c r="CZ112" s="2">
        <f t="shared" si="96"/>
        <v>621.35</v>
      </c>
      <c r="DA112" s="2"/>
      <c r="DB112" s="2"/>
      <c r="DC112" s="2" t="s">
        <v>47</v>
      </c>
      <c r="DD112" s="2" t="s">
        <v>47</v>
      </c>
      <c r="DE112" s="2" t="s">
        <v>47</v>
      </c>
      <c r="DF112" s="2" t="s">
        <v>47</v>
      </c>
      <c r="DG112" s="2" t="s">
        <v>47</v>
      </c>
      <c r="DH112" s="2" t="s">
        <v>47</v>
      </c>
      <c r="DI112" s="2" t="s">
        <v>47</v>
      </c>
      <c r="DJ112" s="2" t="s">
        <v>47</v>
      </c>
      <c r="DK112" s="2" t="s">
        <v>47</v>
      </c>
      <c r="DL112" s="2" t="s">
        <v>47</v>
      </c>
      <c r="DM112" s="2" t="s">
        <v>47</v>
      </c>
      <c r="DN112" s="2">
        <v>0</v>
      </c>
      <c r="DO112" s="2">
        <v>0</v>
      </c>
      <c r="DP112" s="2">
        <v>1</v>
      </c>
      <c r="DQ112" s="2">
        <v>1</v>
      </c>
      <c r="DR112" s="2"/>
      <c r="DS112" s="2"/>
      <c r="DT112" s="2"/>
      <c r="DU112" s="2">
        <v>1005</v>
      </c>
      <c r="DV112" s="2" t="s">
        <v>60</v>
      </c>
      <c r="DW112" s="2" t="str">
        <f>'1.Смета.или.Акт'!D145</f>
        <v>100 м2</v>
      </c>
      <c r="DX112" s="2">
        <v>100</v>
      </c>
      <c r="DY112" s="2"/>
      <c r="DZ112" s="2"/>
      <c r="EA112" s="2"/>
      <c r="EB112" s="2"/>
      <c r="EC112" s="2"/>
      <c r="ED112" s="2"/>
      <c r="EE112" s="2">
        <v>32653357</v>
      </c>
      <c r="EF112" s="2">
        <v>1</v>
      </c>
      <c r="EG112" s="2" t="s">
        <v>164</v>
      </c>
      <c r="EH112" s="2">
        <v>0</v>
      </c>
      <c r="EI112" s="2" t="s">
        <v>47</v>
      </c>
      <c r="EJ112" s="2">
        <v>1</v>
      </c>
      <c r="EK112" s="2">
        <v>9001</v>
      </c>
      <c r="EL112" s="2" t="s">
        <v>218</v>
      </c>
      <c r="EM112" s="2" t="s">
        <v>219</v>
      </c>
      <c r="EN112" s="2"/>
      <c r="EO112" s="2" t="s">
        <v>47</v>
      </c>
      <c r="EP112" s="2"/>
      <c r="EQ112" s="2">
        <v>0</v>
      </c>
      <c r="ER112" s="2">
        <v>933.04</v>
      </c>
      <c r="ES112" s="2">
        <v>153.96</v>
      </c>
      <c r="ET112" s="2">
        <v>468.81</v>
      </c>
      <c r="EU112" s="2">
        <v>41.15</v>
      </c>
      <c r="EV112" s="2">
        <v>310.27</v>
      </c>
      <c r="EW112" s="2">
        <v>35.5</v>
      </c>
      <c r="EX112" s="2">
        <v>2.93</v>
      </c>
      <c r="EY112" s="2">
        <v>0</v>
      </c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>
        <v>0</v>
      </c>
      <c r="FR112" s="2">
        <f t="shared" si="97"/>
        <v>0</v>
      </c>
      <c r="FS112" s="2">
        <v>0</v>
      </c>
      <c r="FT112" s="2"/>
      <c r="FU112" s="2"/>
      <c r="FV112" s="2"/>
      <c r="FW112" s="2"/>
      <c r="FX112" s="2">
        <v>90</v>
      </c>
      <c r="FY112" s="2">
        <v>85</v>
      </c>
      <c r="FZ112" s="2"/>
      <c r="GA112" s="2" t="s">
        <v>47</v>
      </c>
      <c r="GB112" s="2"/>
      <c r="GC112" s="2"/>
      <c r="GD112" s="2">
        <v>0</v>
      </c>
      <c r="GE112" s="2"/>
      <c r="GF112" s="2">
        <v>1849954762</v>
      </c>
      <c r="GG112" s="2">
        <v>2</v>
      </c>
      <c r="GH112" s="2">
        <v>1</v>
      </c>
      <c r="GI112" s="2">
        <v>-2</v>
      </c>
      <c r="GJ112" s="2">
        <v>0</v>
      </c>
      <c r="GK112" s="2">
        <f>ROUND(R112*(R12)/100,0)</f>
        <v>0</v>
      </c>
      <c r="GL112" s="2">
        <f t="shared" si="98"/>
        <v>0</v>
      </c>
      <c r="GM112" s="2">
        <f t="shared" si="99"/>
        <v>3218</v>
      </c>
      <c r="GN112" s="2">
        <f t="shared" si="100"/>
        <v>3218</v>
      </c>
      <c r="GO112" s="2">
        <f t="shared" si="101"/>
        <v>0</v>
      </c>
      <c r="GP112" s="2">
        <f t="shared" si="102"/>
        <v>0</v>
      </c>
      <c r="GQ112" s="2"/>
      <c r="GR112" s="2">
        <v>0</v>
      </c>
      <c r="GS112" s="2">
        <v>3</v>
      </c>
      <c r="GT112" s="2">
        <v>0</v>
      </c>
      <c r="GU112" s="2" t="s">
        <v>47</v>
      </c>
      <c r="GV112" s="2">
        <f t="shared" si="103"/>
        <v>0</v>
      </c>
      <c r="GW112" s="2">
        <v>1</v>
      </c>
      <c r="GX112" s="2">
        <f t="shared" si="104"/>
        <v>0</v>
      </c>
      <c r="GY112" s="2"/>
      <c r="GZ112" s="2"/>
      <c r="HA112" s="2">
        <v>0</v>
      </c>
      <c r="HB112" s="2">
        <v>0</v>
      </c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>
        <v>-1</v>
      </c>
      <c r="IG112" s="2"/>
      <c r="IH112" s="2"/>
      <c r="II112" s="2"/>
      <c r="IJ112" s="2"/>
      <c r="IK112" s="2">
        <v>0</v>
      </c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x14ac:dyDescent="0.2">
      <c r="A113">
        <v>17</v>
      </c>
      <c r="B113">
        <v>1</v>
      </c>
      <c r="C113">
        <f>ROW(SmtRes!A246)</f>
        <v>246</v>
      </c>
      <c r="D113">
        <f>ROW(EtalonRes!A246)</f>
        <v>246</v>
      </c>
      <c r="E113" t="s">
        <v>214</v>
      </c>
      <c r="F113" t="s">
        <v>215</v>
      </c>
      <c r="G113" t="s">
        <v>216</v>
      </c>
      <c r="H113" t="s">
        <v>60</v>
      </c>
      <c r="I113">
        <f>'1.Смета.или.Акт'!E145</f>
        <v>2.0779999999999998</v>
      </c>
      <c r="J113">
        <v>0</v>
      </c>
      <c r="O113">
        <f t="shared" si="71"/>
        <v>13145</v>
      </c>
      <c r="P113">
        <f t="shared" si="72"/>
        <v>2169</v>
      </c>
      <c r="Q113">
        <f t="shared" si="73"/>
        <v>6605</v>
      </c>
      <c r="R113">
        <f t="shared" si="74"/>
        <v>580</v>
      </c>
      <c r="S113">
        <f t="shared" si="75"/>
        <v>4371</v>
      </c>
      <c r="T113">
        <f t="shared" si="76"/>
        <v>0</v>
      </c>
      <c r="U113">
        <f t="shared" si="77"/>
        <v>73.768999999999991</v>
      </c>
      <c r="V113">
        <f t="shared" si="78"/>
        <v>6.0885400000000001</v>
      </c>
      <c r="W113">
        <f t="shared" si="79"/>
        <v>0</v>
      </c>
      <c r="X113">
        <f t="shared" si="80"/>
        <v>4456</v>
      </c>
      <c r="Y113">
        <f t="shared" si="81"/>
        <v>4208</v>
      </c>
      <c r="AA113">
        <v>34736124</v>
      </c>
      <c r="AB113">
        <f t="shared" si="105"/>
        <v>933.04</v>
      </c>
      <c r="AC113">
        <f t="shared" si="82"/>
        <v>153.96</v>
      </c>
      <c r="AD113">
        <f t="shared" si="106"/>
        <v>468.81</v>
      </c>
      <c r="AE113">
        <f t="shared" si="107"/>
        <v>41.15</v>
      </c>
      <c r="AF113">
        <f t="shared" si="108"/>
        <v>310.27</v>
      </c>
      <c r="AG113">
        <f t="shared" si="83"/>
        <v>0</v>
      </c>
      <c r="AH113">
        <f t="shared" si="84"/>
        <v>35.5</v>
      </c>
      <c r="AI113">
        <f t="shared" si="85"/>
        <v>2.93</v>
      </c>
      <c r="AJ113">
        <f t="shared" si="86"/>
        <v>0</v>
      </c>
      <c r="AK113">
        <v>933.04</v>
      </c>
      <c r="AL113">
        <v>153.96</v>
      </c>
      <c r="AM113">
        <v>468.81</v>
      </c>
      <c r="AN113">
        <v>41.15</v>
      </c>
      <c r="AO113">
        <v>310.27</v>
      </c>
      <c r="AP113">
        <v>0</v>
      </c>
      <c r="AQ113">
        <v>35.5</v>
      </c>
      <c r="AR113">
        <v>2.93</v>
      </c>
      <c r="AS113">
        <v>0</v>
      </c>
      <c r="AT113">
        <v>90</v>
      </c>
      <c r="AU113">
        <v>85</v>
      </c>
      <c r="AV113">
        <v>1</v>
      </c>
      <c r="AW113">
        <v>1</v>
      </c>
      <c r="AZ113">
        <v>6.78</v>
      </c>
      <c r="BA113">
        <v>6.78</v>
      </c>
      <c r="BB113">
        <v>6.78</v>
      </c>
      <c r="BC113">
        <v>6.78</v>
      </c>
      <c r="BD113" t="s">
        <v>47</v>
      </c>
      <c r="BE113" t="s">
        <v>47</v>
      </c>
      <c r="BF113" t="s">
        <v>47</v>
      </c>
      <c r="BG113" t="s">
        <v>47</v>
      </c>
      <c r="BH113">
        <v>0</v>
      </c>
      <c r="BI113">
        <v>1</v>
      </c>
      <c r="BJ113" t="s">
        <v>217</v>
      </c>
      <c r="BM113">
        <v>9001</v>
      </c>
      <c r="BN113">
        <v>0</v>
      </c>
      <c r="BO113" t="s">
        <v>47</v>
      </c>
      <c r="BP113">
        <v>0</v>
      </c>
      <c r="BQ113">
        <v>1</v>
      </c>
      <c r="BR113">
        <v>0</v>
      </c>
      <c r="BS113">
        <v>6.78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47</v>
      </c>
      <c r="BZ113">
        <v>90</v>
      </c>
      <c r="CA113">
        <v>85</v>
      </c>
      <c r="CF113">
        <v>0</v>
      </c>
      <c r="CG113">
        <v>0</v>
      </c>
      <c r="CM113">
        <v>0</v>
      </c>
      <c r="CN113" t="s">
        <v>47</v>
      </c>
      <c r="CO113">
        <v>0</v>
      </c>
      <c r="CP113">
        <f t="shared" si="109"/>
        <v>13145</v>
      </c>
      <c r="CQ113">
        <f t="shared" si="87"/>
        <v>1043.8488</v>
      </c>
      <c r="CR113">
        <f t="shared" si="88"/>
        <v>3178.5318000000002</v>
      </c>
      <c r="CS113">
        <f t="shared" si="89"/>
        <v>278.99700000000001</v>
      </c>
      <c r="CT113">
        <f t="shared" si="90"/>
        <v>2103.6306</v>
      </c>
      <c r="CU113">
        <f t="shared" si="91"/>
        <v>0</v>
      </c>
      <c r="CV113">
        <f t="shared" si="92"/>
        <v>35.5</v>
      </c>
      <c r="CW113">
        <f t="shared" si="93"/>
        <v>2.93</v>
      </c>
      <c r="CX113">
        <f t="shared" si="94"/>
        <v>0</v>
      </c>
      <c r="CY113">
        <f t="shared" si="95"/>
        <v>4455.8999999999996</v>
      </c>
      <c r="CZ113">
        <f t="shared" si="96"/>
        <v>4208.3500000000004</v>
      </c>
      <c r="DC113" t="s">
        <v>47</v>
      </c>
      <c r="DD113" t="s">
        <v>47</v>
      </c>
      <c r="DE113" t="s">
        <v>47</v>
      </c>
      <c r="DF113" t="s">
        <v>47</v>
      </c>
      <c r="DG113" t="s">
        <v>47</v>
      </c>
      <c r="DH113" t="s">
        <v>47</v>
      </c>
      <c r="DI113" t="s">
        <v>47</v>
      </c>
      <c r="DJ113" t="s">
        <v>47</v>
      </c>
      <c r="DK113" t="s">
        <v>47</v>
      </c>
      <c r="DL113" t="s">
        <v>47</v>
      </c>
      <c r="DM113" t="s">
        <v>47</v>
      </c>
      <c r="DN113">
        <v>0</v>
      </c>
      <c r="DO113">
        <v>0</v>
      </c>
      <c r="DP113">
        <v>1</v>
      </c>
      <c r="DQ113">
        <v>1</v>
      </c>
      <c r="DU113">
        <v>1005</v>
      </c>
      <c r="DV113" t="s">
        <v>60</v>
      </c>
      <c r="DW113" t="s">
        <v>60</v>
      </c>
      <c r="DX113">
        <v>100</v>
      </c>
      <c r="EE113">
        <v>32653357</v>
      </c>
      <c r="EF113">
        <v>1</v>
      </c>
      <c r="EG113" t="s">
        <v>164</v>
      </c>
      <c r="EH113">
        <v>0</v>
      </c>
      <c r="EI113" t="s">
        <v>47</v>
      </c>
      <c r="EJ113">
        <v>1</v>
      </c>
      <c r="EK113">
        <v>9001</v>
      </c>
      <c r="EL113" t="s">
        <v>218</v>
      </c>
      <c r="EM113" t="s">
        <v>219</v>
      </c>
      <c r="EO113" t="s">
        <v>47</v>
      </c>
      <c r="EQ113">
        <v>0</v>
      </c>
      <c r="ER113">
        <v>933.04</v>
      </c>
      <c r="ES113">
        <v>153.96</v>
      </c>
      <c r="ET113">
        <v>468.81</v>
      </c>
      <c r="EU113">
        <v>41.15</v>
      </c>
      <c r="EV113">
        <v>310.27</v>
      </c>
      <c r="EW113">
        <v>35.5</v>
      </c>
      <c r="EX113">
        <v>2.93</v>
      </c>
      <c r="EY113">
        <v>0</v>
      </c>
      <c r="FQ113">
        <v>0</v>
      </c>
      <c r="FR113">
        <f t="shared" si="97"/>
        <v>0</v>
      </c>
      <c r="FS113">
        <v>0</v>
      </c>
      <c r="FX113">
        <v>90</v>
      </c>
      <c r="FY113">
        <v>85</v>
      </c>
      <c r="GA113" t="s">
        <v>47</v>
      </c>
      <c r="GD113">
        <v>0</v>
      </c>
      <c r="GF113">
        <v>1849954762</v>
      </c>
      <c r="GG113">
        <v>1</v>
      </c>
      <c r="GH113">
        <v>1</v>
      </c>
      <c r="GI113">
        <v>4</v>
      </c>
      <c r="GJ113">
        <v>0</v>
      </c>
      <c r="GK113">
        <f>ROUND(R113*(S12)/100,0)</f>
        <v>0</v>
      </c>
      <c r="GL113">
        <f t="shared" si="98"/>
        <v>0</v>
      </c>
      <c r="GM113">
        <f t="shared" si="99"/>
        <v>21809</v>
      </c>
      <c r="GN113">
        <f t="shared" si="100"/>
        <v>21809</v>
      </c>
      <c r="GO113">
        <f t="shared" si="101"/>
        <v>0</v>
      </c>
      <c r="GP113">
        <f t="shared" si="102"/>
        <v>0</v>
      </c>
      <c r="GR113">
        <v>0</v>
      </c>
      <c r="GS113">
        <v>3</v>
      </c>
      <c r="GT113">
        <v>0</v>
      </c>
      <c r="GU113" t="s">
        <v>47</v>
      </c>
      <c r="GV113">
        <f t="shared" si="103"/>
        <v>0</v>
      </c>
      <c r="GW113">
        <v>1</v>
      </c>
      <c r="GX113">
        <f t="shared" si="104"/>
        <v>0</v>
      </c>
      <c r="HA113">
        <v>0</v>
      </c>
      <c r="HB113">
        <v>0</v>
      </c>
      <c r="IF113">
        <v>-1</v>
      </c>
      <c r="IK113">
        <v>0</v>
      </c>
    </row>
    <row r="114" spans="1:255" x14ac:dyDescent="0.2">
      <c r="A114" s="2">
        <v>18</v>
      </c>
      <c r="B114" s="2">
        <v>1</v>
      </c>
      <c r="C114" s="2">
        <v>216</v>
      </c>
      <c r="D114" s="2"/>
      <c r="E114" s="2" t="s">
        <v>220</v>
      </c>
      <c r="F114" s="2" t="str">
        <f>'1.Смета.или.Акт'!B149</f>
        <v>08.1.02.25</v>
      </c>
      <c r="G114" s="2" t="str">
        <f>'1.Смета.или.Акт'!C149</f>
        <v>Крепежные детали для крепления профилированного настила к несущим конструкциям</v>
      </c>
      <c r="H114" s="2" t="s">
        <v>106</v>
      </c>
      <c r="I114" s="2">
        <f>I112*J114</f>
        <v>3640</v>
      </c>
      <c r="J114" s="2">
        <v>1751.6843118383063</v>
      </c>
      <c r="K114" s="2"/>
      <c r="L114" s="2"/>
      <c r="M114" s="2"/>
      <c r="N114" s="2"/>
      <c r="O114" s="2">
        <f t="shared" si="71"/>
        <v>0</v>
      </c>
      <c r="P114" s="2">
        <f t="shared" si="72"/>
        <v>0</v>
      </c>
      <c r="Q114" s="2">
        <f t="shared" si="73"/>
        <v>0</v>
      </c>
      <c r="R114" s="2">
        <f t="shared" si="74"/>
        <v>0</v>
      </c>
      <c r="S114" s="2">
        <f t="shared" si="75"/>
        <v>0</v>
      </c>
      <c r="T114" s="2">
        <f t="shared" si="76"/>
        <v>0</v>
      </c>
      <c r="U114" s="2">
        <f t="shared" si="77"/>
        <v>0</v>
      </c>
      <c r="V114" s="2">
        <f t="shared" si="78"/>
        <v>0</v>
      </c>
      <c r="W114" s="2">
        <f t="shared" si="79"/>
        <v>0</v>
      </c>
      <c r="X114" s="2">
        <f t="shared" si="80"/>
        <v>0</v>
      </c>
      <c r="Y114" s="2">
        <f t="shared" si="81"/>
        <v>0</v>
      </c>
      <c r="Z114" s="2"/>
      <c r="AA114" s="2">
        <v>34736102</v>
      </c>
      <c r="AB114" s="2">
        <f t="shared" si="105"/>
        <v>0</v>
      </c>
      <c r="AC114" s="2">
        <f>'1.Смета.или.Акт'!F149</f>
        <v>0</v>
      </c>
      <c r="AD114" s="2">
        <f t="shared" si="106"/>
        <v>0</v>
      </c>
      <c r="AE114" s="2">
        <f t="shared" si="107"/>
        <v>0</v>
      </c>
      <c r="AF114" s="2">
        <f t="shared" si="108"/>
        <v>0</v>
      </c>
      <c r="AG114" s="2">
        <f t="shared" si="83"/>
        <v>0</v>
      </c>
      <c r="AH114" s="2">
        <f t="shared" si="84"/>
        <v>0</v>
      </c>
      <c r="AI114" s="2">
        <f t="shared" si="85"/>
        <v>0</v>
      </c>
      <c r="AJ114" s="2">
        <f t="shared" si="86"/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106</v>
      </c>
      <c r="AU114" s="2">
        <v>65</v>
      </c>
      <c r="AV114" s="2">
        <v>1</v>
      </c>
      <c r="AW114" s="2">
        <v>1</v>
      </c>
      <c r="AX114" s="2"/>
      <c r="AY114" s="2"/>
      <c r="AZ114" s="2">
        <v>1</v>
      </c>
      <c r="BA114" s="2">
        <v>1</v>
      </c>
      <c r="BB114" s="2">
        <v>1</v>
      </c>
      <c r="BC114" s="2">
        <v>1</v>
      </c>
      <c r="BD114" s="2" t="s">
        <v>47</v>
      </c>
      <c r="BE114" s="2" t="s">
        <v>47</v>
      </c>
      <c r="BF114" s="2" t="s">
        <v>47</v>
      </c>
      <c r="BG114" s="2" t="s">
        <v>47</v>
      </c>
      <c r="BH114" s="2">
        <v>3</v>
      </c>
      <c r="BI114" s="2">
        <v>1</v>
      </c>
      <c r="BJ114" s="2" t="s">
        <v>47</v>
      </c>
      <c r="BK114" s="2"/>
      <c r="BL114" s="2"/>
      <c r="BM114" s="2">
        <v>0</v>
      </c>
      <c r="BN114" s="2">
        <v>0</v>
      </c>
      <c r="BO114" s="2" t="s">
        <v>47</v>
      </c>
      <c r="BP114" s="2">
        <v>0</v>
      </c>
      <c r="BQ114" s="2">
        <v>20</v>
      </c>
      <c r="BR114" s="2">
        <v>0</v>
      </c>
      <c r="BS114" s="2">
        <v>1</v>
      </c>
      <c r="BT114" s="2">
        <v>1</v>
      </c>
      <c r="BU114" s="2">
        <v>1</v>
      </c>
      <c r="BV114" s="2">
        <v>1</v>
      </c>
      <c r="BW114" s="2">
        <v>1</v>
      </c>
      <c r="BX114" s="2">
        <v>1</v>
      </c>
      <c r="BY114" s="2" t="s">
        <v>47</v>
      </c>
      <c r="BZ114" s="2">
        <v>106</v>
      </c>
      <c r="CA114" s="2">
        <v>65</v>
      </c>
      <c r="CB114" s="2"/>
      <c r="CC114" s="2"/>
      <c r="CD114" s="2"/>
      <c r="CE114" s="2"/>
      <c r="CF114" s="2">
        <v>0</v>
      </c>
      <c r="CG114" s="2">
        <v>0</v>
      </c>
      <c r="CH114" s="2"/>
      <c r="CI114" s="2"/>
      <c r="CJ114" s="2"/>
      <c r="CK114" s="2"/>
      <c r="CL114" s="2"/>
      <c r="CM114" s="2">
        <v>0</v>
      </c>
      <c r="CN114" s="2" t="s">
        <v>47</v>
      </c>
      <c r="CO114" s="2">
        <v>0</v>
      </c>
      <c r="CP114" s="2">
        <f>IF('1.Смета.или.Акт'!F149=AC114+AD114+AF114,P114+Q114+S114,I114*AB114)</f>
        <v>0</v>
      </c>
      <c r="CQ114" s="2">
        <f t="shared" si="87"/>
        <v>0</v>
      </c>
      <c r="CR114" s="2">
        <f t="shared" si="88"/>
        <v>0</v>
      </c>
      <c r="CS114" s="2">
        <f t="shared" si="89"/>
        <v>0</v>
      </c>
      <c r="CT114" s="2">
        <f t="shared" si="90"/>
        <v>0</v>
      </c>
      <c r="CU114" s="2">
        <f t="shared" si="91"/>
        <v>0</v>
      </c>
      <c r="CV114" s="2">
        <f t="shared" si="92"/>
        <v>0</v>
      </c>
      <c r="CW114" s="2">
        <f t="shared" si="93"/>
        <v>0</v>
      </c>
      <c r="CX114" s="2">
        <f t="shared" si="94"/>
        <v>0</v>
      </c>
      <c r="CY114" s="2">
        <f t="shared" si="95"/>
        <v>0</v>
      </c>
      <c r="CZ114" s="2">
        <f t="shared" si="96"/>
        <v>0</v>
      </c>
      <c r="DA114" s="2"/>
      <c r="DB114" s="2"/>
      <c r="DC114" s="2" t="s">
        <v>47</v>
      </c>
      <c r="DD114" s="2" t="s">
        <v>47</v>
      </c>
      <c r="DE114" s="2" t="s">
        <v>47</v>
      </c>
      <c r="DF114" s="2" t="s">
        <v>47</v>
      </c>
      <c r="DG114" s="2" t="s">
        <v>47</v>
      </c>
      <c r="DH114" s="2" t="s">
        <v>47</v>
      </c>
      <c r="DI114" s="2" t="s">
        <v>47</v>
      </c>
      <c r="DJ114" s="2" t="s">
        <v>47</v>
      </c>
      <c r="DK114" s="2" t="s">
        <v>47</v>
      </c>
      <c r="DL114" s="2" t="s">
        <v>47</v>
      </c>
      <c r="DM114" s="2" t="s">
        <v>47</v>
      </c>
      <c r="DN114" s="2">
        <v>0</v>
      </c>
      <c r="DO114" s="2">
        <v>0</v>
      </c>
      <c r="DP114" s="2">
        <v>1</v>
      </c>
      <c r="DQ114" s="2">
        <v>1</v>
      </c>
      <c r="DR114" s="2"/>
      <c r="DS114" s="2"/>
      <c r="DT114" s="2"/>
      <c r="DU114" s="2">
        <v>1013</v>
      </c>
      <c r="DV114" s="2" t="s">
        <v>106</v>
      </c>
      <c r="DW114" s="2" t="str">
        <f>'1.Смета.или.Акт'!D149</f>
        <v>ШТ</v>
      </c>
      <c r="DX114" s="2">
        <v>1</v>
      </c>
      <c r="DY114" s="2"/>
      <c r="DZ114" s="2"/>
      <c r="EA114" s="2"/>
      <c r="EB114" s="2"/>
      <c r="EC114" s="2"/>
      <c r="ED114" s="2"/>
      <c r="EE114" s="2">
        <v>32653299</v>
      </c>
      <c r="EF114" s="2">
        <v>20</v>
      </c>
      <c r="EG114" s="2" t="s">
        <v>75</v>
      </c>
      <c r="EH114" s="2">
        <v>0</v>
      </c>
      <c r="EI114" s="2" t="s">
        <v>47</v>
      </c>
      <c r="EJ114" s="2">
        <v>1</v>
      </c>
      <c r="EK114" s="2">
        <v>0</v>
      </c>
      <c r="EL114" s="2" t="s">
        <v>76</v>
      </c>
      <c r="EM114" s="2" t="s">
        <v>77</v>
      </c>
      <c r="EN114" s="2"/>
      <c r="EO114" s="2" t="s">
        <v>47</v>
      </c>
      <c r="EP114" s="2"/>
      <c r="EQ114" s="2">
        <v>0</v>
      </c>
      <c r="ER114" s="2">
        <v>0</v>
      </c>
      <c r="ES114" s="2">
        <v>0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>
        <v>0</v>
      </c>
      <c r="FR114" s="2">
        <f t="shared" si="97"/>
        <v>0</v>
      </c>
      <c r="FS114" s="2">
        <v>0</v>
      </c>
      <c r="FT114" s="2"/>
      <c r="FU114" s="2"/>
      <c r="FV114" s="2"/>
      <c r="FW114" s="2"/>
      <c r="FX114" s="2">
        <v>106</v>
      </c>
      <c r="FY114" s="2">
        <v>65</v>
      </c>
      <c r="FZ114" s="2"/>
      <c r="GA114" s="2" t="s">
        <v>47</v>
      </c>
      <c r="GB114" s="2"/>
      <c r="GC114" s="2"/>
      <c r="GD114" s="2">
        <v>0</v>
      </c>
      <c r="GE114" s="2"/>
      <c r="GF114" s="2">
        <v>1161424631</v>
      </c>
      <c r="GG114" s="2">
        <v>2</v>
      </c>
      <c r="GH114" s="2">
        <v>1</v>
      </c>
      <c r="GI114" s="2">
        <v>-2</v>
      </c>
      <c r="GJ114" s="2">
        <v>0</v>
      </c>
      <c r="GK114" s="2">
        <f>ROUND(R114*(R12)/100,0)</f>
        <v>0</v>
      </c>
      <c r="GL114" s="2">
        <f t="shared" si="98"/>
        <v>0</v>
      </c>
      <c r="GM114" s="2">
        <f t="shared" si="99"/>
        <v>0</v>
      </c>
      <c r="GN114" s="2">
        <f t="shared" si="100"/>
        <v>0</v>
      </c>
      <c r="GO114" s="2">
        <f t="shared" si="101"/>
        <v>0</v>
      </c>
      <c r="GP114" s="2">
        <f t="shared" si="102"/>
        <v>0</v>
      </c>
      <c r="GQ114" s="2"/>
      <c r="GR114" s="2">
        <v>0</v>
      </c>
      <c r="GS114" s="2">
        <v>3</v>
      </c>
      <c r="GT114" s="2">
        <v>0</v>
      </c>
      <c r="GU114" s="2" t="s">
        <v>47</v>
      </c>
      <c r="GV114" s="2">
        <f t="shared" si="103"/>
        <v>0</v>
      </c>
      <c r="GW114" s="2">
        <v>1</v>
      </c>
      <c r="GX114" s="2">
        <f t="shared" si="104"/>
        <v>0</v>
      </c>
      <c r="GY114" s="2"/>
      <c r="GZ114" s="2"/>
      <c r="HA114" s="2">
        <v>0</v>
      </c>
      <c r="HB114" s="2">
        <v>0</v>
      </c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>
        <v>-1</v>
      </c>
      <c r="IG114" s="2"/>
      <c r="IH114" s="2"/>
      <c r="II114" s="2"/>
      <c r="IJ114" s="2"/>
      <c r="IK114" s="2">
        <v>0</v>
      </c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x14ac:dyDescent="0.2">
      <c r="A115">
        <v>18</v>
      </c>
      <c r="B115">
        <v>1</v>
      </c>
      <c r="C115">
        <v>239</v>
      </c>
      <c r="E115" t="s">
        <v>220</v>
      </c>
      <c r="F115" t="s">
        <v>221</v>
      </c>
      <c r="G115" t="s">
        <v>222</v>
      </c>
      <c r="H115" t="s">
        <v>106</v>
      </c>
      <c r="I115">
        <f>I113*J115</f>
        <v>3640</v>
      </c>
      <c r="J115">
        <v>1751.6843118383063</v>
      </c>
      <c r="O115">
        <f t="shared" si="71"/>
        <v>0</v>
      </c>
      <c r="P115">
        <f t="shared" si="72"/>
        <v>0</v>
      </c>
      <c r="Q115">
        <f t="shared" si="73"/>
        <v>0</v>
      </c>
      <c r="R115">
        <f t="shared" si="74"/>
        <v>0</v>
      </c>
      <c r="S115">
        <f t="shared" si="75"/>
        <v>0</v>
      </c>
      <c r="T115">
        <f t="shared" si="76"/>
        <v>0</v>
      </c>
      <c r="U115">
        <f t="shared" si="77"/>
        <v>0</v>
      </c>
      <c r="V115">
        <f t="shared" si="78"/>
        <v>0</v>
      </c>
      <c r="W115">
        <f t="shared" si="79"/>
        <v>0</v>
      </c>
      <c r="X115">
        <f t="shared" si="80"/>
        <v>0</v>
      </c>
      <c r="Y115">
        <f t="shared" si="81"/>
        <v>0</v>
      </c>
      <c r="AA115">
        <v>34736124</v>
      </c>
      <c r="AB115">
        <f t="shared" si="105"/>
        <v>0</v>
      </c>
      <c r="AC115">
        <f t="shared" si="82"/>
        <v>0</v>
      </c>
      <c r="AD115">
        <f t="shared" si="106"/>
        <v>0</v>
      </c>
      <c r="AE115">
        <f t="shared" si="107"/>
        <v>0</v>
      </c>
      <c r="AF115">
        <f t="shared" si="108"/>
        <v>0</v>
      </c>
      <c r="AG115">
        <f t="shared" si="83"/>
        <v>0</v>
      </c>
      <c r="AH115">
        <f t="shared" si="84"/>
        <v>0</v>
      </c>
      <c r="AI115">
        <f t="shared" si="85"/>
        <v>0</v>
      </c>
      <c r="AJ115">
        <f t="shared" si="86"/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106</v>
      </c>
      <c r="AU115">
        <v>65</v>
      </c>
      <c r="AV115">
        <v>1</v>
      </c>
      <c r="AW115">
        <v>1</v>
      </c>
      <c r="AZ115">
        <v>6.78</v>
      </c>
      <c r="BA115">
        <v>1</v>
      </c>
      <c r="BB115">
        <v>1</v>
      </c>
      <c r="BC115">
        <v>6.78</v>
      </c>
      <c r="BD115" t="s">
        <v>47</v>
      </c>
      <c r="BE115" t="s">
        <v>47</v>
      </c>
      <c r="BF115" t="s">
        <v>47</v>
      </c>
      <c r="BG115" t="s">
        <v>47</v>
      </c>
      <c r="BH115">
        <v>3</v>
      </c>
      <c r="BI115">
        <v>1</v>
      </c>
      <c r="BJ115" t="s">
        <v>47</v>
      </c>
      <c r="BM115">
        <v>0</v>
      </c>
      <c r="BN115">
        <v>0</v>
      </c>
      <c r="BO115" t="s">
        <v>47</v>
      </c>
      <c r="BP115">
        <v>0</v>
      </c>
      <c r="BQ115">
        <v>20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 t="s">
        <v>47</v>
      </c>
      <c r="BZ115">
        <v>106</v>
      </c>
      <c r="CA115">
        <v>65</v>
      </c>
      <c r="CF115">
        <v>0</v>
      </c>
      <c r="CG115">
        <v>0</v>
      </c>
      <c r="CM115">
        <v>0</v>
      </c>
      <c r="CN115" t="s">
        <v>47</v>
      </c>
      <c r="CO115">
        <v>0</v>
      </c>
      <c r="CP115">
        <f t="shared" si="109"/>
        <v>0</v>
      </c>
      <c r="CQ115">
        <f t="shared" si="87"/>
        <v>0</v>
      </c>
      <c r="CR115">
        <f t="shared" si="88"/>
        <v>0</v>
      </c>
      <c r="CS115">
        <f t="shared" si="89"/>
        <v>0</v>
      </c>
      <c r="CT115">
        <f t="shared" si="90"/>
        <v>0</v>
      </c>
      <c r="CU115">
        <f t="shared" si="91"/>
        <v>0</v>
      </c>
      <c r="CV115">
        <f t="shared" si="92"/>
        <v>0</v>
      </c>
      <c r="CW115">
        <f t="shared" si="93"/>
        <v>0</v>
      </c>
      <c r="CX115">
        <f t="shared" si="94"/>
        <v>0</v>
      </c>
      <c r="CY115">
        <f t="shared" si="95"/>
        <v>0</v>
      </c>
      <c r="CZ115">
        <f t="shared" si="96"/>
        <v>0</v>
      </c>
      <c r="DC115" t="s">
        <v>47</v>
      </c>
      <c r="DD115" t="s">
        <v>47</v>
      </c>
      <c r="DE115" t="s">
        <v>47</v>
      </c>
      <c r="DF115" t="s">
        <v>47</v>
      </c>
      <c r="DG115" t="s">
        <v>47</v>
      </c>
      <c r="DH115" t="s">
        <v>47</v>
      </c>
      <c r="DI115" t="s">
        <v>47</v>
      </c>
      <c r="DJ115" t="s">
        <v>47</v>
      </c>
      <c r="DK115" t="s">
        <v>47</v>
      </c>
      <c r="DL115" t="s">
        <v>47</v>
      </c>
      <c r="DM115" t="s">
        <v>47</v>
      </c>
      <c r="DN115">
        <v>0</v>
      </c>
      <c r="DO115">
        <v>0</v>
      </c>
      <c r="DP115">
        <v>1</v>
      </c>
      <c r="DQ115">
        <v>1</v>
      </c>
      <c r="DU115">
        <v>1013</v>
      </c>
      <c r="DV115" t="s">
        <v>106</v>
      </c>
      <c r="DW115" t="s">
        <v>106</v>
      </c>
      <c r="DX115">
        <v>1</v>
      </c>
      <c r="EE115">
        <v>32653299</v>
      </c>
      <c r="EF115">
        <v>20</v>
      </c>
      <c r="EG115" t="s">
        <v>75</v>
      </c>
      <c r="EH115">
        <v>0</v>
      </c>
      <c r="EI115" t="s">
        <v>47</v>
      </c>
      <c r="EJ115">
        <v>1</v>
      </c>
      <c r="EK115">
        <v>0</v>
      </c>
      <c r="EL115" t="s">
        <v>76</v>
      </c>
      <c r="EM115" t="s">
        <v>77</v>
      </c>
      <c r="EO115" t="s">
        <v>47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FQ115">
        <v>0</v>
      </c>
      <c r="FR115">
        <f t="shared" si="97"/>
        <v>0</v>
      </c>
      <c r="FS115">
        <v>0</v>
      </c>
      <c r="FX115">
        <v>106</v>
      </c>
      <c r="FY115">
        <v>65</v>
      </c>
      <c r="GA115" t="s">
        <v>47</v>
      </c>
      <c r="GD115">
        <v>0</v>
      </c>
      <c r="GF115">
        <v>1161424631</v>
      </c>
      <c r="GG115">
        <v>1</v>
      </c>
      <c r="GH115">
        <v>1</v>
      </c>
      <c r="GI115">
        <v>4</v>
      </c>
      <c r="GJ115">
        <v>0</v>
      </c>
      <c r="GK115">
        <f>ROUND(R115*(S12)/100,0)</f>
        <v>0</v>
      </c>
      <c r="GL115">
        <f t="shared" si="98"/>
        <v>0</v>
      </c>
      <c r="GM115">
        <f t="shared" si="99"/>
        <v>0</v>
      </c>
      <c r="GN115">
        <f t="shared" si="100"/>
        <v>0</v>
      </c>
      <c r="GO115">
        <f t="shared" si="101"/>
        <v>0</v>
      </c>
      <c r="GP115">
        <f t="shared" si="102"/>
        <v>0</v>
      </c>
      <c r="GR115">
        <v>0</v>
      </c>
      <c r="GS115">
        <v>3</v>
      </c>
      <c r="GT115">
        <v>0</v>
      </c>
      <c r="GU115" t="s">
        <v>47</v>
      </c>
      <c r="GV115">
        <f t="shared" si="103"/>
        <v>0</v>
      </c>
      <c r="GW115">
        <v>1</v>
      </c>
      <c r="GX115">
        <f t="shared" si="104"/>
        <v>0</v>
      </c>
      <c r="HA115">
        <v>0</v>
      </c>
      <c r="HB115">
        <v>0</v>
      </c>
      <c r="IF115">
        <v>-1</v>
      </c>
      <c r="IK115">
        <v>0</v>
      </c>
    </row>
    <row r="116" spans="1:255" x14ac:dyDescent="0.2">
      <c r="A116" s="2">
        <v>18</v>
      </c>
      <c r="B116" s="2">
        <v>1</v>
      </c>
      <c r="C116" s="2">
        <v>223</v>
      </c>
      <c r="D116" s="2"/>
      <c r="E116" s="2" t="s">
        <v>223</v>
      </c>
      <c r="F116" s="2" t="str">
        <f>'1.Смета.или.Акт'!B150</f>
        <v>прайс лист</v>
      </c>
      <c r="G116" s="2" t="str">
        <f>'1.Смета.или.Акт'!C150</f>
        <v>Профнастил</v>
      </c>
      <c r="H116" s="2" t="s">
        <v>106</v>
      </c>
      <c r="I116" s="2">
        <f>I112*J116</f>
        <v>30</v>
      </c>
      <c r="J116" s="2">
        <v>14.436958614051974</v>
      </c>
      <c r="K116" s="2"/>
      <c r="L116" s="2"/>
      <c r="M116" s="2"/>
      <c r="N116" s="2"/>
      <c r="O116" s="2">
        <f t="shared" si="71"/>
        <v>8650</v>
      </c>
      <c r="P116" s="2">
        <f t="shared" si="72"/>
        <v>8650</v>
      </c>
      <c r="Q116" s="2">
        <f t="shared" si="73"/>
        <v>0</v>
      </c>
      <c r="R116" s="2">
        <f t="shared" si="74"/>
        <v>0</v>
      </c>
      <c r="S116" s="2">
        <f t="shared" si="75"/>
        <v>0</v>
      </c>
      <c r="T116" s="2">
        <f t="shared" si="76"/>
        <v>0</v>
      </c>
      <c r="U116" s="2">
        <f t="shared" si="77"/>
        <v>0</v>
      </c>
      <c r="V116" s="2">
        <f t="shared" si="78"/>
        <v>0</v>
      </c>
      <c r="W116" s="2">
        <f t="shared" si="79"/>
        <v>0</v>
      </c>
      <c r="X116" s="2">
        <f t="shared" si="80"/>
        <v>0</v>
      </c>
      <c r="Y116" s="2">
        <f t="shared" si="81"/>
        <v>0</v>
      </c>
      <c r="Z116" s="2"/>
      <c r="AA116" s="2">
        <v>34736102</v>
      </c>
      <c r="AB116" s="2">
        <f t="shared" si="105"/>
        <v>288.33999999999997</v>
      </c>
      <c r="AC116" s="2">
        <f>'1.Смета.или.Акт'!F150</f>
        <v>288.33999999999997</v>
      </c>
      <c r="AD116" s="2">
        <f t="shared" si="106"/>
        <v>0</v>
      </c>
      <c r="AE116" s="2">
        <f t="shared" si="107"/>
        <v>0</v>
      </c>
      <c r="AF116" s="2">
        <f t="shared" si="108"/>
        <v>0</v>
      </c>
      <c r="AG116" s="2">
        <f t="shared" si="83"/>
        <v>0</v>
      </c>
      <c r="AH116" s="2">
        <f t="shared" si="84"/>
        <v>0</v>
      </c>
      <c r="AI116" s="2">
        <f t="shared" si="85"/>
        <v>0</v>
      </c>
      <c r="AJ116" s="2">
        <f t="shared" si="86"/>
        <v>0</v>
      </c>
      <c r="AK116" s="2">
        <v>288.33999999999997</v>
      </c>
      <c r="AL116" s="2">
        <v>288.33999999999997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106</v>
      </c>
      <c r="AU116" s="2">
        <v>65</v>
      </c>
      <c r="AV116" s="2">
        <v>1</v>
      </c>
      <c r="AW116" s="2">
        <v>1</v>
      </c>
      <c r="AX116" s="2"/>
      <c r="AY116" s="2"/>
      <c r="AZ116" s="2">
        <v>1</v>
      </c>
      <c r="BA116" s="2">
        <v>1</v>
      </c>
      <c r="BB116" s="2">
        <v>1</v>
      </c>
      <c r="BC116" s="2">
        <v>1</v>
      </c>
      <c r="BD116" s="2" t="s">
        <v>47</v>
      </c>
      <c r="BE116" s="2" t="s">
        <v>47</v>
      </c>
      <c r="BF116" s="2" t="s">
        <v>47</v>
      </c>
      <c r="BG116" s="2" t="s">
        <v>47</v>
      </c>
      <c r="BH116" s="2">
        <v>3</v>
      </c>
      <c r="BI116" s="2">
        <v>1</v>
      </c>
      <c r="BJ116" s="2" t="s">
        <v>47</v>
      </c>
      <c r="BK116" s="2"/>
      <c r="BL116" s="2"/>
      <c r="BM116" s="2">
        <v>0</v>
      </c>
      <c r="BN116" s="2">
        <v>0</v>
      </c>
      <c r="BO116" s="2" t="s">
        <v>47</v>
      </c>
      <c r="BP116" s="2">
        <v>0</v>
      </c>
      <c r="BQ116" s="2">
        <v>20</v>
      </c>
      <c r="BR116" s="2">
        <v>0</v>
      </c>
      <c r="BS116" s="2">
        <v>1</v>
      </c>
      <c r="BT116" s="2">
        <v>1</v>
      </c>
      <c r="BU116" s="2">
        <v>1</v>
      </c>
      <c r="BV116" s="2">
        <v>1</v>
      </c>
      <c r="BW116" s="2">
        <v>1</v>
      </c>
      <c r="BX116" s="2">
        <v>1</v>
      </c>
      <c r="BY116" s="2" t="s">
        <v>47</v>
      </c>
      <c r="BZ116" s="2">
        <v>106</v>
      </c>
      <c r="CA116" s="2">
        <v>65</v>
      </c>
      <c r="CB116" s="2"/>
      <c r="CC116" s="2"/>
      <c r="CD116" s="2"/>
      <c r="CE116" s="2"/>
      <c r="CF116" s="2">
        <v>0</v>
      </c>
      <c r="CG116" s="2">
        <v>0</v>
      </c>
      <c r="CH116" s="2"/>
      <c r="CI116" s="2"/>
      <c r="CJ116" s="2"/>
      <c r="CK116" s="2"/>
      <c r="CL116" s="2"/>
      <c r="CM116" s="2">
        <v>0</v>
      </c>
      <c r="CN116" s="2" t="s">
        <v>47</v>
      </c>
      <c r="CO116" s="2">
        <v>0</v>
      </c>
      <c r="CP116" s="2">
        <f>IF('1.Смета.или.Акт'!F150=AC116+AD116+AF116,P116+Q116+S116,I116*AB116)</f>
        <v>8650</v>
      </c>
      <c r="CQ116" s="2">
        <f t="shared" si="87"/>
        <v>288.33999999999997</v>
      </c>
      <c r="CR116" s="2">
        <f t="shared" si="88"/>
        <v>0</v>
      </c>
      <c r="CS116" s="2">
        <f t="shared" si="89"/>
        <v>0</v>
      </c>
      <c r="CT116" s="2">
        <f t="shared" si="90"/>
        <v>0</v>
      </c>
      <c r="CU116" s="2">
        <f t="shared" si="91"/>
        <v>0</v>
      </c>
      <c r="CV116" s="2">
        <f t="shared" si="92"/>
        <v>0</v>
      </c>
      <c r="CW116" s="2">
        <f t="shared" si="93"/>
        <v>0</v>
      </c>
      <c r="CX116" s="2">
        <f t="shared" si="94"/>
        <v>0</v>
      </c>
      <c r="CY116" s="2">
        <f t="shared" si="95"/>
        <v>0</v>
      </c>
      <c r="CZ116" s="2">
        <f t="shared" si="96"/>
        <v>0</v>
      </c>
      <c r="DA116" s="2"/>
      <c r="DB116" s="2"/>
      <c r="DC116" s="2" t="s">
        <v>47</v>
      </c>
      <c r="DD116" s="2" t="s">
        <v>47</v>
      </c>
      <c r="DE116" s="2" t="s">
        <v>47</v>
      </c>
      <c r="DF116" s="2" t="s">
        <v>47</v>
      </c>
      <c r="DG116" s="2" t="s">
        <v>47</v>
      </c>
      <c r="DH116" s="2" t="s">
        <v>47</v>
      </c>
      <c r="DI116" s="2" t="s">
        <v>47</v>
      </c>
      <c r="DJ116" s="2" t="s">
        <v>47</v>
      </c>
      <c r="DK116" s="2" t="s">
        <v>47</v>
      </c>
      <c r="DL116" s="2" t="s">
        <v>47</v>
      </c>
      <c r="DM116" s="2" t="s">
        <v>47</v>
      </c>
      <c r="DN116" s="2">
        <v>0</v>
      </c>
      <c r="DO116" s="2">
        <v>0</v>
      </c>
      <c r="DP116" s="2">
        <v>1</v>
      </c>
      <c r="DQ116" s="2">
        <v>1</v>
      </c>
      <c r="DR116" s="2"/>
      <c r="DS116" s="2"/>
      <c r="DT116" s="2"/>
      <c r="DU116" s="2">
        <v>1013</v>
      </c>
      <c r="DV116" s="2" t="s">
        <v>106</v>
      </c>
      <c r="DW116" s="2" t="str">
        <f>'1.Смета.или.Акт'!D150</f>
        <v>ШТ</v>
      </c>
      <c r="DX116" s="2">
        <v>1</v>
      </c>
      <c r="DY116" s="2"/>
      <c r="DZ116" s="2"/>
      <c r="EA116" s="2"/>
      <c r="EB116" s="2"/>
      <c r="EC116" s="2"/>
      <c r="ED116" s="2"/>
      <c r="EE116" s="2">
        <v>32653299</v>
      </c>
      <c r="EF116" s="2">
        <v>20</v>
      </c>
      <c r="EG116" s="2" t="s">
        <v>75</v>
      </c>
      <c r="EH116" s="2">
        <v>0</v>
      </c>
      <c r="EI116" s="2" t="s">
        <v>47</v>
      </c>
      <c r="EJ116" s="2">
        <v>1</v>
      </c>
      <c r="EK116" s="2">
        <v>0</v>
      </c>
      <c r="EL116" s="2" t="s">
        <v>76</v>
      </c>
      <c r="EM116" s="2" t="s">
        <v>77</v>
      </c>
      <c r="EN116" s="2"/>
      <c r="EO116" s="2" t="s">
        <v>47</v>
      </c>
      <c r="EP116" s="2"/>
      <c r="EQ116" s="2">
        <v>0</v>
      </c>
      <c r="ER116" s="2">
        <v>282.69</v>
      </c>
      <c r="ES116" s="2">
        <v>288.33999999999997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>
        <v>0</v>
      </c>
      <c r="FR116" s="2">
        <f t="shared" si="97"/>
        <v>0</v>
      </c>
      <c r="FS116" s="2">
        <v>0</v>
      </c>
      <c r="FT116" s="2"/>
      <c r="FU116" s="2"/>
      <c r="FV116" s="2"/>
      <c r="FW116" s="2"/>
      <c r="FX116" s="2">
        <v>106</v>
      </c>
      <c r="FY116" s="2">
        <v>65</v>
      </c>
      <c r="FZ116" s="2"/>
      <c r="GA116" s="2" t="s">
        <v>226</v>
      </c>
      <c r="GB116" s="2"/>
      <c r="GC116" s="2"/>
      <c r="GD116" s="2">
        <v>0</v>
      </c>
      <c r="GE116" s="2"/>
      <c r="GF116" s="2">
        <v>1190815019</v>
      </c>
      <c r="GG116" s="2">
        <v>2</v>
      </c>
      <c r="GH116" s="2">
        <v>2</v>
      </c>
      <c r="GI116" s="2">
        <v>-2</v>
      </c>
      <c r="GJ116" s="2">
        <v>0</v>
      </c>
      <c r="GK116" s="2">
        <f>ROUND(R116*(R12)/100,0)</f>
        <v>0</v>
      </c>
      <c r="GL116" s="2">
        <f t="shared" si="98"/>
        <v>0</v>
      </c>
      <c r="GM116" s="2">
        <f t="shared" si="99"/>
        <v>8650</v>
      </c>
      <c r="GN116" s="2">
        <f t="shared" si="100"/>
        <v>8650</v>
      </c>
      <c r="GO116" s="2">
        <f t="shared" si="101"/>
        <v>0</v>
      </c>
      <c r="GP116" s="2">
        <f t="shared" si="102"/>
        <v>0</v>
      </c>
      <c r="GQ116" s="2"/>
      <c r="GR116" s="2">
        <v>0</v>
      </c>
      <c r="GS116" s="2">
        <v>2</v>
      </c>
      <c r="GT116" s="2">
        <v>0</v>
      </c>
      <c r="GU116" s="2" t="s">
        <v>47</v>
      </c>
      <c r="GV116" s="2">
        <f t="shared" si="103"/>
        <v>0</v>
      </c>
      <c r="GW116" s="2">
        <v>1</v>
      </c>
      <c r="GX116" s="2">
        <f t="shared" si="104"/>
        <v>0</v>
      </c>
      <c r="GY116" s="2"/>
      <c r="GZ116" s="2"/>
      <c r="HA116" s="2">
        <v>0</v>
      </c>
      <c r="HB116" s="2">
        <v>0</v>
      </c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>
        <v>-1</v>
      </c>
      <c r="IG116" s="2"/>
      <c r="IH116" s="2"/>
      <c r="II116" s="2"/>
      <c r="IJ116" s="2"/>
      <c r="IK116" s="2">
        <v>0</v>
      </c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x14ac:dyDescent="0.2">
      <c r="A117">
        <v>18</v>
      </c>
      <c r="B117">
        <v>1</v>
      </c>
      <c r="C117">
        <v>246</v>
      </c>
      <c r="E117" t="s">
        <v>223</v>
      </c>
      <c r="F117" t="s">
        <v>224</v>
      </c>
      <c r="G117" t="s">
        <v>225</v>
      </c>
      <c r="H117" t="s">
        <v>106</v>
      </c>
      <c r="I117">
        <f>I113*J117</f>
        <v>30</v>
      </c>
      <c r="J117">
        <v>14.436958614051974</v>
      </c>
      <c r="O117">
        <f t="shared" si="71"/>
        <v>58648</v>
      </c>
      <c r="P117">
        <f t="shared" si="72"/>
        <v>58648</v>
      </c>
      <c r="Q117">
        <f t="shared" si="73"/>
        <v>0</v>
      </c>
      <c r="R117">
        <f t="shared" si="74"/>
        <v>0</v>
      </c>
      <c r="S117">
        <f t="shared" si="75"/>
        <v>0</v>
      </c>
      <c r="T117">
        <f t="shared" si="76"/>
        <v>0</v>
      </c>
      <c r="U117">
        <f t="shared" si="77"/>
        <v>0</v>
      </c>
      <c r="V117">
        <f t="shared" si="78"/>
        <v>0</v>
      </c>
      <c r="W117">
        <f t="shared" si="79"/>
        <v>0</v>
      </c>
      <c r="X117">
        <f t="shared" si="80"/>
        <v>0</v>
      </c>
      <c r="Y117">
        <f t="shared" si="81"/>
        <v>0</v>
      </c>
      <c r="AA117">
        <v>34736124</v>
      </c>
      <c r="AB117">
        <f t="shared" si="105"/>
        <v>288.33999999999997</v>
      </c>
      <c r="AC117">
        <f t="shared" si="82"/>
        <v>288.33999999999997</v>
      </c>
      <c r="AD117">
        <f t="shared" si="106"/>
        <v>0</v>
      </c>
      <c r="AE117">
        <f t="shared" si="107"/>
        <v>0</v>
      </c>
      <c r="AF117">
        <f t="shared" si="108"/>
        <v>0</v>
      </c>
      <c r="AG117">
        <f t="shared" si="83"/>
        <v>0</v>
      </c>
      <c r="AH117">
        <f t="shared" si="84"/>
        <v>0</v>
      </c>
      <c r="AI117">
        <f t="shared" si="85"/>
        <v>0</v>
      </c>
      <c r="AJ117">
        <f t="shared" si="86"/>
        <v>0</v>
      </c>
      <c r="AK117">
        <v>288.33999999999997</v>
      </c>
      <c r="AL117">
        <v>288.33999999999997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106</v>
      </c>
      <c r="AU117">
        <v>65</v>
      </c>
      <c r="AV117">
        <v>1</v>
      </c>
      <c r="AW117">
        <v>1</v>
      </c>
      <c r="AZ117">
        <v>6.78</v>
      </c>
      <c r="BA117">
        <v>1</v>
      </c>
      <c r="BB117">
        <v>1</v>
      </c>
      <c r="BC117">
        <v>6.78</v>
      </c>
      <c r="BD117" t="s">
        <v>47</v>
      </c>
      <c r="BE117" t="s">
        <v>47</v>
      </c>
      <c r="BF117" t="s">
        <v>47</v>
      </c>
      <c r="BG117" t="s">
        <v>47</v>
      </c>
      <c r="BH117">
        <v>3</v>
      </c>
      <c r="BI117">
        <v>1</v>
      </c>
      <c r="BJ117" t="s">
        <v>47</v>
      </c>
      <c r="BM117">
        <v>0</v>
      </c>
      <c r="BN117">
        <v>0</v>
      </c>
      <c r="BO117" t="s">
        <v>47</v>
      </c>
      <c r="BP117">
        <v>0</v>
      </c>
      <c r="BQ117">
        <v>20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47</v>
      </c>
      <c r="BZ117">
        <v>106</v>
      </c>
      <c r="CA117">
        <v>65</v>
      </c>
      <c r="CF117">
        <v>0</v>
      </c>
      <c r="CG117">
        <v>0</v>
      </c>
      <c r="CM117">
        <v>0</v>
      </c>
      <c r="CN117" t="s">
        <v>47</v>
      </c>
      <c r="CO117">
        <v>0</v>
      </c>
      <c r="CP117">
        <f t="shared" si="109"/>
        <v>58648</v>
      </c>
      <c r="CQ117">
        <f t="shared" si="87"/>
        <v>1954.9451999999999</v>
      </c>
      <c r="CR117">
        <f t="shared" si="88"/>
        <v>0</v>
      </c>
      <c r="CS117">
        <f t="shared" si="89"/>
        <v>0</v>
      </c>
      <c r="CT117">
        <f t="shared" si="90"/>
        <v>0</v>
      </c>
      <c r="CU117">
        <f t="shared" si="91"/>
        <v>0</v>
      </c>
      <c r="CV117">
        <f t="shared" si="92"/>
        <v>0</v>
      </c>
      <c r="CW117">
        <f t="shared" si="93"/>
        <v>0</v>
      </c>
      <c r="CX117">
        <f t="shared" si="94"/>
        <v>0</v>
      </c>
      <c r="CY117">
        <f t="shared" si="95"/>
        <v>0</v>
      </c>
      <c r="CZ117">
        <f t="shared" si="96"/>
        <v>0</v>
      </c>
      <c r="DC117" t="s">
        <v>47</v>
      </c>
      <c r="DD117" t="s">
        <v>47</v>
      </c>
      <c r="DE117" t="s">
        <v>47</v>
      </c>
      <c r="DF117" t="s">
        <v>47</v>
      </c>
      <c r="DG117" t="s">
        <v>47</v>
      </c>
      <c r="DH117" t="s">
        <v>47</v>
      </c>
      <c r="DI117" t="s">
        <v>47</v>
      </c>
      <c r="DJ117" t="s">
        <v>47</v>
      </c>
      <c r="DK117" t="s">
        <v>47</v>
      </c>
      <c r="DL117" t="s">
        <v>47</v>
      </c>
      <c r="DM117" t="s">
        <v>47</v>
      </c>
      <c r="DN117">
        <v>0</v>
      </c>
      <c r="DO117">
        <v>0</v>
      </c>
      <c r="DP117">
        <v>1</v>
      </c>
      <c r="DQ117">
        <v>1</v>
      </c>
      <c r="DU117">
        <v>1013</v>
      </c>
      <c r="DV117" t="s">
        <v>106</v>
      </c>
      <c r="DW117" t="s">
        <v>106</v>
      </c>
      <c r="DX117">
        <v>1</v>
      </c>
      <c r="EE117">
        <v>32653299</v>
      </c>
      <c r="EF117">
        <v>20</v>
      </c>
      <c r="EG117" t="s">
        <v>75</v>
      </c>
      <c r="EH117">
        <v>0</v>
      </c>
      <c r="EI117" t="s">
        <v>47</v>
      </c>
      <c r="EJ117">
        <v>1</v>
      </c>
      <c r="EK117">
        <v>0</v>
      </c>
      <c r="EL117" t="s">
        <v>76</v>
      </c>
      <c r="EM117" t="s">
        <v>77</v>
      </c>
      <c r="EO117" t="s">
        <v>47</v>
      </c>
      <c r="EQ117">
        <v>0</v>
      </c>
      <c r="ER117">
        <v>1916.66</v>
      </c>
      <c r="ES117">
        <v>288.33999999999997</v>
      </c>
      <c r="ET117">
        <v>0</v>
      </c>
      <c r="EU117">
        <v>0</v>
      </c>
      <c r="EV117">
        <v>0</v>
      </c>
      <c r="EW117">
        <v>0</v>
      </c>
      <c r="EX117">
        <v>0</v>
      </c>
      <c r="EZ117">
        <v>5</v>
      </c>
      <c r="FC117">
        <v>0</v>
      </c>
      <c r="FD117">
        <v>18</v>
      </c>
      <c r="FF117">
        <v>1916.66</v>
      </c>
      <c r="FQ117">
        <v>0</v>
      </c>
      <c r="FR117">
        <f t="shared" si="97"/>
        <v>0</v>
      </c>
      <c r="FS117">
        <v>0</v>
      </c>
      <c r="FX117">
        <v>106</v>
      </c>
      <c r="FY117">
        <v>65</v>
      </c>
      <c r="GA117" t="s">
        <v>226</v>
      </c>
      <c r="GD117">
        <v>0</v>
      </c>
      <c r="GF117">
        <v>1190815019</v>
      </c>
      <c r="GG117">
        <v>1</v>
      </c>
      <c r="GH117">
        <v>3</v>
      </c>
      <c r="GI117">
        <v>4</v>
      </c>
      <c r="GJ117">
        <v>0</v>
      </c>
      <c r="GK117">
        <f>ROUND(R117*(S12)/100,0)</f>
        <v>0</v>
      </c>
      <c r="GL117">
        <f t="shared" si="98"/>
        <v>0</v>
      </c>
      <c r="GM117">
        <f t="shared" si="99"/>
        <v>58648</v>
      </c>
      <c r="GN117">
        <f t="shared" si="100"/>
        <v>58648</v>
      </c>
      <c r="GO117">
        <f t="shared" si="101"/>
        <v>0</v>
      </c>
      <c r="GP117">
        <f t="shared" si="102"/>
        <v>0</v>
      </c>
      <c r="GR117">
        <v>1</v>
      </c>
      <c r="GS117">
        <v>1</v>
      </c>
      <c r="GT117">
        <v>0</v>
      </c>
      <c r="GU117" t="s">
        <v>47</v>
      </c>
      <c r="GV117">
        <f t="shared" si="103"/>
        <v>0</v>
      </c>
      <c r="GW117">
        <v>1</v>
      </c>
      <c r="GX117">
        <f t="shared" si="104"/>
        <v>0</v>
      </c>
      <c r="HA117">
        <v>0</v>
      </c>
      <c r="HB117">
        <v>0</v>
      </c>
      <c r="IF117">
        <v>-1</v>
      </c>
      <c r="IK117">
        <v>0</v>
      </c>
    </row>
    <row r="118" spans="1:255" x14ac:dyDescent="0.2">
      <c r="A118" s="2">
        <v>17</v>
      </c>
      <c r="B118" s="2">
        <v>1</v>
      </c>
      <c r="C118" s="2">
        <f>ROW(SmtRes!A252)</f>
        <v>252</v>
      </c>
      <c r="D118" s="2">
        <f>ROW(EtalonRes!A252)</f>
        <v>252</v>
      </c>
      <c r="E118" s="2" t="s">
        <v>227</v>
      </c>
      <c r="F118" s="2" t="s">
        <v>228</v>
      </c>
      <c r="G118" s="2" t="s">
        <v>229</v>
      </c>
      <c r="H118" s="2" t="s">
        <v>196</v>
      </c>
      <c r="I118" s="2">
        <f>'1.Смета.или.Акт'!E152</f>
        <v>0.46970000000000001</v>
      </c>
      <c r="J118" s="2">
        <v>0</v>
      </c>
      <c r="K118" s="2"/>
      <c r="L118" s="2"/>
      <c r="M118" s="2"/>
      <c r="N118" s="2"/>
      <c r="O118" s="2">
        <f t="shared" ref="O118:O149" si="110">ROUND(CP118,0)</f>
        <v>58</v>
      </c>
      <c r="P118" s="2">
        <f t="shared" ref="P118:P149" si="111">ROUND(CQ118*I118,0)</f>
        <v>0</v>
      </c>
      <c r="Q118" s="2">
        <f t="shared" ref="Q118:Q149" si="112">ROUND(CR118*I118,0)</f>
        <v>2</v>
      </c>
      <c r="R118" s="2">
        <f t="shared" ref="R118:R149" si="113">ROUND(CS118*I118,0)</f>
        <v>0</v>
      </c>
      <c r="S118" s="2">
        <f t="shared" ref="S118:S149" si="114">ROUND(CT118*I118,0)</f>
        <v>56</v>
      </c>
      <c r="T118" s="2">
        <f t="shared" ref="T118:T149" si="115">ROUND(CU118*I118,0)</f>
        <v>0</v>
      </c>
      <c r="U118" s="2">
        <f t="shared" ref="U118:U149" si="116">CV118*I118</f>
        <v>6.0121600000000006</v>
      </c>
      <c r="V118" s="2">
        <f t="shared" ref="V118:V149" si="117">CW118*I118</f>
        <v>2.3485000000000002E-2</v>
      </c>
      <c r="W118" s="2">
        <f t="shared" ref="W118:W149" si="118">ROUND(CX118*I118,0)</f>
        <v>0</v>
      </c>
      <c r="X118" s="2">
        <f t="shared" ref="X118:X149" si="119">ROUND(CY118,0)</f>
        <v>50</v>
      </c>
      <c r="Y118" s="2">
        <f t="shared" ref="Y118:Y149" si="120">ROUND(CZ118,0)</f>
        <v>48</v>
      </c>
      <c r="Z118" s="2"/>
      <c r="AA118" s="2">
        <v>34736102</v>
      </c>
      <c r="AB118" s="2">
        <f>'1.Смета.или.Акт'!F152</f>
        <v>122.2</v>
      </c>
      <c r="AC118" s="2">
        <f t="shared" ref="AC118:AC149" si="121">ROUND((ES118),2)</f>
        <v>0</v>
      </c>
      <c r="AD118" s="2">
        <f>'1.Смета.или.Акт'!H152</f>
        <v>3.29</v>
      </c>
      <c r="AE118" s="2">
        <f>'1.Смета.или.Акт'!I152</f>
        <v>0.57999999999999996</v>
      </c>
      <c r="AF118" s="2">
        <f>'1.Смета.или.Акт'!G152</f>
        <v>118.91</v>
      </c>
      <c r="AG118" s="2">
        <f t="shared" ref="AG118:AG149" si="122">ROUND((AP118),2)</f>
        <v>0</v>
      </c>
      <c r="AH118" s="2">
        <f t="shared" ref="AH118:AH149" si="123">(EW118)</f>
        <v>12.8</v>
      </c>
      <c r="AI118" s="2">
        <f t="shared" ref="AI118:AI149" si="124">(EX118)</f>
        <v>0.05</v>
      </c>
      <c r="AJ118" s="2">
        <f t="shared" ref="AJ118:AJ149" si="125">ROUND((AS118),2)</f>
        <v>0</v>
      </c>
      <c r="AK118" s="2">
        <v>122.2</v>
      </c>
      <c r="AL118" s="2">
        <v>0</v>
      </c>
      <c r="AM118" s="2">
        <v>3.29</v>
      </c>
      <c r="AN118" s="2">
        <v>0.57999999999999996</v>
      </c>
      <c r="AO118" s="2">
        <v>118.91</v>
      </c>
      <c r="AP118" s="2">
        <v>0</v>
      </c>
      <c r="AQ118" s="2">
        <v>12.8</v>
      </c>
      <c r="AR118" s="2">
        <v>0.05</v>
      </c>
      <c r="AS118" s="2">
        <v>0</v>
      </c>
      <c r="AT118" s="2">
        <f>'1.Смета.или.Акт'!E153</f>
        <v>90</v>
      </c>
      <c r="AU118" s="2">
        <f>'1.Смета.или.Акт'!E154</f>
        <v>85</v>
      </c>
      <c r="AV118" s="2">
        <v>1</v>
      </c>
      <c r="AW118" s="2">
        <v>1</v>
      </c>
      <c r="AX118" s="2"/>
      <c r="AY118" s="2"/>
      <c r="AZ118" s="2">
        <v>1</v>
      </c>
      <c r="BA118" s="2">
        <v>1</v>
      </c>
      <c r="BB118" s="2">
        <v>1</v>
      </c>
      <c r="BC118" s="2">
        <v>1</v>
      </c>
      <c r="BD118" s="2" t="s">
        <v>47</v>
      </c>
      <c r="BE118" s="2" t="s">
        <v>47</v>
      </c>
      <c r="BF118" s="2" t="s">
        <v>47</v>
      </c>
      <c r="BG118" s="2" t="s">
        <v>47</v>
      </c>
      <c r="BH118" s="2">
        <v>0</v>
      </c>
      <c r="BI118" s="2">
        <v>1</v>
      </c>
      <c r="BJ118" s="2" t="s">
        <v>230</v>
      </c>
      <c r="BK118" s="2"/>
      <c r="BL118" s="2"/>
      <c r="BM118" s="2">
        <v>9001</v>
      </c>
      <c r="BN118" s="2">
        <v>0</v>
      </c>
      <c r="BO118" s="2" t="s">
        <v>47</v>
      </c>
      <c r="BP118" s="2">
        <v>0</v>
      </c>
      <c r="BQ118" s="2">
        <v>1</v>
      </c>
      <c r="BR118" s="2">
        <v>0</v>
      </c>
      <c r="BS118" s="2">
        <v>1</v>
      </c>
      <c r="BT118" s="2">
        <v>1</v>
      </c>
      <c r="BU118" s="2">
        <v>1</v>
      </c>
      <c r="BV118" s="2">
        <v>1</v>
      </c>
      <c r="BW118" s="2">
        <v>1</v>
      </c>
      <c r="BX118" s="2">
        <v>1</v>
      </c>
      <c r="BY118" s="2" t="s">
        <v>47</v>
      </c>
      <c r="BZ118" s="2">
        <v>90</v>
      </c>
      <c r="CA118" s="2">
        <v>85</v>
      </c>
      <c r="CB118" s="2"/>
      <c r="CC118" s="2"/>
      <c r="CD118" s="2"/>
      <c r="CE118" s="2"/>
      <c r="CF118" s="2">
        <v>0</v>
      </c>
      <c r="CG118" s="2">
        <v>0</v>
      </c>
      <c r="CH118" s="2"/>
      <c r="CI118" s="2"/>
      <c r="CJ118" s="2"/>
      <c r="CK118" s="2"/>
      <c r="CL118" s="2"/>
      <c r="CM118" s="2">
        <v>0</v>
      </c>
      <c r="CN118" s="2" t="s">
        <v>47</v>
      </c>
      <c r="CO118" s="2">
        <v>0</v>
      </c>
      <c r="CP118" s="2">
        <f>IF('1.Смета.или.Акт'!F152=AC118+AD118+AF118,P118+Q118+S118,I118*AB118)</f>
        <v>58</v>
      </c>
      <c r="CQ118" s="2">
        <f t="shared" ref="CQ118:CQ149" si="126">AC118*BC118</f>
        <v>0</v>
      </c>
      <c r="CR118" s="2">
        <f t="shared" ref="CR118:CR149" si="127">AD118*BB118</f>
        <v>3.29</v>
      </c>
      <c r="CS118" s="2">
        <f t="shared" ref="CS118:CS149" si="128">AE118*BS118</f>
        <v>0.57999999999999996</v>
      </c>
      <c r="CT118" s="2">
        <f t="shared" ref="CT118:CT149" si="129">AF118*BA118</f>
        <v>118.91</v>
      </c>
      <c r="CU118" s="2">
        <f t="shared" ref="CU118:CU149" si="130">AG118</f>
        <v>0</v>
      </c>
      <c r="CV118" s="2">
        <f t="shared" ref="CV118:CV149" si="131">AH118</f>
        <v>12.8</v>
      </c>
      <c r="CW118" s="2">
        <f t="shared" ref="CW118:CW149" si="132">AI118</f>
        <v>0.05</v>
      </c>
      <c r="CX118" s="2">
        <f t="shared" ref="CX118:CX149" si="133">AJ118</f>
        <v>0</v>
      </c>
      <c r="CY118" s="2">
        <f t="shared" ref="CY118:CY149" si="134">(((S118+(R118*IF(0,0,1)))*AT118)/100)</f>
        <v>50.4</v>
      </c>
      <c r="CZ118" s="2">
        <f t="shared" ref="CZ118:CZ149" si="135">(((S118+(R118*IF(0,0,1)))*AU118)/100)</f>
        <v>47.6</v>
      </c>
      <c r="DA118" s="2"/>
      <c r="DB118" s="2"/>
      <c r="DC118" s="2" t="s">
        <v>47</v>
      </c>
      <c r="DD118" s="2" t="s">
        <v>47</v>
      </c>
      <c r="DE118" s="2" t="s">
        <v>47</v>
      </c>
      <c r="DF118" s="2" t="s">
        <v>47</v>
      </c>
      <c r="DG118" s="2" t="s">
        <v>47</v>
      </c>
      <c r="DH118" s="2" t="s">
        <v>47</v>
      </c>
      <c r="DI118" s="2" t="s">
        <v>47</v>
      </c>
      <c r="DJ118" s="2" t="s">
        <v>47</v>
      </c>
      <c r="DK118" s="2" t="s">
        <v>47</v>
      </c>
      <c r="DL118" s="2" t="s">
        <v>47</v>
      </c>
      <c r="DM118" s="2" t="s">
        <v>47</v>
      </c>
      <c r="DN118" s="2">
        <v>0</v>
      </c>
      <c r="DO118" s="2">
        <v>0</v>
      </c>
      <c r="DP118" s="2">
        <v>1</v>
      </c>
      <c r="DQ118" s="2">
        <v>1</v>
      </c>
      <c r="DR118" s="2"/>
      <c r="DS118" s="2"/>
      <c r="DT118" s="2"/>
      <c r="DU118" s="2">
        <v>1003</v>
      </c>
      <c r="DV118" s="2" t="s">
        <v>196</v>
      </c>
      <c r="DW118" s="2" t="str">
        <f>'1.Смета.или.Акт'!D152</f>
        <v>100 м</v>
      </c>
      <c r="DX118" s="2">
        <v>100</v>
      </c>
      <c r="DY118" s="2"/>
      <c r="DZ118" s="2"/>
      <c r="EA118" s="2"/>
      <c r="EB118" s="2"/>
      <c r="EC118" s="2"/>
      <c r="ED118" s="2"/>
      <c r="EE118" s="2">
        <v>32653357</v>
      </c>
      <c r="EF118" s="2">
        <v>1</v>
      </c>
      <c r="EG118" s="2" t="s">
        <v>164</v>
      </c>
      <c r="EH118" s="2">
        <v>0</v>
      </c>
      <c r="EI118" s="2" t="s">
        <v>47</v>
      </c>
      <c r="EJ118" s="2">
        <v>1</v>
      </c>
      <c r="EK118" s="2">
        <v>9001</v>
      </c>
      <c r="EL118" s="2" t="s">
        <v>218</v>
      </c>
      <c r="EM118" s="2" t="s">
        <v>219</v>
      </c>
      <c r="EN118" s="2"/>
      <c r="EO118" s="2" t="s">
        <v>47</v>
      </c>
      <c r="EP118" s="2"/>
      <c r="EQ118" s="2">
        <v>0</v>
      </c>
      <c r="ER118" s="2">
        <v>122.2</v>
      </c>
      <c r="ES118" s="2">
        <v>0</v>
      </c>
      <c r="ET118" s="2">
        <v>3.29</v>
      </c>
      <c r="EU118" s="2">
        <v>0.57999999999999996</v>
      </c>
      <c r="EV118" s="2">
        <v>118.91</v>
      </c>
      <c r="EW118" s="2">
        <v>12.8</v>
      </c>
      <c r="EX118" s="2">
        <v>0.05</v>
      </c>
      <c r="EY118" s="2">
        <v>0</v>
      </c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>
        <v>0</v>
      </c>
      <c r="FR118" s="2">
        <f t="shared" ref="FR118:FR149" si="136">ROUND(IF(AND(BH118=3,BI118=3),P118,0),0)</f>
        <v>0</v>
      </c>
      <c r="FS118" s="2">
        <v>0</v>
      </c>
      <c r="FT118" s="2"/>
      <c r="FU118" s="2"/>
      <c r="FV118" s="2"/>
      <c r="FW118" s="2"/>
      <c r="FX118" s="2">
        <v>90</v>
      </c>
      <c r="FY118" s="2">
        <v>85</v>
      </c>
      <c r="FZ118" s="2"/>
      <c r="GA118" s="2" t="s">
        <v>47</v>
      </c>
      <c r="GB118" s="2"/>
      <c r="GC118" s="2"/>
      <c r="GD118" s="2">
        <v>0</v>
      </c>
      <c r="GE118" s="2"/>
      <c r="GF118" s="2">
        <v>2021254215</v>
      </c>
      <c r="GG118" s="2">
        <v>2</v>
      </c>
      <c r="GH118" s="2">
        <v>1</v>
      </c>
      <c r="GI118" s="2">
        <v>-2</v>
      </c>
      <c r="GJ118" s="2">
        <v>0</v>
      </c>
      <c r="GK118" s="2">
        <f>ROUND(R118*(R12)/100,0)</f>
        <v>0</v>
      </c>
      <c r="GL118" s="2">
        <f t="shared" ref="GL118:GL149" si="137">ROUND(IF(AND(BH118=3,BI118=3,FS118&lt;&gt;0),P118,0),0)</f>
        <v>0</v>
      </c>
      <c r="GM118" s="2">
        <f t="shared" ref="GM118:GM149" si="138">ROUND(O118+X118+Y118+GK118,0)+GX118</f>
        <v>156</v>
      </c>
      <c r="GN118" s="2">
        <f t="shared" ref="GN118:GN149" si="139">IF(OR(BI118=0,BI118=1),ROUND(O118+X118+Y118+GK118,0),0)</f>
        <v>156</v>
      </c>
      <c r="GO118" s="2">
        <f t="shared" ref="GO118:GO149" si="140">IF(BI118=2,ROUND(O118+X118+Y118+GK118,0),0)</f>
        <v>0</v>
      </c>
      <c r="GP118" s="2">
        <f t="shared" ref="GP118:GP149" si="141">IF(BI118=4,ROUND(O118+X118+Y118+GK118,0)+GX118,0)</f>
        <v>0</v>
      </c>
      <c r="GQ118" s="2"/>
      <c r="GR118" s="2">
        <v>0</v>
      </c>
      <c r="GS118" s="2">
        <v>3</v>
      </c>
      <c r="GT118" s="2">
        <v>0</v>
      </c>
      <c r="GU118" s="2" t="s">
        <v>47</v>
      </c>
      <c r="GV118" s="2">
        <f t="shared" ref="GV118:GV149" si="142">ROUND(GT118,2)</f>
        <v>0</v>
      </c>
      <c r="GW118" s="2">
        <v>1</v>
      </c>
      <c r="GX118" s="2">
        <f t="shared" ref="GX118:GX149" si="143">ROUND(GV118*GW118*I118,0)</f>
        <v>0</v>
      </c>
      <c r="GY118" s="2"/>
      <c r="GZ118" s="2"/>
      <c r="HA118" s="2">
        <v>0</v>
      </c>
      <c r="HB118" s="2">
        <v>0</v>
      </c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>
        <v>-1</v>
      </c>
      <c r="IG118" s="2"/>
      <c r="IH118" s="2"/>
      <c r="II118" s="2"/>
      <c r="IJ118" s="2"/>
      <c r="IK118" s="2">
        <v>0</v>
      </c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x14ac:dyDescent="0.2">
      <c r="A119">
        <v>17</v>
      </c>
      <c r="B119">
        <v>1</v>
      </c>
      <c r="C119">
        <f>ROW(SmtRes!A258)</f>
        <v>258</v>
      </c>
      <c r="D119">
        <f>ROW(EtalonRes!A258)</f>
        <v>258</v>
      </c>
      <c r="E119" t="s">
        <v>227</v>
      </c>
      <c r="F119" t="s">
        <v>228</v>
      </c>
      <c r="G119" t="s">
        <v>229</v>
      </c>
      <c r="H119" t="s">
        <v>196</v>
      </c>
      <c r="I119">
        <f>'1.Смета.или.Акт'!E152</f>
        <v>0.46970000000000001</v>
      </c>
      <c r="J119">
        <v>0</v>
      </c>
      <c r="O119">
        <f t="shared" si="110"/>
        <v>389</v>
      </c>
      <c r="P119">
        <f t="shared" si="111"/>
        <v>0</v>
      </c>
      <c r="Q119">
        <f t="shared" si="112"/>
        <v>10</v>
      </c>
      <c r="R119">
        <f t="shared" si="113"/>
        <v>2</v>
      </c>
      <c r="S119">
        <f t="shared" si="114"/>
        <v>379</v>
      </c>
      <c r="T119">
        <f t="shared" si="115"/>
        <v>0</v>
      </c>
      <c r="U119">
        <f t="shared" si="116"/>
        <v>6.0121600000000006</v>
      </c>
      <c r="V119">
        <f t="shared" si="117"/>
        <v>2.3485000000000002E-2</v>
      </c>
      <c r="W119">
        <f t="shared" si="118"/>
        <v>0</v>
      </c>
      <c r="X119">
        <f t="shared" si="119"/>
        <v>343</v>
      </c>
      <c r="Y119">
        <f t="shared" si="120"/>
        <v>324</v>
      </c>
      <c r="AA119">
        <v>34736124</v>
      </c>
      <c r="AB119">
        <f t="shared" ref="AB119:AB149" si="144">ROUND((AC119+AD119+AF119),2)</f>
        <v>122.2</v>
      </c>
      <c r="AC119">
        <f t="shared" si="121"/>
        <v>0</v>
      </c>
      <c r="AD119">
        <f t="shared" ref="AD119:AD149" si="145">ROUND((((ET119)-(EU119))+AE119),2)</f>
        <v>3.29</v>
      </c>
      <c r="AE119">
        <f t="shared" ref="AE119:AE149" si="146">ROUND((EU119),2)</f>
        <v>0.57999999999999996</v>
      </c>
      <c r="AF119">
        <f t="shared" ref="AF119:AF149" si="147">ROUND((EV119),2)</f>
        <v>118.91</v>
      </c>
      <c r="AG119">
        <f t="shared" si="122"/>
        <v>0</v>
      </c>
      <c r="AH119">
        <f t="shared" si="123"/>
        <v>12.8</v>
      </c>
      <c r="AI119">
        <f t="shared" si="124"/>
        <v>0.05</v>
      </c>
      <c r="AJ119">
        <f t="shared" si="125"/>
        <v>0</v>
      </c>
      <c r="AK119">
        <v>122.2</v>
      </c>
      <c r="AL119">
        <v>0</v>
      </c>
      <c r="AM119">
        <v>3.29</v>
      </c>
      <c r="AN119">
        <v>0.57999999999999996</v>
      </c>
      <c r="AO119">
        <v>118.91</v>
      </c>
      <c r="AP119">
        <v>0</v>
      </c>
      <c r="AQ119">
        <v>12.8</v>
      </c>
      <c r="AR119">
        <v>0.05</v>
      </c>
      <c r="AS119">
        <v>0</v>
      </c>
      <c r="AT119">
        <v>90</v>
      </c>
      <c r="AU119">
        <v>85</v>
      </c>
      <c r="AV119">
        <v>1</v>
      </c>
      <c r="AW119">
        <v>1</v>
      </c>
      <c r="AZ119">
        <v>6.78</v>
      </c>
      <c r="BA119">
        <v>6.78</v>
      </c>
      <c r="BB119">
        <v>6.78</v>
      </c>
      <c r="BC119">
        <v>6.78</v>
      </c>
      <c r="BD119" t="s">
        <v>47</v>
      </c>
      <c r="BE119" t="s">
        <v>47</v>
      </c>
      <c r="BF119" t="s">
        <v>47</v>
      </c>
      <c r="BG119" t="s">
        <v>47</v>
      </c>
      <c r="BH119">
        <v>0</v>
      </c>
      <c r="BI119">
        <v>1</v>
      </c>
      <c r="BJ119" t="s">
        <v>230</v>
      </c>
      <c r="BM119">
        <v>9001</v>
      </c>
      <c r="BN119">
        <v>0</v>
      </c>
      <c r="BO119" t="s">
        <v>47</v>
      </c>
      <c r="BP119">
        <v>0</v>
      </c>
      <c r="BQ119">
        <v>1</v>
      </c>
      <c r="BR119">
        <v>0</v>
      </c>
      <c r="BS119">
        <v>6.78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47</v>
      </c>
      <c r="BZ119">
        <v>90</v>
      </c>
      <c r="CA119">
        <v>85</v>
      </c>
      <c r="CF119">
        <v>0</v>
      </c>
      <c r="CG119">
        <v>0</v>
      </c>
      <c r="CM119">
        <v>0</v>
      </c>
      <c r="CN119" t="s">
        <v>47</v>
      </c>
      <c r="CO119">
        <v>0</v>
      </c>
      <c r="CP119">
        <f t="shared" ref="CP119:CP149" si="148">(P119+Q119+S119)</f>
        <v>389</v>
      </c>
      <c r="CQ119">
        <f t="shared" si="126"/>
        <v>0</v>
      </c>
      <c r="CR119">
        <f t="shared" si="127"/>
        <v>22.3062</v>
      </c>
      <c r="CS119">
        <f t="shared" si="128"/>
        <v>3.9323999999999999</v>
      </c>
      <c r="CT119">
        <f t="shared" si="129"/>
        <v>806.20979999999997</v>
      </c>
      <c r="CU119">
        <f t="shared" si="130"/>
        <v>0</v>
      </c>
      <c r="CV119">
        <f t="shared" si="131"/>
        <v>12.8</v>
      </c>
      <c r="CW119">
        <f t="shared" si="132"/>
        <v>0.05</v>
      </c>
      <c r="CX119">
        <f t="shared" si="133"/>
        <v>0</v>
      </c>
      <c r="CY119">
        <f t="shared" si="134"/>
        <v>342.9</v>
      </c>
      <c r="CZ119">
        <f t="shared" si="135"/>
        <v>323.85000000000002</v>
      </c>
      <c r="DC119" t="s">
        <v>47</v>
      </c>
      <c r="DD119" t="s">
        <v>47</v>
      </c>
      <c r="DE119" t="s">
        <v>47</v>
      </c>
      <c r="DF119" t="s">
        <v>47</v>
      </c>
      <c r="DG119" t="s">
        <v>47</v>
      </c>
      <c r="DH119" t="s">
        <v>47</v>
      </c>
      <c r="DI119" t="s">
        <v>47</v>
      </c>
      <c r="DJ119" t="s">
        <v>47</v>
      </c>
      <c r="DK119" t="s">
        <v>47</v>
      </c>
      <c r="DL119" t="s">
        <v>47</v>
      </c>
      <c r="DM119" t="s">
        <v>47</v>
      </c>
      <c r="DN119">
        <v>0</v>
      </c>
      <c r="DO119">
        <v>0</v>
      </c>
      <c r="DP119">
        <v>1</v>
      </c>
      <c r="DQ119">
        <v>1</v>
      </c>
      <c r="DU119">
        <v>1003</v>
      </c>
      <c r="DV119" t="s">
        <v>196</v>
      </c>
      <c r="DW119" t="s">
        <v>196</v>
      </c>
      <c r="DX119">
        <v>100</v>
      </c>
      <c r="EE119">
        <v>32653357</v>
      </c>
      <c r="EF119">
        <v>1</v>
      </c>
      <c r="EG119" t="s">
        <v>164</v>
      </c>
      <c r="EH119">
        <v>0</v>
      </c>
      <c r="EI119" t="s">
        <v>47</v>
      </c>
      <c r="EJ119">
        <v>1</v>
      </c>
      <c r="EK119">
        <v>9001</v>
      </c>
      <c r="EL119" t="s">
        <v>218</v>
      </c>
      <c r="EM119" t="s">
        <v>219</v>
      </c>
      <c r="EO119" t="s">
        <v>47</v>
      </c>
      <c r="EQ119">
        <v>0</v>
      </c>
      <c r="ER119">
        <v>122.2</v>
      </c>
      <c r="ES119">
        <v>0</v>
      </c>
      <c r="ET119">
        <v>3.29</v>
      </c>
      <c r="EU119">
        <v>0.57999999999999996</v>
      </c>
      <c r="EV119">
        <v>118.91</v>
      </c>
      <c r="EW119">
        <v>12.8</v>
      </c>
      <c r="EX119">
        <v>0.05</v>
      </c>
      <c r="EY119">
        <v>0</v>
      </c>
      <c r="FQ119">
        <v>0</v>
      </c>
      <c r="FR119">
        <f t="shared" si="136"/>
        <v>0</v>
      </c>
      <c r="FS119">
        <v>0</v>
      </c>
      <c r="FX119">
        <v>90</v>
      </c>
      <c r="FY119">
        <v>85</v>
      </c>
      <c r="GA119" t="s">
        <v>47</v>
      </c>
      <c r="GD119">
        <v>0</v>
      </c>
      <c r="GF119">
        <v>2021254215</v>
      </c>
      <c r="GG119">
        <v>1</v>
      </c>
      <c r="GH119">
        <v>1</v>
      </c>
      <c r="GI119">
        <v>4</v>
      </c>
      <c r="GJ119">
        <v>0</v>
      </c>
      <c r="GK119">
        <f>ROUND(R119*(S12)/100,0)</f>
        <v>0</v>
      </c>
      <c r="GL119">
        <f t="shared" si="137"/>
        <v>0</v>
      </c>
      <c r="GM119">
        <f t="shared" si="138"/>
        <v>1056</v>
      </c>
      <c r="GN119">
        <f t="shared" si="139"/>
        <v>1056</v>
      </c>
      <c r="GO119">
        <f t="shared" si="140"/>
        <v>0</v>
      </c>
      <c r="GP119">
        <f t="shared" si="141"/>
        <v>0</v>
      </c>
      <c r="GR119">
        <v>0</v>
      </c>
      <c r="GS119">
        <v>3</v>
      </c>
      <c r="GT119">
        <v>0</v>
      </c>
      <c r="GU119" t="s">
        <v>47</v>
      </c>
      <c r="GV119">
        <f t="shared" si="142"/>
        <v>0</v>
      </c>
      <c r="GW119">
        <v>1</v>
      </c>
      <c r="GX119">
        <f t="shared" si="143"/>
        <v>0</v>
      </c>
      <c r="HA119">
        <v>0</v>
      </c>
      <c r="HB119">
        <v>0</v>
      </c>
      <c r="IF119">
        <v>-1</v>
      </c>
      <c r="IK119">
        <v>0</v>
      </c>
    </row>
    <row r="120" spans="1:255" x14ac:dyDescent="0.2">
      <c r="A120" s="2">
        <v>18</v>
      </c>
      <c r="B120" s="2">
        <v>1</v>
      </c>
      <c r="C120" s="2">
        <v>250</v>
      </c>
      <c r="D120" s="2"/>
      <c r="E120" s="2" t="s">
        <v>231</v>
      </c>
      <c r="F120" s="2" t="str">
        <f>'1.Смета.или.Акт'!B156</f>
        <v>01.7.15.14</v>
      </c>
      <c r="G120" s="2" t="str">
        <f>'1.Смета.или.Акт'!C156</f>
        <v>Конек широкий</v>
      </c>
      <c r="H120" s="2" t="s">
        <v>234</v>
      </c>
      <c r="I120" s="2">
        <f>I118*J120</f>
        <v>50</v>
      </c>
      <c r="J120" s="2">
        <v>106.45092612305727</v>
      </c>
      <c r="K120" s="2"/>
      <c r="L120" s="2"/>
      <c r="M120" s="2"/>
      <c r="N120" s="2"/>
      <c r="O120" s="2">
        <f t="shared" si="110"/>
        <v>1567</v>
      </c>
      <c r="P120" s="2">
        <f t="shared" si="111"/>
        <v>1567</v>
      </c>
      <c r="Q120" s="2">
        <f t="shared" si="112"/>
        <v>0</v>
      </c>
      <c r="R120" s="2">
        <f t="shared" si="113"/>
        <v>0</v>
      </c>
      <c r="S120" s="2">
        <f t="shared" si="114"/>
        <v>0</v>
      </c>
      <c r="T120" s="2">
        <f t="shared" si="115"/>
        <v>0</v>
      </c>
      <c r="U120" s="2">
        <f t="shared" si="116"/>
        <v>0</v>
      </c>
      <c r="V120" s="2">
        <f t="shared" si="117"/>
        <v>0</v>
      </c>
      <c r="W120" s="2">
        <f t="shared" si="118"/>
        <v>0</v>
      </c>
      <c r="X120" s="2">
        <f t="shared" si="119"/>
        <v>0</v>
      </c>
      <c r="Y120" s="2">
        <f t="shared" si="120"/>
        <v>0</v>
      </c>
      <c r="Z120" s="2"/>
      <c r="AA120" s="2">
        <v>34736102</v>
      </c>
      <c r="AB120" s="2">
        <f t="shared" si="144"/>
        <v>31.34</v>
      </c>
      <c r="AC120" s="2">
        <f>'1.Смета.или.Акт'!F156</f>
        <v>31.34</v>
      </c>
      <c r="AD120" s="2">
        <f t="shared" si="145"/>
        <v>0</v>
      </c>
      <c r="AE120" s="2">
        <f t="shared" si="146"/>
        <v>0</v>
      </c>
      <c r="AF120" s="2">
        <f t="shared" si="147"/>
        <v>0</v>
      </c>
      <c r="AG120" s="2">
        <f t="shared" si="122"/>
        <v>0</v>
      </c>
      <c r="AH120" s="2">
        <f t="shared" si="123"/>
        <v>0</v>
      </c>
      <c r="AI120" s="2">
        <f t="shared" si="124"/>
        <v>0</v>
      </c>
      <c r="AJ120" s="2">
        <f t="shared" si="125"/>
        <v>0</v>
      </c>
      <c r="AK120" s="2">
        <v>31.34</v>
      </c>
      <c r="AL120" s="2">
        <v>31.34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106</v>
      </c>
      <c r="AU120" s="2">
        <v>65</v>
      </c>
      <c r="AV120" s="2">
        <v>1</v>
      </c>
      <c r="AW120" s="2">
        <v>1</v>
      </c>
      <c r="AX120" s="2"/>
      <c r="AY120" s="2"/>
      <c r="AZ120" s="2">
        <v>1</v>
      </c>
      <c r="BA120" s="2">
        <v>1</v>
      </c>
      <c r="BB120" s="2">
        <v>1</v>
      </c>
      <c r="BC120" s="2">
        <v>1</v>
      </c>
      <c r="BD120" s="2" t="s">
        <v>47</v>
      </c>
      <c r="BE120" s="2" t="s">
        <v>47</v>
      </c>
      <c r="BF120" s="2" t="s">
        <v>47</v>
      </c>
      <c r="BG120" s="2" t="s">
        <v>47</v>
      </c>
      <c r="BH120" s="2">
        <v>3</v>
      </c>
      <c r="BI120" s="2">
        <v>1</v>
      </c>
      <c r="BJ120" s="2" t="s">
        <v>47</v>
      </c>
      <c r="BK120" s="2"/>
      <c r="BL120" s="2"/>
      <c r="BM120" s="2">
        <v>0</v>
      </c>
      <c r="BN120" s="2">
        <v>0</v>
      </c>
      <c r="BO120" s="2" t="s">
        <v>47</v>
      </c>
      <c r="BP120" s="2">
        <v>0</v>
      </c>
      <c r="BQ120" s="2">
        <v>20</v>
      </c>
      <c r="BR120" s="2">
        <v>0</v>
      </c>
      <c r="BS120" s="2">
        <v>1</v>
      </c>
      <c r="BT120" s="2">
        <v>1</v>
      </c>
      <c r="BU120" s="2">
        <v>1</v>
      </c>
      <c r="BV120" s="2">
        <v>1</v>
      </c>
      <c r="BW120" s="2">
        <v>1</v>
      </c>
      <c r="BX120" s="2">
        <v>1</v>
      </c>
      <c r="BY120" s="2" t="s">
        <v>47</v>
      </c>
      <c r="BZ120" s="2">
        <v>106</v>
      </c>
      <c r="CA120" s="2">
        <v>65</v>
      </c>
      <c r="CB120" s="2"/>
      <c r="CC120" s="2"/>
      <c r="CD120" s="2"/>
      <c r="CE120" s="2"/>
      <c r="CF120" s="2">
        <v>0</v>
      </c>
      <c r="CG120" s="2">
        <v>0</v>
      </c>
      <c r="CH120" s="2"/>
      <c r="CI120" s="2"/>
      <c r="CJ120" s="2"/>
      <c r="CK120" s="2"/>
      <c r="CL120" s="2"/>
      <c r="CM120" s="2">
        <v>0</v>
      </c>
      <c r="CN120" s="2" t="s">
        <v>47</v>
      </c>
      <c r="CO120" s="2">
        <v>0</v>
      </c>
      <c r="CP120" s="2">
        <f>IF('1.Смета.или.Акт'!F156=AC120+AD120+AF120,P120+Q120+S120,I120*AB120)</f>
        <v>1567</v>
      </c>
      <c r="CQ120" s="2">
        <f t="shared" si="126"/>
        <v>31.34</v>
      </c>
      <c r="CR120" s="2">
        <f t="shared" si="127"/>
        <v>0</v>
      </c>
      <c r="CS120" s="2">
        <f t="shared" si="128"/>
        <v>0</v>
      </c>
      <c r="CT120" s="2">
        <f t="shared" si="129"/>
        <v>0</v>
      </c>
      <c r="CU120" s="2">
        <f t="shared" si="130"/>
        <v>0</v>
      </c>
      <c r="CV120" s="2">
        <f t="shared" si="131"/>
        <v>0</v>
      </c>
      <c r="CW120" s="2">
        <f t="shared" si="132"/>
        <v>0</v>
      </c>
      <c r="CX120" s="2">
        <f t="shared" si="133"/>
        <v>0</v>
      </c>
      <c r="CY120" s="2">
        <f t="shared" si="134"/>
        <v>0</v>
      </c>
      <c r="CZ120" s="2">
        <f t="shared" si="135"/>
        <v>0</v>
      </c>
      <c r="DA120" s="2"/>
      <c r="DB120" s="2"/>
      <c r="DC120" s="2" t="s">
        <v>47</v>
      </c>
      <c r="DD120" s="2" t="s">
        <v>47</v>
      </c>
      <c r="DE120" s="2" t="s">
        <v>47</v>
      </c>
      <c r="DF120" s="2" t="s">
        <v>47</v>
      </c>
      <c r="DG120" s="2" t="s">
        <v>47</v>
      </c>
      <c r="DH120" s="2" t="s">
        <v>47</v>
      </c>
      <c r="DI120" s="2" t="s">
        <v>47</v>
      </c>
      <c r="DJ120" s="2" t="s">
        <v>47</v>
      </c>
      <c r="DK120" s="2" t="s">
        <v>47</v>
      </c>
      <c r="DL120" s="2" t="s">
        <v>47</v>
      </c>
      <c r="DM120" s="2" t="s">
        <v>47</v>
      </c>
      <c r="DN120" s="2">
        <v>0</v>
      </c>
      <c r="DO120" s="2">
        <v>0</v>
      </c>
      <c r="DP120" s="2">
        <v>1</v>
      </c>
      <c r="DQ120" s="2">
        <v>1</v>
      </c>
      <c r="DR120" s="2"/>
      <c r="DS120" s="2"/>
      <c r="DT120" s="2"/>
      <c r="DU120" s="2">
        <v>1013</v>
      </c>
      <c r="DV120" s="2" t="s">
        <v>234</v>
      </c>
      <c r="DW120" s="2" t="str">
        <f>'1.Смета.или.Акт'!D156</f>
        <v>1М</v>
      </c>
      <c r="DX120" s="2">
        <v>1</v>
      </c>
      <c r="DY120" s="2"/>
      <c r="DZ120" s="2"/>
      <c r="EA120" s="2"/>
      <c r="EB120" s="2"/>
      <c r="EC120" s="2"/>
      <c r="ED120" s="2"/>
      <c r="EE120" s="2">
        <v>32653299</v>
      </c>
      <c r="EF120" s="2">
        <v>20</v>
      </c>
      <c r="EG120" s="2" t="s">
        <v>75</v>
      </c>
      <c r="EH120" s="2">
        <v>0</v>
      </c>
      <c r="EI120" s="2" t="s">
        <v>47</v>
      </c>
      <c r="EJ120" s="2">
        <v>1</v>
      </c>
      <c r="EK120" s="2">
        <v>0</v>
      </c>
      <c r="EL120" s="2" t="s">
        <v>76</v>
      </c>
      <c r="EM120" s="2" t="s">
        <v>77</v>
      </c>
      <c r="EN120" s="2"/>
      <c r="EO120" s="2" t="s">
        <v>47</v>
      </c>
      <c r="EP120" s="2"/>
      <c r="EQ120" s="2">
        <v>0</v>
      </c>
      <c r="ER120" s="2">
        <v>30.73</v>
      </c>
      <c r="ES120" s="2">
        <v>31.34</v>
      </c>
      <c r="ET120" s="2">
        <v>0</v>
      </c>
      <c r="EU120" s="2">
        <v>0</v>
      </c>
      <c r="EV120" s="2">
        <v>0</v>
      </c>
      <c r="EW120" s="2">
        <v>0</v>
      </c>
      <c r="EX120" s="2">
        <v>0</v>
      </c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>
        <v>0</v>
      </c>
      <c r="FR120" s="2">
        <f t="shared" si="136"/>
        <v>0</v>
      </c>
      <c r="FS120" s="2">
        <v>0</v>
      </c>
      <c r="FT120" s="2"/>
      <c r="FU120" s="2"/>
      <c r="FV120" s="2"/>
      <c r="FW120" s="2"/>
      <c r="FX120" s="2">
        <v>106</v>
      </c>
      <c r="FY120" s="2">
        <v>65</v>
      </c>
      <c r="FZ120" s="2"/>
      <c r="GA120" s="2" t="s">
        <v>235</v>
      </c>
      <c r="GB120" s="2"/>
      <c r="GC120" s="2"/>
      <c r="GD120" s="2">
        <v>0</v>
      </c>
      <c r="GE120" s="2"/>
      <c r="GF120" s="2">
        <v>-568673028</v>
      </c>
      <c r="GG120" s="2">
        <v>2</v>
      </c>
      <c r="GH120" s="2">
        <v>2</v>
      </c>
      <c r="GI120" s="2">
        <v>-2</v>
      </c>
      <c r="GJ120" s="2">
        <v>0</v>
      </c>
      <c r="GK120" s="2">
        <f>ROUND(R120*(R12)/100,0)</f>
        <v>0</v>
      </c>
      <c r="GL120" s="2">
        <f t="shared" si="137"/>
        <v>0</v>
      </c>
      <c r="GM120" s="2">
        <f t="shared" si="138"/>
        <v>1567</v>
      </c>
      <c r="GN120" s="2">
        <f t="shared" si="139"/>
        <v>1567</v>
      </c>
      <c r="GO120" s="2">
        <f t="shared" si="140"/>
        <v>0</v>
      </c>
      <c r="GP120" s="2">
        <f t="shared" si="141"/>
        <v>0</v>
      </c>
      <c r="GQ120" s="2"/>
      <c r="GR120" s="2">
        <v>0</v>
      </c>
      <c r="GS120" s="2">
        <v>2</v>
      </c>
      <c r="GT120" s="2">
        <v>0</v>
      </c>
      <c r="GU120" s="2" t="s">
        <v>47</v>
      </c>
      <c r="GV120" s="2">
        <f t="shared" si="142"/>
        <v>0</v>
      </c>
      <c r="GW120" s="2">
        <v>1</v>
      </c>
      <c r="GX120" s="2">
        <f t="shared" si="143"/>
        <v>0</v>
      </c>
      <c r="GY120" s="2"/>
      <c r="GZ120" s="2"/>
      <c r="HA120" s="2">
        <v>0</v>
      </c>
      <c r="HB120" s="2">
        <v>0</v>
      </c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>
        <v>-1</v>
      </c>
      <c r="IG120" s="2"/>
      <c r="IH120" s="2"/>
      <c r="II120" s="2"/>
      <c r="IJ120" s="2"/>
      <c r="IK120" s="2">
        <v>0</v>
      </c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x14ac:dyDescent="0.2">
      <c r="A121">
        <v>18</v>
      </c>
      <c r="B121">
        <v>1</v>
      </c>
      <c r="C121">
        <v>256</v>
      </c>
      <c r="E121" t="s">
        <v>231</v>
      </c>
      <c r="F121" t="s">
        <v>232</v>
      </c>
      <c r="G121" t="s">
        <v>233</v>
      </c>
      <c r="H121" t="s">
        <v>234</v>
      </c>
      <c r="I121">
        <f>I119*J121</f>
        <v>50</v>
      </c>
      <c r="J121">
        <v>106.45092612305727</v>
      </c>
      <c r="O121">
        <f t="shared" si="110"/>
        <v>10624</v>
      </c>
      <c r="P121">
        <f t="shared" si="111"/>
        <v>10624</v>
      </c>
      <c r="Q121">
        <f t="shared" si="112"/>
        <v>0</v>
      </c>
      <c r="R121">
        <f t="shared" si="113"/>
        <v>0</v>
      </c>
      <c r="S121">
        <f t="shared" si="114"/>
        <v>0</v>
      </c>
      <c r="T121">
        <f t="shared" si="115"/>
        <v>0</v>
      </c>
      <c r="U121">
        <f t="shared" si="116"/>
        <v>0</v>
      </c>
      <c r="V121">
        <f t="shared" si="117"/>
        <v>0</v>
      </c>
      <c r="W121">
        <f t="shared" si="118"/>
        <v>0</v>
      </c>
      <c r="X121">
        <f t="shared" si="119"/>
        <v>0</v>
      </c>
      <c r="Y121">
        <f t="shared" si="120"/>
        <v>0</v>
      </c>
      <c r="AA121">
        <v>34736124</v>
      </c>
      <c r="AB121">
        <f t="shared" si="144"/>
        <v>31.34</v>
      </c>
      <c r="AC121">
        <f t="shared" si="121"/>
        <v>31.34</v>
      </c>
      <c r="AD121">
        <f t="shared" si="145"/>
        <v>0</v>
      </c>
      <c r="AE121">
        <f t="shared" si="146"/>
        <v>0</v>
      </c>
      <c r="AF121">
        <f t="shared" si="147"/>
        <v>0</v>
      </c>
      <c r="AG121">
        <f t="shared" si="122"/>
        <v>0</v>
      </c>
      <c r="AH121">
        <f t="shared" si="123"/>
        <v>0</v>
      </c>
      <c r="AI121">
        <f t="shared" si="124"/>
        <v>0</v>
      </c>
      <c r="AJ121">
        <f t="shared" si="125"/>
        <v>0</v>
      </c>
      <c r="AK121">
        <v>31.34</v>
      </c>
      <c r="AL121">
        <v>31.34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106</v>
      </c>
      <c r="AU121">
        <v>65</v>
      </c>
      <c r="AV121">
        <v>1</v>
      </c>
      <c r="AW121">
        <v>1</v>
      </c>
      <c r="AZ121">
        <v>6.78</v>
      </c>
      <c r="BA121">
        <v>1</v>
      </c>
      <c r="BB121">
        <v>1</v>
      </c>
      <c r="BC121">
        <v>6.78</v>
      </c>
      <c r="BD121" t="s">
        <v>47</v>
      </c>
      <c r="BE121" t="s">
        <v>47</v>
      </c>
      <c r="BF121" t="s">
        <v>47</v>
      </c>
      <c r="BG121" t="s">
        <v>47</v>
      </c>
      <c r="BH121">
        <v>3</v>
      </c>
      <c r="BI121">
        <v>1</v>
      </c>
      <c r="BJ121" t="s">
        <v>47</v>
      </c>
      <c r="BM121">
        <v>0</v>
      </c>
      <c r="BN121">
        <v>0</v>
      </c>
      <c r="BO121" t="s">
        <v>47</v>
      </c>
      <c r="BP121">
        <v>0</v>
      </c>
      <c r="BQ121">
        <v>20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47</v>
      </c>
      <c r="BZ121">
        <v>106</v>
      </c>
      <c r="CA121">
        <v>65</v>
      </c>
      <c r="CF121">
        <v>0</v>
      </c>
      <c r="CG121">
        <v>0</v>
      </c>
      <c r="CM121">
        <v>0</v>
      </c>
      <c r="CN121" t="s">
        <v>47</v>
      </c>
      <c r="CO121">
        <v>0</v>
      </c>
      <c r="CP121">
        <f t="shared" si="148"/>
        <v>10624</v>
      </c>
      <c r="CQ121">
        <f t="shared" si="126"/>
        <v>212.48520000000002</v>
      </c>
      <c r="CR121">
        <f t="shared" si="127"/>
        <v>0</v>
      </c>
      <c r="CS121">
        <f t="shared" si="128"/>
        <v>0</v>
      </c>
      <c r="CT121">
        <f t="shared" si="129"/>
        <v>0</v>
      </c>
      <c r="CU121">
        <f t="shared" si="130"/>
        <v>0</v>
      </c>
      <c r="CV121">
        <f t="shared" si="131"/>
        <v>0</v>
      </c>
      <c r="CW121">
        <f t="shared" si="132"/>
        <v>0</v>
      </c>
      <c r="CX121">
        <f t="shared" si="133"/>
        <v>0</v>
      </c>
      <c r="CY121">
        <f t="shared" si="134"/>
        <v>0</v>
      </c>
      <c r="CZ121">
        <f t="shared" si="135"/>
        <v>0</v>
      </c>
      <c r="DC121" t="s">
        <v>47</v>
      </c>
      <c r="DD121" t="s">
        <v>47</v>
      </c>
      <c r="DE121" t="s">
        <v>47</v>
      </c>
      <c r="DF121" t="s">
        <v>47</v>
      </c>
      <c r="DG121" t="s">
        <v>47</v>
      </c>
      <c r="DH121" t="s">
        <v>47</v>
      </c>
      <c r="DI121" t="s">
        <v>47</v>
      </c>
      <c r="DJ121" t="s">
        <v>47</v>
      </c>
      <c r="DK121" t="s">
        <v>47</v>
      </c>
      <c r="DL121" t="s">
        <v>47</v>
      </c>
      <c r="DM121" t="s">
        <v>47</v>
      </c>
      <c r="DN121">
        <v>0</v>
      </c>
      <c r="DO121">
        <v>0</v>
      </c>
      <c r="DP121">
        <v>1</v>
      </c>
      <c r="DQ121">
        <v>1</v>
      </c>
      <c r="DU121">
        <v>1013</v>
      </c>
      <c r="DV121" t="s">
        <v>234</v>
      </c>
      <c r="DW121" t="s">
        <v>234</v>
      </c>
      <c r="DX121">
        <v>1</v>
      </c>
      <c r="EE121">
        <v>32653299</v>
      </c>
      <c r="EF121">
        <v>20</v>
      </c>
      <c r="EG121" t="s">
        <v>75</v>
      </c>
      <c r="EH121">
        <v>0</v>
      </c>
      <c r="EI121" t="s">
        <v>47</v>
      </c>
      <c r="EJ121">
        <v>1</v>
      </c>
      <c r="EK121">
        <v>0</v>
      </c>
      <c r="EL121" t="s">
        <v>76</v>
      </c>
      <c r="EM121" t="s">
        <v>77</v>
      </c>
      <c r="EO121" t="s">
        <v>47</v>
      </c>
      <c r="EQ121">
        <v>0</v>
      </c>
      <c r="ER121">
        <v>208.33</v>
      </c>
      <c r="ES121">
        <v>31.34</v>
      </c>
      <c r="ET121">
        <v>0</v>
      </c>
      <c r="EU121">
        <v>0</v>
      </c>
      <c r="EV121">
        <v>0</v>
      </c>
      <c r="EW121">
        <v>0</v>
      </c>
      <c r="EX121">
        <v>0</v>
      </c>
      <c r="EZ121">
        <v>5</v>
      </c>
      <c r="FC121">
        <v>0</v>
      </c>
      <c r="FD121">
        <v>18</v>
      </c>
      <c r="FF121">
        <v>208.33</v>
      </c>
      <c r="FQ121">
        <v>0</v>
      </c>
      <c r="FR121">
        <f t="shared" si="136"/>
        <v>0</v>
      </c>
      <c r="FS121">
        <v>0</v>
      </c>
      <c r="FX121">
        <v>106</v>
      </c>
      <c r="FY121">
        <v>65</v>
      </c>
      <c r="GA121" t="s">
        <v>235</v>
      </c>
      <c r="GD121">
        <v>0</v>
      </c>
      <c r="GF121">
        <v>-568673028</v>
      </c>
      <c r="GG121">
        <v>1</v>
      </c>
      <c r="GH121">
        <v>3</v>
      </c>
      <c r="GI121">
        <v>4</v>
      </c>
      <c r="GJ121">
        <v>0</v>
      </c>
      <c r="GK121">
        <f>ROUND(R121*(S12)/100,0)</f>
        <v>0</v>
      </c>
      <c r="GL121">
        <f t="shared" si="137"/>
        <v>0</v>
      </c>
      <c r="GM121">
        <f t="shared" si="138"/>
        <v>10624</v>
      </c>
      <c r="GN121">
        <f t="shared" si="139"/>
        <v>10624</v>
      </c>
      <c r="GO121">
        <f t="shared" si="140"/>
        <v>0</v>
      </c>
      <c r="GP121">
        <f t="shared" si="141"/>
        <v>0</v>
      </c>
      <c r="GR121">
        <v>1</v>
      </c>
      <c r="GS121">
        <v>1</v>
      </c>
      <c r="GT121">
        <v>0</v>
      </c>
      <c r="GU121" t="s">
        <v>47</v>
      </c>
      <c r="GV121">
        <f t="shared" si="142"/>
        <v>0</v>
      </c>
      <c r="GW121">
        <v>1</v>
      </c>
      <c r="GX121">
        <f t="shared" si="143"/>
        <v>0</v>
      </c>
      <c r="HA121">
        <v>0</v>
      </c>
      <c r="HB121">
        <v>0</v>
      </c>
      <c r="IF121">
        <v>-1</v>
      </c>
      <c r="IK121">
        <v>0</v>
      </c>
    </row>
    <row r="122" spans="1:255" x14ac:dyDescent="0.2">
      <c r="A122" s="2">
        <v>18</v>
      </c>
      <c r="B122" s="2">
        <v>1</v>
      </c>
      <c r="C122" s="2">
        <v>251</v>
      </c>
      <c r="D122" s="2"/>
      <c r="E122" s="2" t="s">
        <v>236</v>
      </c>
      <c r="F122" s="2" t="s">
        <v>237</v>
      </c>
      <c r="G122" s="2" t="s">
        <v>238</v>
      </c>
      <c r="H122" s="2" t="s">
        <v>74</v>
      </c>
      <c r="I122" s="2">
        <f>I118*J122</f>
        <v>0</v>
      </c>
      <c r="J122" s="2">
        <v>0</v>
      </c>
      <c r="K122" s="2"/>
      <c r="L122" s="2"/>
      <c r="M122" s="2"/>
      <c r="N122" s="2"/>
      <c r="O122" s="2">
        <f t="shared" si="110"/>
        <v>0</v>
      </c>
      <c r="P122" s="2">
        <f t="shared" si="111"/>
        <v>0</v>
      </c>
      <c r="Q122" s="2">
        <f t="shared" si="112"/>
        <v>0</v>
      </c>
      <c r="R122" s="2">
        <f t="shared" si="113"/>
        <v>0</v>
      </c>
      <c r="S122" s="2">
        <f t="shared" si="114"/>
        <v>0</v>
      </c>
      <c r="T122" s="2">
        <f t="shared" si="115"/>
        <v>0</v>
      </c>
      <c r="U122" s="2">
        <f t="shared" si="116"/>
        <v>0</v>
      </c>
      <c r="V122" s="2">
        <f t="shared" si="117"/>
        <v>0</v>
      </c>
      <c r="W122" s="2">
        <f t="shared" si="118"/>
        <v>0</v>
      </c>
      <c r="X122" s="2">
        <f t="shared" si="119"/>
        <v>0</v>
      </c>
      <c r="Y122" s="2">
        <f t="shared" si="120"/>
        <v>0</v>
      </c>
      <c r="Z122" s="2"/>
      <c r="AA122" s="2">
        <v>34736102</v>
      </c>
      <c r="AB122" s="2">
        <f t="shared" si="144"/>
        <v>0</v>
      </c>
      <c r="AC122" s="2">
        <f t="shared" si="121"/>
        <v>0</v>
      </c>
      <c r="AD122" s="2">
        <f t="shared" si="145"/>
        <v>0</v>
      </c>
      <c r="AE122" s="2">
        <f t="shared" si="146"/>
        <v>0</v>
      </c>
      <c r="AF122" s="2">
        <f t="shared" si="147"/>
        <v>0</v>
      </c>
      <c r="AG122" s="2">
        <f t="shared" si="122"/>
        <v>0</v>
      </c>
      <c r="AH122" s="2">
        <f t="shared" si="123"/>
        <v>0</v>
      </c>
      <c r="AI122" s="2">
        <f t="shared" si="124"/>
        <v>0</v>
      </c>
      <c r="AJ122" s="2">
        <f t="shared" si="125"/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106</v>
      </c>
      <c r="AU122" s="2">
        <v>65</v>
      </c>
      <c r="AV122" s="2">
        <v>1</v>
      </c>
      <c r="AW122" s="2">
        <v>1</v>
      </c>
      <c r="AX122" s="2"/>
      <c r="AY122" s="2"/>
      <c r="AZ122" s="2">
        <v>1</v>
      </c>
      <c r="BA122" s="2">
        <v>1</v>
      </c>
      <c r="BB122" s="2">
        <v>1</v>
      </c>
      <c r="BC122" s="2">
        <v>1</v>
      </c>
      <c r="BD122" s="2" t="s">
        <v>47</v>
      </c>
      <c r="BE122" s="2" t="s">
        <v>47</v>
      </c>
      <c r="BF122" s="2" t="s">
        <v>47</v>
      </c>
      <c r="BG122" s="2" t="s">
        <v>47</v>
      </c>
      <c r="BH122" s="2">
        <v>3</v>
      </c>
      <c r="BI122" s="2">
        <v>1</v>
      </c>
      <c r="BJ122" s="2" t="s">
        <v>47</v>
      </c>
      <c r="BK122" s="2"/>
      <c r="BL122" s="2"/>
      <c r="BM122" s="2">
        <v>0</v>
      </c>
      <c r="BN122" s="2">
        <v>0</v>
      </c>
      <c r="BO122" s="2" t="s">
        <v>47</v>
      </c>
      <c r="BP122" s="2">
        <v>0</v>
      </c>
      <c r="BQ122" s="2">
        <v>20</v>
      </c>
      <c r="BR122" s="2">
        <v>0</v>
      </c>
      <c r="BS122" s="2">
        <v>1</v>
      </c>
      <c r="BT122" s="2">
        <v>1</v>
      </c>
      <c r="BU122" s="2">
        <v>1</v>
      </c>
      <c r="BV122" s="2">
        <v>1</v>
      </c>
      <c r="BW122" s="2">
        <v>1</v>
      </c>
      <c r="BX122" s="2">
        <v>1</v>
      </c>
      <c r="BY122" s="2" t="s">
        <v>47</v>
      </c>
      <c r="BZ122" s="2">
        <v>106</v>
      </c>
      <c r="CA122" s="2">
        <v>65</v>
      </c>
      <c r="CB122" s="2"/>
      <c r="CC122" s="2"/>
      <c r="CD122" s="2"/>
      <c r="CE122" s="2"/>
      <c r="CF122" s="2">
        <v>0</v>
      </c>
      <c r="CG122" s="2">
        <v>0</v>
      </c>
      <c r="CH122" s="2"/>
      <c r="CI122" s="2"/>
      <c r="CJ122" s="2"/>
      <c r="CK122" s="2"/>
      <c r="CL122" s="2"/>
      <c r="CM122" s="2">
        <v>0</v>
      </c>
      <c r="CN122" s="2" t="s">
        <v>47</v>
      </c>
      <c r="CO122" s="2">
        <v>0</v>
      </c>
      <c r="CP122" s="2">
        <f t="shared" si="148"/>
        <v>0</v>
      </c>
      <c r="CQ122" s="2">
        <f t="shared" si="126"/>
        <v>0</v>
      </c>
      <c r="CR122" s="2">
        <f t="shared" si="127"/>
        <v>0</v>
      </c>
      <c r="CS122" s="2">
        <f t="shared" si="128"/>
        <v>0</v>
      </c>
      <c r="CT122" s="2">
        <f t="shared" si="129"/>
        <v>0</v>
      </c>
      <c r="CU122" s="2">
        <f t="shared" si="130"/>
        <v>0</v>
      </c>
      <c r="CV122" s="2">
        <f t="shared" si="131"/>
        <v>0</v>
      </c>
      <c r="CW122" s="2">
        <f t="shared" si="132"/>
        <v>0</v>
      </c>
      <c r="CX122" s="2">
        <f t="shared" si="133"/>
        <v>0</v>
      </c>
      <c r="CY122" s="2">
        <f t="shared" si="134"/>
        <v>0</v>
      </c>
      <c r="CZ122" s="2">
        <f t="shared" si="135"/>
        <v>0</v>
      </c>
      <c r="DA122" s="2"/>
      <c r="DB122" s="2"/>
      <c r="DC122" s="2" t="s">
        <v>47</v>
      </c>
      <c r="DD122" s="2" t="s">
        <v>47</v>
      </c>
      <c r="DE122" s="2" t="s">
        <v>47</v>
      </c>
      <c r="DF122" s="2" t="s">
        <v>47</v>
      </c>
      <c r="DG122" s="2" t="s">
        <v>47</v>
      </c>
      <c r="DH122" s="2" t="s">
        <v>47</v>
      </c>
      <c r="DI122" s="2" t="s">
        <v>47</v>
      </c>
      <c r="DJ122" s="2" t="s">
        <v>47</v>
      </c>
      <c r="DK122" s="2" t="s">
        <v>47</v>
      </c>
      <c r="DL122" s="2" t="s">
        <v>47</v>
      </c>
      <c r="DM122" s="2" t="s">
        <v>47</v>
      </c>
      <c r="DN122" s="2">
        <v>0</v>
      </c>
      <c r="DO122" s="2">
        <v>0</v>
      </c>
      <c r="DP122" s="2">
        <v>1</v>
      </c>
      <c r="DQ122" s="2">
        <v>1</v>
      </c>
      <c r="DR122" s="2"/>
      <c r="DS122" s="2"/>
      <c r="DT122" s="2"/>
      <c r="DU122" s="2">
        <v>1009</v>
      </c>
      <c r="DV122" s="2" t="s">
        <v>74</v>
      </c>
      <c r="DW122" s="2" t="s">
        <v>74</v>
      </c>
      <c r="DX122" s="2">
        <v>1000</v>
      </c>
      <c r="DY122" s="2"/>
      <c r="DZ122" s="2"/>
      <c r="EA122" s="2"/>
      <c r="EB122" s="2"/>
      <c r="EC122" s="2"/>
      <c r="ED122" s="2"/>
      <c r="EE122" s="2">
        <v>32653299</v>
      </c>
      <c r="EF122" s="2">
        <v>20</v>
      </c>
      <c r="EG122" s="2" t="s">
        <v>75</v>
      </c>
      <c r="EH122" s="2">
        <v>0</v>
      </c>
      <c r="EI122" s="2" t="s">
        <v>47</v>
      </c>
      <c r="EJ122" s="2">
        <v>1</v>
      </c>
      <c r="EK122" s="2">
        <v>0</v>
      </c>
      <c r="EL122" s="2" t="s">
        <v>76</v>
      </c>
      <c r="EM122" s="2" t="s">
        <v>77</v>
      </c>
      <c r="EN122" s="2"/>
      <c r="EO122" s="2" t="s">
        <v>47</v>
      </c>
      <c r="EP122" s="2"/>
      <c r="EQ122" s="2">
        <v>0</v>
      </c>
      <c r="ER122" s="2">
        <v>0</v>
      </c>
      <c r="ES122" s="2">
        <v>0</v>
      </c>
      <c r="ET122" s="2">
        <v>0</v>
      </c>
      <c r="EU122" s="2">
        <v>0</v>
      </c>
      <c r="EV122" s="2">
        <v>0</v>
      </c>
      <c r="EW122" s="2">
        <v>0</v>
      </c>
      <c r="EX122" s="2">
        <v>0</v>
      </c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>
        <v>0</v>
      </c>
      <c r="FR122" s="2">
        <f t="shared" si="136"/>
        <v>0</v>
      </c>
      <c r="FS122" s="2">
        <v>0</v>
      </c>
      <c r="FT122" s="2"/>
      <c r="FU122" s="2"/>
      <c r="FV122" s="2"/>
      <c r="FW122" s="2"/>
      <c r="FX122" s="2">
        <v>106</v>
      </c>
      <c r="FY122" s="2">
        <v>65</v>
      </c>
      <c r="FZ122" s="2"/>
      <c r="GA122" s="2" t="s">
        <v>47</v>
      </c>
      <c r="GB122" s="2"/>
      <c r="GC122" s="2"/>
      <c r="GD122" s="2">
        <v>0</v>
      </c>
      <c r="GE122" s="2"/>
      <c r="GF122" s="2">
        <v>748648226</v>
      </c>
      <c r="GG122" s="2">
        <v>2</v>
      </c>
      <c r="GH122" s="2">
        <v>1</v>
      </c>
      <c r="GI122" s="2">
        <v>-2</v>
      </c>
      <c r="GJ122" s="2">
        <v>0</v>
      </c>
      <c r="GK122" s="2">
        <f>ROUND(R122*(R12)/100,0)</f>
        <v>0</v>
      </c>
      <c r="GL122" s="2">
        <f t="shared" si="137"/>
        <v>0</v>
      </c>
      <c r="GM122" s="2">
        <f t="shared" si="138"/>
        <v>0</v>
      </c>
      <c r="GN122" s="2">
        <f t="shared" si="139"/>
        <v>0</v>
      </c>
      <c r="GO122" s="2">
        <f t="shared" si="140"/>
        <v>0</v>
      </c>
      <c r="GP122" s="2">
        <f t="shared" si="141"/>
        <v>0</v>
      </c>
      <c r="GQ122" s="2"/>
      <c r="GR122" s="2">
        <v>0</v>
      </c>
      <c r="GS122" s="2">
        <v>3</v>
      </c>
      <c r="GT122" s="2">
        <v>0</v>
      </c>
      <c r="GU122" s="2" t="s">
        <v>47</v>
      </c>
      <c r="GV122" s="2">
        <f t="shared" si="142"/>
        <v>0</v>
      </c>
      <c r="GW122" s="2">
        <v>1</v>
      </c>
      <c r="GX122" s="2">
        <f t="shared" si="143"/>
        <v>0</v>
      </c>
      <c r="GY122" s="2"/>
      <c r="GZ122" s="2"/>
      <c r="HA122" s="2">
        <v>0</v>
      </c>
      <c r="HB122" s="2">
        <v>0</v>
      </c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>
        <v>-1</v>
      </c>
      <c r="IG122" s="2"/>
      <c r="IH122" s="2"/>
      <c r="II122" s="2"/>
      <c r="IJ122" s="2"/>
      <c r="IK122" s="2">
        <v>0</v>
      </c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x14ac:dyDescent="0.2">
      <c r="A123">
        <v>18</v>
      </c>
      <c r="B123">
        <v>1</v>
      </c>
      <c r="C123">
        <v>257</v>
      </c>
      <c r="E123" t="s">
        <v>236</v>
      </c>
      <c r="F123" t="s">
        <v>237</v>
      </c>
      <c r="G123" t="s">
        <v>238</v>
      </c>
      <c r="H123" t="s">
        <v>74</v>
      </c>
      <c r="I123">
        <f>I119*J123</f>
        <v>0</v>
      </c>
      <c r="J123">
        <v>0</v>
      </c>
      <c r="O123">
        <f t="shared" si="110"/>
        <v>0</v>
      </c>
      <c r="P123">
        <f t="shared" si="111"/>
        <v>0</v>
      </c>
      <c r="Q123">
        <f t="shared" si="112"/>
        <v>0</v>
      </c>
      <c r="R123">
        <f t="shared" si="113"/>
        <v>0</v>
      </c>
      <c r="S123">
        <f t="shared" si="114"/>
        <v>0</v>
      </c>
      <c r="T123">
        <f t="shared" si="115"/>
        <v>0</v>
      </c>
      <c r="U123">
        <f t="shared" si="116"/>
        <v>0</v>
      </c>
      <c r="V123">
        <f t="shared" si="117"/>
        <v>0</v>
      </c>
      <c r="W123">
        <f t="shared" si="118"/>
        <v>0</v>
      </c>
      <c r="X123">
        <f t="shared" si="119"/>
        <v>0</v>
      </c>
      <c r="Y123">
        <f t="shared" si="120"/>
        <v>0</v>
      </c>
      <c r="AA123">
        <v>34736124</v>
      </c>
      <c r="AB123">
        <f t="shared" si="144"/>
        <v>0</v>
      </c>
      <c r="AC123">
        <f t="shared" si="121"/>
        <v>0</v>
      </c>
      <c r="AD123">
        <f t="shared" si="145"/>
        <v>0</v>
      </c>
      <c r="AE123">
        <f t="shared" si="146"/>
        <v>0</v>
      </c>
      <c r="AF123">
        <f t="shared" si="147"/>
        <v>0</v>
      </c>
      <c r="AG123">
        <f t="shared" si="122"/>
        <v>0</v>
      </c>
      <c r="AH123">
        <f t="shared" si="123"/>
        <v>0</v>
      </c>
      <c r="AI123">
        <f t="shared" si="124"/>
        <v>0</v>
      </c>
      <c r="AJ123">
        <f t="shared" si="125"/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106</v>
      </c>
      <c r="AU123">
        <v>65</v>
      </c>
      <c r="AV123">
        <v>1</v>
      </c>
      <c r="AW123">
        <v>1</v>
      </c>
      <c r="AZ123">
        <v>6.78</v>
      </c>
      <c r="BA123">
        <v>1</v>
      </c>
      <c r="BB123">
        <v>1</v>
      </c>
      <c r="BC123">
        <v>6.78</v>
      </c>
      <c r="BD123" t="s">
        <v>47</v>
      </c>
      <c r="BE123" t="s">
        <v>47</v>
      </c>
      <c r="BF123" t="s">
        <v>47</v>
      </c>
      <c r="BG123" t="s">
        <v>47</v>
      </c>
      <c r="BH123">
        <v>3</v>
      </c>
      <c r="BI123">
        <v>1</v>
      </c>
      <c r="BJ123" t="s">
        <v>47</v>
      </c>
      <c r="BM123">
        <v>0</v>
      </c>
      <c r="BN123">
        <v>0</v>
      </c>
      <c r="BO123" t="s">
        <v>47</v>
      </c>
      <c r="BP123">
        <v>0</v>
      </c>
      <c r="BQ123">
        <v>20</v>
      </c>
      <c r="BR123">
        <v>0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47</v>
      </c>
      <c r="BZ123">
        <v>106</v>
      </c>
      <c r="CA123">
        <v>65</v>
      </c>
      <c r="CF123">
        <v>0</v>
      </c>
      <c r="CG123">
        <v>0</v>
      </c>
      <c r="CM123">
        <v>0</v>
      </c>
      <c r="CN123" t="s">
        <v>47</v>
      </c>
      <c r="CO123">
        <v>0</v>
      </c>
      <c r="CP123">
        <f t="shared" si="148"/>
        <v>0</v>
      </c>
      <c r="CQ123">
        <f t="shared" si="126"/>
        <v>0</v>
      </c>
      <c r="CR123">
        <f t="shared" si="127"/>
        <v>0</v>
      </c>
      <c r="CS123">
        <f t="shared" si="128"/>
        <v>0</v>
      </c>
      <c r="CT123">
        <f t="shared" si="129"/>
        <v>0</v>
      </c>
      <c r="CU123">
        <f t="shared" si="130"/>
        <v>0</v>
      </c>
      <c r="CV123">
        <f t="shared" si="131"/>
        <v>0</v>
      </c>
      <c r="CW123">
        <f t="shared" si="132"/>
        <v>0</v>
      </c>
      <c r="CX123">
        <f t="shared" si="133"/>
        <v>0</v>
      </c>
      <c r="CY123">
        <f t="shared" si="134"/>
        <v>0</v>
      </c>
      <c r="CZ123">
        <f t="shared" si="135"/>
        <v>0</v>
      </c>
      <c r="DC123" t="s">
        <v>47</v>
      </c>
      <c r="DD123" t="s">
        <v>47</v>
      </c>
      <c r="DE123" t="s">
        <v>47</v>
      </c>
      <c r="DF123" t="s">
        <v>47</v>
      </c>
      <c r="DG123" t="s">
        <v>47</v>
      </c>
      <c r="DH123" t="s">
        <v>47</v>
      </c>
      <c r="DI123" t="s">
        <v>47</v>
      </c>
      <c r="DJ123" t="s">
        <v>47</v>
      </c>
      <c r="DK123" t="s">
        <v>47</v>
      </c>
      <c r="DL123" t="s">
        <v>47</v>
      </c>
      <c r="DM123" t="s">
        <v>47</v>
      </c>
      <c r="DN123">
        <v>0</v>
      </c>
      <c r="DO123">
        <v>0</v>
      </c>
      <c r="DP123">
        <v>1</v>
      </c>
      <c r="DQ123">
        <v>1</v>
      </c>
      <c r="DU123">
        <v>1009</v>
      </c>
      <c r="DV123" t="s">
        <v>74</v>
      </c>
      <c r="DW123" t="s">
        <v>74</v>
      </c>
      <c r="DX123">
        <v>1000</v>
      </c>
      <c r="EE123">
        <v>32653299</v>
      </c>
      <c r="EF123">
        <v>20</v>
      </c>
      <c r="EG123" t="s">
        <v>75</v>
      </c>
      <c r="EH123">
        <v>0</v>
      </c>
      <c r="EI123" t="s">
        <v>47</v>
      </c>
      <c r="EJ123">
        <v>1</v>
      </c>
      <c r="EK123">
        <v>0</v>
      </c>
      <c r="EL123" t="s">
        <v>76</v>
      </c>
      <c r="EM123" t="s">
        <v>77</v>
      </c>
      <c r="EO123" t="s">
        <v>47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FQ123">
        <v>0</v>
      </c>
      <c r="FR123">
        <f t="shared" si="136"/>
        <v>0</v>
      </c>
      <c r="FS123">
        <v>0</v>
      </c>
      <c r="FX123">
        <v>106</v>
      </c>
      <c r="FY123">
        <v>65</v>
      </c>
      <c r="GA123" t="s">
        <v>47</v>
      </c>
      <c r="GD123">
        <v>0</v>
      </c>
      <c r="GF123">
        <v>748648226</v>
      </c>
      <c r="GG123">
        <v>1</v>
      </c>
      <c r="GH123">
        <v>1</v>
      </c>
      <c r="GI123">
        <v>4</v>
      </c>
      <c r="GJ123">
        <v>0</v>
      </c>
      <c r="GK123">
        <f>ROUND(R123*(S12)/100,0)</f>
        <v>0</v>
      </c>
      <c r="GL123">
        <f t="shared" si="137"/>
        <v>0</v>
      </c>
      <c r="GM123">
        <f t="shared" si="138"/>
        <v>0</v>
      </c>
      <c r="GN123">
        <f t="shared" si="139"/>
        <v>0</v>
      </c>
      <c r="GO123">
        <f t="shared" si="140"/>
        <v>0</v>
      </c>
      <c r="GP123">
        <f t="shared" si="141"/>
        <v>0</v>
      </c>
      <c r="GR123">
        <v>0</v>
      </c>
      <c r="GS123">
        <v>3</v>
      </c>
      <c r="GT123">
        <v>0</v>
      </c>
      <c r="GU123" t="s">
        <v>47</v>
      </c>
      <c r="GV123">
        <f t="shared" si="142"/>
        <v>0</v>
      </c>
      <c r="GW123">
        <v>1</v>
      </c>
      <c r="GX123">
        <f t="shared" si="143"/>
        <v>0</v>
      </c>
      <c r="HA123">
        <v>0</v>
      </c>
      <c r="HB123">
        <v>0</v>
      </c>
      <c r="IF123">
        <v>-1</v>
      </c>
      <c r="IK123">
        <v>0</v>
      </c>
    </row>
    <row r="124" spans="1:255" x14ac:dyDescent="0.2">
      <c r="A124" s="2">
        <v>18</v>
      </c>
      <c r="B124" s="2">
        <v>1</v>
      </c>
      <c r="C124" s="2">
        <v>252</v>
      </c>
      <c r="D124" s="2"/>
      <c r="E124" s="2" t="s">
        <v>239</v>
      </c>
      <c r="F124" s="2" t="str">
        <f>'1.Смета.или.Акт'!B158</f>
        <v>07.2.07.13</v>
      </c>
      <c r="G124" s="2" t="str">
        <f>'1.Смета.или.Акт'!C158</f>
        <v>Планка из стального листа</v>
      </c>
      <c r="H124" s="2" t="s">
        <v>74</v>
      </c>
      <c r="I124" s="2">
        <f>I118*J124</f>
        <v>1.879E-3</v>
      </c>
      <c r="J124" s="2">
        <v>4.000425803704492E-3</v>
      </c>
      <c r="K124" s="2"/>
      <c r="L124" s="2"/>
      <c r="M124" s="2"/>
      <c r="N124" s="2"/>
      <c r="O124" s="2">
        <f t="shared" si="110"/>
        <v>0</v>
      </c>
      <c r="P124" s="2">
        <f t="shared" si="111"/>
        <v>0</v>
      </c>
      <c r="Q124" s="2">
        <f t="shared" si="112"/>
        <v>0</v>
      </c>
      <c r="R124" s="2">
        <f t="shared" si="113"/>
        <v>0</v>
      </c>
      <c r="S124" s="2">
        <f t="shared" si="114"/>
        <v>0</v>
      </c>
      <c r="T124" s="2">
        <f t="shared" si="115"/>
        <v>0</v>
      </c>
      <c r="U124" s="2">
        <f t="shared" si="116"/>
        <v>0</v>
      </c>
      <c r="V124" s="2">
        <f t="shared" si="117"/>
        <v>0</v>
      </c>
      <c r="W124" s="2">
        <f t="shared" si="118"/>
        <v>0</v>
      </c>
      <c r="X124" s="2">
        <f t="shared" si="119"/>
        <v>0</v>
      </c>
      <c r="Y124" s="2">
        <f t="shared" si="120"/>
        <v>0</v>
      </c>
      <c r="Z124" s="2"/>
      <c r="AA124" s="2">
        <v>34736102</v>
      </c>
      <c r="AB124" s="2">
        <f t="shared" si="144"/>
        <v>0</v>
      </c>
      <c r="AC124" s="2">
        <f>'1.Смета.или.Акт'!F158</f>
        <v>0</v>
      </c>
      <c r="AD124" s="2">
        <f t="shared" si="145"/>
        <v>0</v>
      </c>
      <c r="AE124" s="2">
        <f t="shared" si="146"/>
        <v>0</v>
      </c>
      <c r="AF124" s="2">
        <f t="shared" si="147"/>
        <v>0</v>
      </c>
      <c r="AG124" s="2">
        <f t="shared" si="122"/>
        <v>0</v>
      </c>
      <c r="AH124" s="2">
        <f t="shared" si="123"/>
        <v>0</v>
      </c>
      <c r="AI124" s="2">
        <f t="shared" si="124"/>
        <v>0</v>
      </c>
      <c r="AJ124" s="2">
        <f t="shared" si="125"/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106</v>
      </c>
      <c r="AU124" s="2">
        <v>65</v>
      </c>
      <c r="AV124" s="2">
        <v>1</v>
      </c>
      <c r="AW124" s="2">
        <v>1</v>
      </c>
      <c r="AX124" s="2"/>
      <c r="AY124" s="2"/>
      <c r="AZ124" s="2">
        <v>1</v>
      </c>
      <c r="BA124" s="2">
        <v>1</v>
      </c>
      <c r="BB124" s="2">
        <v>1</v>
      </c>
      <c r="BC124" s="2">
        <v>1</v>
      </c>
      <c r="BD124" s="2" t="s">
        <v>47</v>
      </c>
      <c r="BE124" s="2" t="s">
        <v>47</v>
      </c>
      <c r="BF124" s="2" t="s">
        <v>47</v>
      </c>
      <c r="BG124" s="2" t="s">
        <v>47</v>
      </c>
      <c r="BH124" s="2">
        <v>3</v>
      </c>
      <c r="BI124" s="2">
        <v>1</v>
      </c>
      <c r="BJ124" s="2" t="s">
        <v>47</v>
      </c>
      <c r="BK124" s="2"/>
      <c r="BL124" s="2"/>
      <c r="BM124" s="2">
        <v>0</v>
      </c>
      <c r="BN124" s="2">
        <v>0</v>
      </c>
      <c r="BO124" s="2" t="s">
        <v>47</v>
      </c>
      <c r="BP124" s="2">
        <v>0</v>
      </c>
      <c r="BQ124" s="2">
        <v>20</v>
      </c>
      <c r="BR124" s="2">
        <v>0</v>
      </c>
      <c r="BS124" s="2">
        <v>1</v>
      </c>
      <c r="BT124" s="2">
        <v>1</v>
      </c>
      <c r="BU124" s="2">
        <v>1</v>
      </c>
      <c r="BV124" s="2">
        <v>1</v>
      </c>
      <c r="BW124" s="2">
        <v>1</v>
      </c>
      <c r="BX124" s="2">
        <v>1</v>
      </c>
      <c r="BY124" s="2" t="s">
        <v>47</v>
      </c>
      <c r="BZ124" s="2">
        <v>106</v>
      </c>
      <c r="CA124" s="2">
        <v>65</v>
      </c>
      <c r="CB124" s="2"/>
      <c r="CC124" s="2"/>
      <c r="CD124" s="2"/>
      <c r="CE124" s="2"/>
      <c r="CF124" s="2">
        <v>0</v>
      </c>
      <c r="CG124" s="2">
        <v>0</v>
      </c>
      <c r="CH124" s="2"/>
      <c r="CI124" s="2"/>
      <c r="CJ124" s="2"/>
      <c r="CK124" s="2"/>
      <c r="CL124" s="2"/>
      <c r="CM124" s="2">
        <v>0</v>
      </c>
      <c r="CN124" s="2" t="s">
        <v>47</v>
      </c>
      <c r="CO124" s="2">
        <v>0</v>
      </c>
      <c r="CP124" s="2">
        <f>IF('1.Смета.или.Акт'!F158=AC124+AD124+AF124,P124+Q124+S124,I124*AB124)</f>
        <v>0</v>
      </c>
      <c r="CQ124" s="2">
        <f t="shared" si="126"/>
        <v>0</v>
      </c>
      <c r="CR124" s="2">
        <f t="shared" si="127"/>
        <v>0</v>
      </c>
      <c r="CS124" s="2">
        <f t="shared" si="128"/>
        <v>0</v>
      </c>
      <c r="CT124" s="2">
        <f t="shared" si="129"/>
        <v>0</v>
      </c>
      <c r="CU124" s="2">
        <f t="shared" si="130"/>
        <v>0</v>
      </c>
      <c r="CV124" s="2">
        <f t="shared" si="131"/>
        <v>0</v>
      </c>
      <c r="CW124" s="2">
        <f t="shared" si="132"/>
        <v>0</v>
      </c>
      <c r="CX124" s="2">
        <f t="shared" si="133"/>
        <v>0</v>
      </c>
      <c r="CY124" s="2">
        <f t="shared" si="134"/>
        <v>0</v>
      </c>
      <c r="CZ124" s="2">
        <f t="shared" si="135"/>
        <v>0</v>
      </c>
      <c r="DA124" s="2"/>
      <c r="DB124" s="2"/>
      <c r="DC124" s="2" t="s">
        <v>47</v>
      </c>
      <c r="DD124" s="2" t="s">
        <v>47</v>
      </c>
      <c r="DE124" s="2" t="s">
        <v>47</v>
      </c>
      <c r="DF124" s="2" t="s">
        <v>47</v>
      </c>
      <c r="DG124" s="2" t="s">
        <v>47</v>
      </c>
      <c r="DH124" s="2" t="s">
        <v>47</v>
      </c>
      <c r="DI124" s="2" t="s">
        <v>47</v>
      </c>
      <c r="DJ124" s="2" t="s">
        <v>47</v>
      </c>
      <c r="DK124" s="2" t="s">
        <v>47</v>
      </c>
      <c r="DL124" s="2" t="s">
        <v>47</v>
      </c>
      <c r="DM124" s="2" t="s">
        <v>47</v>
      </c>
      <c r="DN124" s="2">
        <v>0</v>
      </c>
      <c r="DO124" s="2">
        <v>0</v>
      </c>
      <c r="DP124" s="2">
        <v>1</v>
      </c>
      <c r="DQ124" s="2">
        <v>1</v>
      </c>
      <c r="DR124" s="2"/>
      <c r="DS124" s="2"/>
      <c r="DT124" s="2"/>
      <c r="DU124" s="2">
        <v>1009</v>
      </c>
      <c r="DV124" s="2" t="s">
        <v>74</v>
      </c>
      <c r="DW124" s="2" t="str">
        <f>'1.Смета.или.Акт'!D158</f>
        <v>т</v>
      </c>
      <c r="DX124" s="2">
        <v>1000</v>
      </c>
      <c r="DY124" s="2"/>
      <c r="DZ124" s="2"/>
      <c r="EA124" s="2"/>
      <c r="EB124" s="2"/>
      <c r="EC124" s="2"/>
      <c r="ED124" s="2"/>
      <c r="EE124" s="2">
        <v>32653299</v>
      </c>
      <c r="EF124" s="2">
        <v>20</v>
      </c>
      <c r="EG124" s="2" t="s">
        <v>75</v>
      </c>
      <c r="EH124" s="2">
        <v>0</v>
      </c>
      <c r="EI124" s="2" t="s">
        <v>47</v>
      </c>
      <c r="EJ124" s="2">
        <v>1</v>
      </c>
      <c r="EK124" s="2">
        <v>0</v>
      </c>
      <c r="EL124" s="2" t="s">
        <v>76</v>
      </c>
      <c r="EM124" s="2" t="s">
        <v>77</v>
      </c>
      <c r="EN124" s="2"/>
      <c r="EO124" s="2" t="s">
        <v>47</v>
      </c>
      <c r="EP124" s="2"/>
      <c r="EQ124" s="2">
        <v>0</v>
      </c>
      <c r="ER124" s="2">
        <v>0</v>
      </c>
      <c r="ES124" s="2">
        <v>0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>
        <v>0</v>
      </c>
      <c r="FR124" s="2">
        <f t="shared" si="136"/>
        <v>0</v>
      </c>
      <c r="FS124" s="2">
        <v>0</v>
      </c>
      <c r="FT124" s="2"/>
      <c r="FU124" s="2"/>
      <c r="FV124" s="2"/>
      <c r="FW124" s="2"/>
      <c r="FX124" s="2">
        <v>106</v>
      </c>
      <c r="FY124" s="2">
        <v>65</v>
      </c>
      <c r="FZ124" s="2"/>
      <c r="GA124" s="2" t="s">
        <v>47</v>
      </c>
      <c r="GB124" s="2"/>
      <c r="GC124" s="2"/>
      <c r="GD124" s="2">
        <v>0</v>
      </c>
      <c r="GE124" s="2"/>
      <c r="GF124" s="2">
        <v>1763388316</v>
      </c>
      <c r="GG124" s="2">
        <v>2</v>
      </c>
      <c r="GH124" s="2">
        <v>1</v>
      </c>
      <c r="GI124" s="2">
        <v>-2</v>
      </c>
      <c r="GJ124" s="2">
        <v>0</v>
      </c>
      <c r="GK124" s="2">
        <f>ROUND(R124*(R12)/100,0)</f>
        <v>0</v>
      </c>
      <c r="GL124" s="2">
        <f t="shared" si="137"/>
        <v>0</v>
      </c>
      <c r="GM124" s="2">
        <f t="shared" si="138"/>
        <v>0</v>
      </c>
      <c r="GN124" s="2">
        <f t="shared" si="139"/>
        <v>0</v>
      </c>
      <c r="GO124" s="2">
        <f t="shared" si="140"/>
        <v>0</v>
      </c>
      <c r="GP124" s="2">
        <f t="shared" si="141"/>
        <v>0</v>
      </c>
      <c r="GQ124" s="2"/>
      <c r="GR124" s="2">
        <v>0</v>
      </c>
      <c r="GS124" s="2">
        <v>3</v>
      </c>
      <c r="GT124" s="2">
        <v>0</v>
      </c>
      <c r="GU124" s="2" t="s">
        <v>47</v>
      </c>
      <c r="GV124" s="2">
        <f t="shared" si="142"/>
        <v>0</v>
      </c>
      <c r="GW124" s="2">
        <v>1</v>
      </c>
      <c r="GX124" s="2">
        <f t="shared" si="143"/>
        <v>0</v>
      </c>
      <c r="GY124" s="2"/>
      <c r="GZ124" s="2"/>
      <c r="HA124" s="2">
        <v>0</v>
      </c>
      <c r="HB124" s="2">
        <v>0</v>
      </c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>
        <v>-1</v>
      </c>
      <c r="IG124" s="2"/>
      <c r="IH124" s="2"/>
      <c r="II124" s="2"/>
      <c r="IJ124" s="2"/>
      <c r="IK124" s="2">
        <v>0</v>
      </c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x14ac:dyDescent="0.2">
      <c r="A125">
        <v>18</v>
      </c>
      <c r="B125">
        <v>1</v>
      </c>
      <c r="C125">
        <v>258</v>
      </c>
      <c r="E125" t="s">
        <v>239</v>
      </c>
      <c r="F125" t="s">
        <v>237</v>
      </c>
      <c r="G125" t="s">
        <v>240</v>
      </c>
      <c r="H125" t="s">
        <v>74</v>
      </c>
      <c r="I125">
        <f>I119*J125</f>
        <v>1.879E-3</v>
      </c>
      <c r="J125">
        <v>4.000425803704492E-3</v>
      </c>
      <c r="O125">
        <f t="shared" si="110"/>
        <v>0</v>
      </c>
      <c r="P125">
        <f t="shared" si="111"/>
        <v>0</v>
      </c>
      <c r="Q125">
        <f t="shared" si="112"/>
        <v>0</v>
      </c>
      <c r="R125">
        <f t="shared" si="113"/>
        <v>0</v>
      </c>
      <c r="S125">
        <f t="shared" si="114"/>
        <v>0</v>
      </c>
      <c r="T125">
        <f t="shared" si="115"/>
        <v>0</v>
      </c>
      <c r="U125">
        <f t="shared" si="116"/>
        <v>0</v>
      </c>
      <c r="V125">
        <f t="shared" si="117"/>
        <v>0</v>
      </c>
      <c r="W125">
        <f t="shared" si="118"/>
        <v>0</v>
      </c>
      <c r="X125">
        <f t="shared" si="119"/>
        <v>0</v>
      </c>
      <c r="Y125">
        <f t="shared" si="120"/>
        <v>0</v>
      </c>
      <c r="AA125">
        <v>34736124</v>
      </c>
      <c r="AB125">
        <f t="shared" si="144"/>
        <v>0</v>
      </c>
      <c r="AC125">
        <f t="shared" si="121"/>
        <v>0</v>
      </c>
      <c r="AD125">
        <f t="shared" si="145"/>
        <v>0</v>
      </c>
      <c r="AE125">
        <f t="shared" si="146"/>
        <v>0</v>
      </c>
      <c r="AF125">
        <f t="shared" si="147"/>
        <v>0</v>
      </c>
      <c r="AG125">
        <f t="shared" si="122"/>
        <v>0</v>
      </c>
      <c r="AH125">
        <f t="shared" si="123"/>
        <v>0</v>
      </c>
      <c r="AI125">
        <f t="shared" si="124"/>
        <v>0</v>
      </c>
      <c r="AJ125">
        <f t="shared" si="125"/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106</v>
      </c>
      <c r="AU125">
        <v>65</v>
      </c>
      <c r="AV125">
        <v>1</v>
      </c>
      <c r="AW125">
        <v>1</v>
      </c>
      <c r="AZ125">
        <v>6.78</v>
      </c>
      <c r="BA125">
        <v>1</v>
      </c>
      <c r="BB125">
        <v>1</v>
      </c>
      <c r="BC125">
        <v>6.78</v>
      </c>
      <c r="BD125" t="s">
        <v>47</v>
      </c>
      <c r="BE125" t="s">
        <v>47</v>
      </c>
      <c r="BF125" t="s">
        <v>47</v>
      </c>
      <c r="BG125" t="s">
        <v>47</v>
      </c>
      <c r="BH125">
        <v>3</v>
      </c>
      <c r="BI125">
        <v>1</v>
      </c>
      <c r="BJ125" t="s">
        <v>47</v>
      </c>
      <c r="BM125">
        <v>0</v>
      </c>
      <c r="BN125">
        <v>0</v>
      </c>
      <c r="BO125" t="s">
        <v>47</v>
      </c>
      <c r="BP125">
        <v>0</v>
      </c>
      <c r="BQ125">
        <v>20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47</v>
      </c>
      <c r="BZ125">
        <v>106</v>
      </c>
      <c r="CA125">
        <v>65</v>
      </c>
      <c r="CF125">
        <v>0</v>
      </c>
      <c r="CG125">
        <v>0</v>
      </c>
      <c r="CM125">
        <v>0</v>
      </c>
      <c r="CN125" t="s">
        <v>47</v>
      </c>
      <c r="CO125">
        <v>0</v>
      </c>
      <c r="CP125">
        <f t="shared" si="148"/>
        <v>0</v>
      </c>
      <c r="CQ125">
        <f t="shared" si="126"/>
        <v>0</v>
      </c>
      <c r="CR125">
        <f t="shared" si="127"/>
        <v>0</v>
      </c>
      <c r="CS125">
        <f t="shared" si="128"/>
        <v>0</v>
      </c>
      <c r="CT125">
        <f t="shared" si="129"/>
        <v>0</v>
      </c>
      <c r="CU125">
        <f t="shared" si="130"/>
        <v>0</v>
      </c>
      <c r="CV125">
        <f t="shared" si="131"/>
        <v>0</v>
      </c>
      <c r="CW125">
        <f t="shared" si="132"/>
        <v>0</v>
      </c>
      <c r="CX125">
        <f t="shared" si="133"/>
        <v>0</v>
      </c>
      <c r="CY125">
        <f t="shared" si="134"/>
        <v>0</v>
      </c>
      <c r="CZ125">
        <f t="shared" si="135"/>
        <v>0</v>
      </c>
      <c r="DC125" t="s">
        <v>47</v>
      </c>
      <c r="DD125" t="s">
        <v>47</v>
      </c>
      <c r="DE125" t="s">
        <v>47</v>
      </c>
      <c r="DF125" t="s">
        <v>47</v>
      </c>
      <c r="DG125" t="s">
        <v>47</v>
      </c>
      <c r="DH125" t="s">
        <v>47</v>
      </c>
      <c r="DI125" t="s">
        <v>47</v>
      </c>
      <c r="DJ125" t="s">
        <v>47</v>
      </c>
      <c r="DK125" t="s">
        <v>47</v>
      </c>
      <c r="DL125" t="s">
        <v>47</v>
      </c>
      <c r="DM125" t="s">
        <v>47</v>
      </c>
      <c r="DN125">
        <v>0</v>
      </c>
      <c r="DO125">
        <v>0</v>
      </c>
      <c r="DP125">
        <v>1</v>
      </c>
      <c r="DQ125">
        <v>1</v>
      </c>
      <c r="DU125">
        <v>1009</v>
      </c>
      <c r="DV125" t="s">
        <v>74</v>
      </c>
      <c r="DW125" t="s">
        <v>74</v>
      </c>
      <c r="DX125">
        <v>1000</v>
      </c>
      <c r="EE125">
        <v>32653299</v>
      </c>
      <c r="EF125">
        <v>20</v>
      </c>
      <c r="EG125" t="s">
        <v>75</v>
      </c>
      <c r="EH125">
        <v>0</v>
      </c>
      <c r="EI125" t="s">
        <v>47</v>
      </c>
      <c r="EJ125">
        <v>1</v>
      </c>
      <c r="EK125">
        <v>0</v>
      </c>
      <c r="EL125" t="s">
        <v>76</v>
      </c>
      <c r="EM125" t="s">
        <v>77</v>
      </c>
      <c r="EO125" t="s">
        <v>47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FQ125">
        <v>0</v>
      </c>
      <c r="FR125">
        <f t="shared" si="136"/>
        <v>0</v>
      </c>
      <c r="FS125">
        <v>0</v>
      </c>
      <c r="FX125">
        <v>106</v>
      </c>
      <c r="FY125">
        <v>65</v>
      </c>
      <c r="GA125" t="s">
        <v>47</v>
      </c>
      <c r="GD125">
        <v>0</v>
      </c>
      <c r="GF125">
        <v>1763388316</v>
      </c>
      <c r="GG125">
        <v>1</v>
      </c>
      <c r="GH125">
        <v>1</v>
      </c>
      <c r="GI125">
        <v>4</v>
      </c>
      <c r="GJ125">
        <v>0</v>
      </c>
      <c r="GK125">
        <f>ROUND(R125*(S12)/100,0)</f>
        <v>0</v>
      </c>
      <c r="GL125">
        <f t="shared" si="137"/>
        <v>0</v>
      </c>
      <c r="GM125">
        <f t="shared" si="138"/>
        <v>0</v>
      </c>
      <c r="GN125">
        <f t="shared" si="139"/>
        <v>0</v>
      </c>
      <c r="GO125">
        <f t="shared" si="140"/>
        <v>0</v>
      </c>
      <c r="GP125">
        <f t="shared" si="141"/>
        <v>0</v>
      </c>
      <c r="GR125">
        <v>0</v>
      </c>
      <c r="GS125">
        <v>3</v>
      </c>
      <c r="GT125">
        <v>0</v>
      </c>
      <c r="GU125" t="s">
        <v>47</v>
      </c>
      <c r="GV125">
        <f t="shared" si="142"/>
        <v>0</v>
      </c>
      <c r="GW125">
        <v>1</v>
      </c>
      <c r="GX125">
        <f t="shared" si="143"/>
        <v>0</v>
      </c>
      <c r="HA125">
        <v>0</v>
      </c>
      <c r="HB125">
        <v>0</v>
      </c>
      <c r="IF125">
        <v>-1</v>
      </c>
      <c r="IK125">
        <v>0</v>
      </c>
    </row>
    <row r="126" spans="1:255" x14ac:dyDescent="0.2">
      <c r="A126" s="2">
        <v>17</v>
      </c>
      <c r="B126" s="2">
        <v>1</v>
      </c>
      <c r="C126" s="2">
        <f>ROW(SmtRes!A264)</f>
        <v>264</v>
      </c>
      <c r="D126" s="2">
        <f>ROW(EtalonRes!A264)</f>
        <v>264</v>
      </c>
      <c r="E126" s="2" t="s">
        <v>241</v>
      </c>
      <c r="F126" s="2" t="s">
        <v>242</v>
      </c>
      <c r="G126" s="2" t="s">
        <v>243</v>
      </c>
      <c r="H126" s="2" t="s">
        <v>60</v>
      </c>
      <c r="I126" s="2">
        <f>'1.Смета.или.Акт'!E159</f>
        <v>1.0549999999999999</v>
      </c>
      <c r="J126" s="2">
        <v>0</v>
      </c>
      <c r="K126" s="2"/>
      <c r="L126" s="2"/>
      <c r="M126" s="2"/>
      <c r="N126" s="2"/>
      <c r="O126" s="2">
        <f t="shared" si="110"/>
        <v>227</v>
      </c>
      <c r="P126" s="2">
        <f t="shared" si="111"/>
        <v>182</v>
      </c>
      <c r="Q126" s="2">
        <f t="shared" si="112"/>
        <v>5</v>
      </c>
      <c r="R126" s="2">
        <f t="shared" si="113"/>
        <v>1</v>
      </c>
      <c r="S126" s="2">
        <f t="shared" si="114"/>
        <v>40</v>
      </c>
      <c r="T126" s="2">
        <f t="shared" si="115"/>
        <v>0</v>
      </c>
      <c r="U126" s="2">
        <f t="shared" si="116"/>
        <v>4.6314499999999992</v>
      </c>
      <c r="V126" s="2">
        <f t="shared" si="117"/>
        <v>6.3299999999999995E-2</v>
      </c>
      <c r="W126" s="2">
        <f t="shared" si="118"/>
        <v>0</v>
      </c>
      <c r="X126" s="2">
        <f t="shared" si="119"/>
        <v>48</v>
      </c>
      <c r="Y126" s="2">
        <f t="shared" si="120"/>
        <v>26</v>
      </c>
      <c r="Z126" s="2"/>
      <c r="AA126" s="2">
        <v>34736102</v>
      </c>
      <c r="AB126" s="2">
        <f>'1.Смета.или.Акт'!F159</f>
        <v>215.53</v>
      </c>
      <c r="AC126" s="2">
        <f t="shared" si="121"/>
        <v>172.29</v>
      </c>
      <c r="AD126" s="2">
        <f>'1.Смета.или.Акт'!H159</f>
        <v>4.87</v>
      </c>
      <c r="AE126" s="2">
        <f>'1.Смета.или.Акт'!I159</f>
        <v>0.73</v>
      </c>
      <c r="AF126" s="2">
        <f>'1.Смета.или.Акт'!G159</f>
        <v>38.369999999999997</v>
      </c>
      <c r="AG126" s="2">
        <f t="shared" si="122"/>
        <v>0</v>
      </c>
      <c r="AH126" s="2">
        <f t="shared" si="123"/>
        <v>4.3899999999999997</v>
      </c>
      <c r="AI126" s="2">
        <f t="shared" si="124"/>
        <v>0.06</v>
      </c>
      <c r="AJ126" s="2">
        <f t="shared" si="125"/>
        <v>0</v>
      </c>
      <c r="AK126" s="2">
        <v>215.53</v>
      </c>
      <c r="AL126" s="2">
        <v>172.29</v>
      </c>
      <c r="AM126" s="2">
        <v>4.87</v>
      </c>
      <c r="AN126" s="2">
        <v>0.73</v>
      </c>
      <c r="AO126" s="2">
        <v>38.369999999999997</v>
      </c>
      <c r="AP126" s="2">
        <v>0</v>
      </c>
      <c r="AQ126" s="2">
        <v>4.3899999999999997</v>
      </c>
      <c r="AR126" s="2">
        <v>0.06</v>
      </c>
      <c r="AS126" s="2">
        <v>0</v>
      </c>
      <c r="AT126" s="2">
        <f>'1.Смета.или.Акт'!E160</f>
        <v>118</v>
      </c>
      <c r="AU126" s="2">
        <f>'1.Смета.или.Акт'!E161</f>
        <v>63</v>
      </c>
      <c r="AV126" s="2">
        <v>1</v>
      </c>
      <c r="AW126" s="2">
        <v>1</v>
      </c>
      <c r="AX126" s="2"/>
      <c r="AY126" s="2"/>
      <c r="AZ126" s="2">
        <v>1</v>
      </c>
      <c r="BA126" s="2">
        <v>1</v>
      </c>
      <c r="BB126" s="2">
        <v>1</v>
      </c>
      <c r="BC126" s="2">
        <v>1</v>
      </c>
      <c r="BD126" s="2" t="s">
        <v>47</v>
      </c>
      <c r="BE126" s="2" t="s">
        <v>47</v>
      </c>
      <c r="BF126" s="2" t="s">
        <v>47</v>
      </c>
      <c r="BG126" s="2" t="s">
        <v>47</v>
      </c>
      <c r="BH126" s="2">
        <v>0</v>
      </c>
      <c r="BI126" s="2">
        <v>1</v>
      </c>
      <c r="BJ126" s="2" t="s">
        <v>244</v>
      </c>
      <c r="BK126" s="2"/>
      <c r="BL126" s="2"/>
      <c r="BM126" s="2">
        <v>10001</v>
      </c>
      <c r="BN126" s="2">
        <v>0</v>
      </c>
      <c r="BO126" s="2" t="s">
        <v>47</v>
      </c>
      <c r="BP126" s="2">
        <v>0</v>
      </c>
      <c r="BQ126" s="2">
        <v>1</v>
      </c>
      <c r="BR126" s="2">
        <v>0</v>
      </c>
      <c r="BS126" s="2">
        <v>1</v>
      </c>
      <c r="BT126" s="2">
        <v>1</v>
      </c>
      <c r="BU126" s="2">
        <v>1</v>
      </c>
      <c r="BV126" s="2">
        <v>1</v>
      </c>
      <c r="BW126" s="2">
        <v>1</v>
      </c>
      <c r="BX126" s="2">
        <v>1</v>
      </c>
      <c r="BY126" s="2" t="s">
        <v>47</v>
      </c>
      <c r="BZ126" s="2">
        <v>118</v>
      </c>
      <c r="CA126" s="2">
        <v>63</v>
      </c>
      <c r="CB126" s="2"/>
      <c r="CC126" s="2"/>
      <c r="CD126" s="2"/>
      <c r="CE126" s="2"/>
      <c r="CF126" s="2">
        <v>0</v>
      </c>
      <c r="CG126" s="2">
        <v>0</v>
      </c>
      <c r="CH126" s="2"/>
      <c r="CI126" s="2"/>
      <c r="CJ126" s="2"/>
      <c r="CK126" s="2"/>
      <c r="CL126" s="2"/>
      <c r="CM126" s="2">
        <v>0</v>
      </c>
      <c r="CN126" s="2" t="s">
        <v>47</v>
      </c>
      <c r="CO126" s="2">
        <v>0</v>
      </c>
      <c r="CP126" s="2">
        <f>IF('1.Смета.или.Акт'!F159=AC126+AD126+AF126,P126+Q126+S126,I126*AB126)</f>
        <v>227</v>
      </c>
      <c r="CQ126" s="2">
        <f t="shared" si="126"/>
        <v>172.29</v>
      </c>
      <c r="CR126" s="2">
        <f t="shared" si="127"/>
        <v>4.87</v>
      </c>
      <c r="CS126" s="2">
        <f t="shared" si="128"/>
        <v>0.73</v>
      </c>
      <c r="CT126" s="2">
        <f t="shared" si="129"/>
        <v>38.369999999999997</v>
      </c>
      <c r="CU126" s="2">
        <f t="shared" si="130"/>
        <v>0</v>
      </c>
      <c r="CV126" s="2">
        <f t="shared" si="131"/>
        <v>4.3899999999999997</v>
      </c>
      <c r="CW126" s="2">
        <f t="shared" si="132"/>
        <v>0.06</v>
      </c>
      <c r="CX126" s="2">
        <f t="shared" si="133"/>
        <v>0</v>
      </c>
      <c r="CY126" s="2">
        <f t="shared" si="134"/>
        <v>48.38</v>
      </c>
      <c r="CZ126" s="2">
        <f t="shared" si="135"/>
        <v>25.83</v>
      </c>
      <c r="DA126" s="2"/>
      <c r="DB126" s="2"/>
      <c r="DC126" s="2" t="s">
        <v>47</v>
      </c>
      <c r="DD126" s="2" t="s">
        <v>47</v>
      </c>
      <c r="DE126" s="2" t="s">
        <v>47</v>
      </c>
      <c r="DF126" s="2" t="s">
        <v>47</v>
      </c>
      <c r="DG126" s="2" t="s">
        <v>47</v>
      </c>
      <c r="DH126" s="2" t="s">
        <v>47</v>
      </c>
      <c r="DI126" s="2" t="s">
        <v>47</v>
      </c>
      <c r="DJ126" s="2" t="s">
        <v>47</v>
      </c>
      <c r="DK126" s="2" t="s">
        <v>47</v>
      </c>
      <c r="DL126" s="2" t="s">
        <v>47</v>
      </c>
      <c r="DM126" s="2" t="s">
        <v>47</v>
      </c>
      <c r="DN126" s="2">
        <v>0</v>
      </c>
      <c r="DO126" s="2">
        <v>0</v>
      </c>
      <c r="DP126" s="2">
        <v>1</v>
      </c>
      <c r="DQ126" s="2">
        <v>1</v>
      </c>
      <c r="DR126" s="2"/>
      <c r="DS126" s="2"/>
      <c r="DT126" s="2"/>
      <c r="DU126" s="2">
        <v>1005</v>
      </c>
      <c r="DV126" s="2" t="s">
        <v>60</v>
      </c>
      <c r="DW126" s="2" t="str">
        <f>'1.Смета.или.Акт'!D159</f>
        <v>100 м2</v>
      </c>
      <c r="DX126" s="2">
        <v>100</v>
      </c>
      <c r="DY126" s="2"/>
      <c r="DZ126" s="2"/>
      <c r="EA126" s="2"/>
      <c r="EB126" s="2"/>
      <c r="EC126" s="2"/>
      <c r="ED126" s="2"/>
      <c r="EE126" s="2">
        <v>32653358</v>
      </c>
      <c r="EF126" s="2">
        <v>1</v>
      </c>
      <c r="EG126" s="2" t="s">
        <v>164</v>
      </c>
      <c r="EH126" s="2">
        <v>0</v>
      </c>
      <c r="EI126" s="2" t="s">
        <v>47</v>
      </c>
      <c r="EJ126" s="2">
        <v>1</v>
      </c>
      <c r="EK126" s="2">
        <v>10001</v>
      </c>
      <c r="EL126" s="2" t="s">
        <v>175</v>
      </c>
      <c r="EM126" s="2" t="s">
        <v>176</v>
      </c>
      <c r="EN126" s="2"/>
      <c r="EO126" s="2" t="s">
        <v>47</v>
      </c>
      <c r="EP126" s="2"/>
      <c r="EQ126" s="2">
        <v>0</v>
      </c>
      <c r="ER126" s="2">
        <v>215.53</v>
      </c>
      <c r="ES126" s="2">
        <v>172.29</v>
      </c>
      <c r="ET126" s="2">
        <v>4.87</v>
      </c>
      <c r="EU126" s="2">
        <v>0.73</v>
      </c>
      <c r="EV126" s="2">
        <v>38.369999999999997</v>
      </c>
      <c r="EW126" s="2">
        <v>4.3899999999999997</v>
      </c>
      <c r="EX126" s="2">
        <v>0.06</v>
      </c>
      <c r="EY126" s="2">
        <v>0</v>
      </c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>
        <v>0</v>
      </c>
      <c r="FR126" s="2">
        <f t="shared" si="136"/>
        <v>0</v>
      </c>
      <c r="FS126" s="2">
        <v>0</v>
      </c>
      <c r="FT126" s="2"/>
      <c r="FU126" s="2"/>
      <c r="FV126" s="2"/>
      <c r="FW126" s="2"/>
      <c r="FX126" s="2">
        <v>118</v>
      </c>
      <c r="FY126" s="2">
        <v>63</v>
      </c>
      <c r="FZ126" s="2"/>
      <c r="GA126" s="2" t="s">
        <v>47</v>
      </c>
      <c r="GB126" s="2"/>
      <c r="GC126" s="2"/>
      <c r="GD126" s="2">
        <v>0</v>
      </c>
      <c r="GE126" s="2"/>
      <c r="GF126" s="2">
        <v>1021332402</v>
      </c>
      <c r="GG126" s="2">
        <v>2</v>
      </c>
      <c r="GH126" s="2">
        <v>1</v>
      </c>
      <c r="GI126" s="2">
        <v>-2</v>
      </c>
      <c r="GJ126" s="2">
        <v>0</v>
      </c>
      <c r="GK126" s="2">
        <f>ROUND(R126*(R12)/100,0)</f>
        <v>0</v>
      </c>
      <c r="GL126" s="2">
        <f t="shared" si="137"/>
        <v>0</v>
      </c>
      <c r="GM126" s="2">
        <f t="shared" si="138"/>
        <v>301</v>
      </c>
      <c r="GN126" s="2">
        <f t="shared" si="139"/>
        <v>301</v>
      </c>
      <c r="GO126" s="2">
        <f t="shared" si="140"/>
        <v>0</v>
      </c>
      <c r="GP126" s="2">
        <f t="shared" si="141"/>
        <v>0</v>
      </c>
      <c r="GQ126" s="2"/>
      <c r="GR126" s="2">
        <v>0</v>
      </c>
      <c r="GS126" s="2">
        <v>3</v>
      </c>
      <c r="GT126" s="2">
        <v>0</v>
      </c>
      <c r="GU126" s="2" t="s">
        <v>47</v>
      </c>
      <c r="GV126" s="2">
        <f t="shared" si="142"/>
        <v>0</v>
      </c>
      <c r="GW126" s="2">
        <v>1</v>
      </c>
      <c r="GX126" s="2">
        <f t="shared" si="143"/>
        <v>0</v>
      </c>
      <c r="GY126" s="2"/>
      <c r="GZ126" s="2"/>
      <c r="HA126" s="2">
        <v>0</v>
      </c>
      <c r="HB126" s="2">
        <v>0</v>
      </c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>
        <v>-1</v>
      </c>
      <c r="IG126" s="2"/>
      <c r="IH126" s="2"/>
      <c r="II126" s="2"/>
      <c r="IJ126" s="2"/>
      <c r="IK126" s="2">
        <v>0</v>
      </c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x14ac:dyDescent="0.2">
      <c r="A127">
        <v>17</v>
      </c>
      <c r="B127">
        <v>1</v>
      </c>
      <c r="C127">
        <f>ROW(SmtRes!A270)</f>
        <v>270</v>
      </c>
      <c r="D127">
        <f>ROW(EtalonRes!A270)</f>
        <v>270</v>
      </c>
      <c r="E127" t="s">
        <v>241</v>
      </c>
      <c r="F127" t="s">
        <v>242</v>
      </c>
      <c r="G127" t="s">
        <v>243</v>
      </c>
      <c r="H127" t="s">
        <v>60</v>
      </c>
      <c r="I127">
        <f>'1.Смета.или.Акт'!E159</f>
        <v>1.0549999999999999</v>
      </c>
      <c r="J127">
        <v>0</v>
      </c>
      <c r="O127">
        <f t="shared" si="110"/>
        <v>1541</v>
      </c>
      <c r="P127">
        <f t="shared" si="111"/>
        <v>1232</v>
      </c>
      <c r="Q127">
        <f t="shared" si="112"/>
        <v>35</v>
      </c>
      <c r="R127">
        <f t="shared" si="113"/>
        <v>5</v>
      </c>
      <c r="S127">
        <f t="shared" si="114"/>
        <v>274</v>
      </c>
      <c r="T127">
        <f t="shared" si="115"/>
        <v>0</v>
      </c>
      <c r="U127">
        <f t="shared" si="116"/>
        <v>4.6314499999999992</v>
      </c>
      <c r="V127">
        <f t="shared" si="117"/>
        <v>6.3299999999999995E-2</v>
      </c>
      <c r="W127">
        <f t="shared" si="118"/>
        <v>0</v>
      </c>
      <c r="X127">
        <f t="shared" si="119"/>
        <v>329</v>
      </c>
      <c r="Y127">
        <f t="shared" si="120"/>
        <v>176</v>
      </c>
      <c r="AA127">
        <v>34736124</v>
      </c>
      <c r="AB127">
        <f t="shared" si="144"/>
        <v>215.53</v>
      </c>
      <c r="AC127">
        <f t="shared" si="121"/>
        <v>172.29</v>
      </c>
      <c r="AD127">
        <f t="shared" si="145"/>
        <v>4.87</v>
      </c>
      <c r="AE127">
        <f t="shared" si="146"/>
        <v>0.73</v>
      </c>
      <c r="AF127">
        <f t="shared" si="147"/>
        <v>38.369999999999997</v>
      </c>
      <c r="AG127">
        <f t="shared" si="122"/>
        <v>0</v>
      </c>
      <c r="AH127">
        <f t="shared" si="123"/>
        <v>4.3899999999999997</v>
      </c>
      <c r="AI127">
        <f t="shared" si="124"/>
        <v>0.06</v>
      </c>
      <c r="AJ127">
        <f t="shared" si="125"/>
        <v>0</v>
      </c>
      <c r="AK127">
        <v>215.53</v>
      </c>
      <c r="AL127">
        <v>172.29</v>
      </c>
      <c r="AM127">
        <v>4.87</v>
      </c>
      <c r="AN127">
        <v>0.73</v>
      </c>
      <c r="AO127">
        <v>38.369999999999997</v>
      </c>
      <c r="AP127">
        <v>0</v>
      </c>
      <c r="AQ127">
        <v>4.3899999999999997</v>
      </c>
      <c r="AR127">
        <v>0.06</v>
      </c>
      <c r="AS127">
        <v>0</v>
      </c>
      <c r="AT127">
        <v>118</v>
      </c>
      <c r="AU127">
        <v>63</v>
      </c>
      <c r="AV127">
        <v>1</v>
      </c>
      <c r="AW127">
        <v>1</v>
      </c>
      <c r="AZ127">
        <v>6.78</v>
      </c>
      <c r="BA127">
        <v>6.78</v>
      </c>
      <c r="BB127">
        <v>6.78</v>
      </c>
      <c r="BC127">
        <v>6.78</v>
      </c>
      <c r="BD127" t="s">
        <v>47</v>
      </c>
      <c r="BE127" t="s">
        <v>47</v>
      </c>
      <c r="BF127" t="s">
        <v>47</v>
      </c>
      <c r="BG127" t="s">
        <v>47</v>
      </c>
      <c r="BH127">
        <v>0</v>
      </c>
      <c r="BI127">
        <v>1</v>
      </c>
      <c r="BJ127" t="s">
        <v>244</v>
      </c>
      <c r="BM127">
        <v>10001</v>
      </c>
      <c r="BN127">
        <v>0</v>
      </c>
      <c r="BO127" t="s">
        <v>47</v>
      </c>
      <c r="BP127">
        <v>0</v>
      </c>
      <c r="BQ127">
        <v>1</v>
      </c>
      <c r="BR127">
        <v>0</v>
      </c>
      <c r="BS127">
        <v>6.78</v>
      </c>
      <c r="BT127">
        <v>1</v>
      </c>
      <c r="BU127">
        <v>1</v>
      </c>
      <c r="BV127">
        <v>1</v>
      </c>
      <c r="BW127">
        <v>1</v>
      </c>
      <c r="BX127">
        <v>1</v>
      </c>
      <c r="BY127" t="s">
        <v>47</v>
      </c>
      <c r="BZ127">
        <v>118</v>
      </c>
      <c r="CA127">
        <v>63</v>
      </c>
      <c r="CF127">
        <v>0</v>
      </c>
      <c r="CG127">
        <v>0</v>
      </c>
      <c r="CM127">
        <v>0</v>
      </c>
      <c r="CN127" t="s">
        <v>47</v>
      </c>
      <c r="CO127">
        <v>0</v>
      </c>
      <c r="CP127">
        <f t="shared" si="148"/>
        <v>1541</v>
      </c>
      <c r="CQ127">
        <f t="shared" si="126"/>
        <v>1168.1261999999999</v>
      </c>
      <c r="CR127">
        <f t="shared" si="127"/>
        <v>33.018599999999999</v>
      </c>
      <c r="CS127">
        <f t="shared" si="128"/>
        <v>4.9493999999999998</v>
      </c>
      <c r="CT127">
        <f t="shared" si="129"/>
        <v>260.14859999999999</v>
      </c>
      <c r="CU127">
        <f t="shared" si="130"/>
        <v>0</v>
      </c>
      <c r="CV127">
        <f t="shared" si="131"/>
        <v>4.3899999999999997</v>
      </c>
      <c r="CW127">
        <f t="shared" si="132"/>
        <v>0.06</v>
      </c>
      <c r="CX127">
        <f t="shared" si="133"/>
        <v>0</v>
      </c>
      <c r="CY127">
        <f t="shared" si="134"/>
        <v>329.22</v>
      </c>
      <c r="CZ127">
        <f t="shared" si="135"/>
        <v>175.77</v>
      </c>
      <c r="DC127" t="s">
        <v>47</v>
      </c>
      <c r="DD127" t="s">
        <v>47</v>
      </c>
      <c r="DE127" t="s">
        <v>47</v>
      </c>
      <c r="DF127" t="s">
        <v>47</v>
      </c>
      <c r="DG127" t="s">
        <v>47</v>
      </c>
      <c r="DH127" t="s">
        <v>47</v>
      </c>
      <c r="DI127" t="s">
        <v>47</v>
      </c>
      <c r="DJ127" t="s">
        <v>47</v>
      </c>
      <c r="DK127" t="s">
        <v>47</v>
      </c>
      <c r="DL127" t="s">
        <v>47</v>
      </c>
      <c r="DM127" t="s">
        <v>47</v>
      </c>
      <c r="DN127">
        <v>0</v>
      </c>
      <c r="DO127">
        <v>0</v>
      </c>
      <c r="DP127">
        <v>1</v>
      </c>
      <c r="DQ127">
        <v>1</v>
      </c>
      <c r="DU127">
        <v>1005</v>
      </c>
      <c r="DV127" t="s">
        <v>60</v>
      </c>
      <c r="DW127" t="s">
        <v>60</v>
      </c>
      <c r="DX127">
        <v>100</v>
      </c>
      <c r="EE127">
        <v>32653358</v>
      </c>
      <c r="EF127">
        <v>1</v>
      </c>
      <c r="EG127" t="s">
        <v>164</v>
      </c>
      <c r="EH127">
        <v>0</v>
      </c>
      <c r="EI127" t="s">
        <v>47</v>
      </c>
      <c r="EJ127">
        <v>1</v>
      </c>
      <c r="EK127">
        <v>10001</v>
      </c>
      <c r="EL127" t="s">
        <v>175</v>
      </c>
      <c r="EM127" t="s">
        <v>176</v>
      </c>
      <c r="EO127" t="s">
        <v>47</v>
      </c>
      <c r="EQ127">
        <v>0</v>
      </c>
      <c r="ER127">
        <v>215.53</v>
      </c>
      <c r="ES127">
        <v>172.29</v>
      </c>
      <c r="ET127">
        <v>4.87</v>
      </c>
      <c r="EU127">
        <v>0.73</v>
      </c>
      <c r="EV127">
        <v>38.369999999999997</v>
      </c>
      <c r="EW127">
        <v>4.3899999999999997</v>
      </c>
      <c r="EX127">
        <v>0.06</v>
      </c>
      <c r="EY127">
        <v>0</v>
      </c>
      <c r="FQ127">
        <v>0</v>
      </c>
      <c r="FR127">
        <f t="shared" si="136"/>
        <v>0</v>
      </c>
      <c r="FS127">
        <v>0</v>
      </c>
      <c r="FX127">
        <v>118</v>
      </c>
      <c r="FY127">
        <v>63</v>
      </c>
      <c r="GA127" t="s">
        <v>47</v>
      </c>
      <c r="GD127">
        <v>0</v>
      </c>
      <c r="GF127">
        <v>1021332402</v>
      </c>
      <c r="GG127">
        <v>1</v>
      </c>
      <c r="GH127">
        <v>1</v>
      </c>
      <c r="GI127">
        <v>4</v>
      </c>
      <c r="GJ127">
        <v>0</v>
      </c>
      <c r="GK127">
        <f>ROUND(R127*(S12)/100,0)</f>
        <v>0</v>
      </c>
      <c r="GL127">
        <f t="shared" si="137"/>
        <v>0</v>
      </c>
      <c r="GM127">
        <f t="shared" si="138"/>
        <v>2046</v>
      </c>
      <c r="GN127">
        <f t="shared" si="139"/>
        <v>2046</v>
      </c>
      <c r="GO127">
        <f t="shared" si="140"/>
        <v>0</v>
      </c>
      <c r="GP127">
        <f t="shared" si="141"/>
        <v>0</v>
      </c>
      <c r="GR127">
        <v>0</v>
      </c>
      <c r="GS127">
        <v>3</v>
      </c>
      <c r="GT127">
        <v>0</v>
      </c>
      <c r="GU127" t="s">
        <v>47</v>
      </c>
      <c r="GV127">
        <f t="shared" si="142"/>
        <v>0</v>
      </c>
      <c r="GW127">
        <v>1</v>
      </c>
      <c r="GX127">
        <f t="shared" si="143"/>
        <v>0</v>
      </c>
      <c r="HA127">
        <v>0</v>
      </c>
      <c r="HB127">
        <v>0</v>
      </c>
      <c r="IF127">
        <v>-1</v>
      </c>
      <c r="IK127">
        <v>0</v>
      </c>
    </row>
    <row r="128" spans="1:255" x14ac:dyDescent="0.2">
      <c r="A128" s="2">
        <v>17</v>
      </c>
      <c r="B128" s="2">
        <v>1</v>
      </c>
      <c r="C128" s="2">
        <f>ROW(SmtRes!A280)</f>
        <v>280</v>
      </c>
      <c r="D128" s="2">
        <f>ROW(EtalonRes!A280)</f>
        <v>280</v>
      </c>
      <c r="E128" s="2" t="s">
        <v>245</v>
      </c>
      <c r="F128" s="2" t="s">
        <v>246</v>
      </c>
      <c r="G128" s="2" t="s">
        <v>247</v>
      </c>
      <c r="H128" s="2" t="s">
        <v>60</v>
      </c>
      <c r="I128" s="2">
        <f>'1.Смета.или.Акт'!E163</f>
        <v>2.4E-2</v>
      </c>
      <c r="J128" s="2">
        <v>0</v>
      </c>
      <c r="K128" s="2"/>
      <c r="L128" s="2"/>
      <c r="M128" s="2"/>
      <c r="N128" s="2"/>
      <c r="O128" s="2">
        <f t="shared" si="110"/>
        <v>11</v>
      </c>
      <c r="P128" s="2">
        <f t="shared" si="111"/>
        <v>2</v>
      </c>
      <c r="Q128" s="2">
        <f t="shared" si="112"/>
        <v>0</v>
      </c>
      <c r="R128" s="2">
        <f t="shared" si="113"/>
        <v>0</v>
      </c>
      <c r="S128" s="2">
        <f t="shared" si="114"/>
        <v>9</v>
      </c>
      <c r="T128" s="2">
        <f t="shared" si="115"/>
        <v>0</v>
      </c>
      <c r="U128" s="2">
        <f t="shared" si="116"/>
        <v>1.0691999999999999</v>
      </c>
      <c r="V128" s="2">
        <f t="shared" si="117"/>
        <v>1.2000000000000001E-3</v>
      </c>
      <c r="W128" s="2">
        <f t="shared" si="118"/>
        <v>0</v>
      </c>
      <c r="X128" s="2">
        <f t="shared" si="119"/>
        <v>9</v>
      </c>
      <c r="Y128" s="2">
        <f t="shared" si="120"/>
        <v>5</v>
      </c>
      <c r="Z128" s="2"/>
      <c r="AA128" s="2">
        <v>34736102</v>
      </c>
      <c r="AB128" s="2">
        <f>'1.Смета.или.Акт'!F163</f>
        <v>496.27</v>
      </c>
      <c r="AC128" s="2">
        <f t="shared" si="121"/>
        <v>103.96</v>
      </c>
      <c r="AD128" s="2">
        <f>'1.Смета.или.Акт'!H163</f>
        <v>2.94</v>
      </c>
      <c r="AE128" s="2">
        <f>'1.Смета.или.Акт'!I163</f>
        <v>0.6</v>
      </c>
      <c r="AF128" s="2">
        <f>'1.Смета.или.Акт'!G163</f>
        <v>389.37</v>
      </c>
      <c r="AG128" s="2">
        <f t="shared" si="122"/>
        <v>0</v>
      </c>
      <c r="AH128" s="2">
        <f t="shared" si="123"/>
        <v>44.55</v>
      </c>
      <c r="AI128" s="2">
        <f t="shared" si="124"/>
        <v>0.05</v>
      </c>
      <c r="AJ128" s="2">
        <f t="shared" si="125"/>
        <v>0</v>
      </c>
      <c r="AK128" s="2">
        <v>496.27</v>
      </c>
      <c r="AL128" s="2">
        <v>103.96</v>
      </c>
      <c r="AM128" s="2">
        <v>2.94</v>
      </c>
      <c r="AN128" s="2">
        <v>0.6</v>
      </c>
      <c r="AO128" s="2">
        <v>389.37</v>
      </c>
      <c r="AP128" s="2">
        <v>0</v>
      </c>
      <c r="AQ128" s="2">
        <v>44.55</v>
      </c>
      <c r="AR128" s="2">
        <v>0.05</v>
      </c>
      <c r="AS128" s="2">
        <v>0</v>
      </c>
      <c r="AT128" s="2">
        <f>'1.Смета.или.Акт'!E164</f>
        <v>105</v>
      </c>
      <c r="AU128" s="2">
        <f>'1.Смета.или.Акт'!E165</f>
        <v>55</v>
      </c>
      <c r="AV128" s="2">
        <v>1</v>
      </c>
      <c r="AW128" s="2">
        <v>1</v>
      </c>
      <c r="AX128" s="2"/>
      <c r="AY128" s="2"/>
      <c r="AZ128" s="2">
        <v>1</v>
      </c>
      <c r="BA128" s="2">
        <v>1</v>
      </c>
      <c r="BB128" s="2">
        <v>1</v>
      </c>
      <c r="BC128" s="2">
        <v>1</v>
      </c>
      <c r="BD128" s="2" t="s">
        <v>47</v>
      </c>
      <c r="BE128" s="2" t="s">
        <v>47</v>
      </c>
      <c r="BF128" s="2" t="s">
        <v>47</v>
      </c>
      <c r="BG128" s="2" t="s">
        <v>47</v>
      </c>
      <c r="BH128" s="2">
        <v>0</v>
      </c>
      <c r="BI128" s="2">
        <v>1</v>
      </c>
      <c r="BJ128" s="2" t="s">
        <v>248</v>
      </c>
      <c r="BK128" s="2"/>
      <c r="BL128" s="2"/>
      <c r="BM128" s="2">
        <v>15001</v>
      </c>
      <c r="BN128" s="2">
        <v>0</v>
      </c>
      <c r="BO128" s="2" t="s">
        <v>47</v>
      </c>
      <c r="BP128" s="2">
        <v>0</v>
      </c>
      <c r="BQ128" s="2">
        <v>1</v>
      </c>
      <c r="BR128" s="2">
        <v>0</v>
      </c>
      <c r="BS128" s="2">
        <v>1</v>
      </c>
      <c r="BT128" s="2">
        <v>1</v>
      </c>
      <c r="BU128" s="2">
        <v>1</v>
      </c>
      <c r="BV128" s="2">
        <v>1</v>
      </c>
      <c r="BW128" s="2">
        <v>1</v>
      </c>
      <c r="BX128" s="2">
        <v>1</v>
      </c>
      <c r="BY128" s="2" t="s">
        <v>47</v>
      </c>
      <c r="BZ128" s="2">
        <v>105</v>
      </c>
      <c r="CA128" s="2">
        <v>55</v>
      </c>
      <c r="CB128" s="2"/>
      <c r="CC128" s="2"/>
      <c r="CD128" s="2"/>
      <c r="CE128" s="2"/>
      <c r="CF128" s="2">
        <v>0</v>
      </c>
      <c r="CG128" s="2">
        <v>0</v>
      </c>
      <c r="CH128" s="2"/>
      <c r="CI128" s="2"/>
      <c r="CJ128" s="2"/>
      <c r="CK128" s="2"/>
      <c r="CL128" s="2"/>
      <c r="CM128" s="2">
        <v>0</v>
      </c>
      <c r="CN128" s="2" t="s">
        <v>47</v>
      </c>
      <c r="CO128" s="2">
        <v>0</v>
      </c>
      <c r="CP128" s="2">
        <f>IF('1.Смета.или.Акт'!F163=AC128+AD128+AF128,P128+Q128+S128,I128*AB128)</f>
        <v>11</v>
      </c>
      <c r="CQ128" s="2">
        <f t="shared" si="126"/>
        <v>103.96</v>
      </c>
      <c r="CR128" s="2">
        <f t="shared" si="127"/>
        <v>2.94</v>
      </c>
      <c r="CS128" s="2">
        <f t="shared" si="128"/>
        <v>0.6</v>
      </c>
      <c r="CT128" s="2">
        <f t="shared" si="129"/>
        <v>389.37</v>
      </c>
      <c r="CU128" s="2">
        <f t="shared" si="130"/>
        <v>0</v>
      </c>
      <c r="CV128" s="2">
        <f t="shared" si="131"/>
        <v>44.55</v>
      </c>
      <c r="CW128" s="2">
        <f t="shared" si="132"/>
        <v>0.05</v>
      </c>
      <c r="CX128" s="2">
        <f t="shared" si="133"/>
        <v>0</v>
      </c>
      <c r="CY128" s="2">
        <f t="shared" si="134"/>
        <v>9.4499999999999993</v>
      </c>
      <c r="CZ128" s="2">
        <f t="shared" si="135"/>
        <v>4.95</v>
      </c>
      <c r="DA128" s="2"/>
      <c r="DB128" s="2"/>
      <c r="DC128" s="2" t="s">
        <v>47</v>
      </c>
      <c r="DD128" s="2" t="s">
        <v>47</v>
      </c>
      <c r="DE128" s="2" t="s">
        <v>47</v>
      </c>
      <c r="DF128" s="2" t="s">
        <v>47</v>
      </c>
      <c r="DG128" s="2" t="s">
        <v>47</v>
      </c>
      <c r="DH128" s="2" t="s">
        <v>47</v>
      </c>
      <c r="DI128" s="2" t="s">
        <v>47</v>
      </c>
      <c r="DJ128" s="2" t="s">
        <v>47</v>
      </c>
      <c r="DK128" s="2" t="s">
        <v>47</v>
      </c>
      <c r="DL128" s="2" t="s">
        <v>47</v>
      </c>
      <c r="DM128" s="2" t="s">
        <v>47</v>
      </c>
      <c r="DN128" s="2">
        <v>0</v>
      </c>
      <c r="DO128" s="2">
        <v>0</v>
      </c>
      <c r="DP128" s="2">
        <v>1</v>
      </c>
      <c r="DQ128" s="2">
        <v>1</v>
      </c>
      <c r="DR128" s="2"/>
      <c r="DS128" s="2"/>
      <c r="DT128" s="2"/>
      <c r="DU128" s="2">
        <v>1005</v>
      </c>
      <c r="DV128" s="2" t="s">
        <v>60</v>
      </c>
      <c r="DW128" s="2" t="str">
        <f>'1.Смета.или.Акт'!D163</f>
        <v>100 м2</v>
      </c>
      <c r="DX128" s="2">
        <v>100</v>
      </c>
      <c r="DY128" s="2"/>
      <c r="DZ128" s="2"/>
      <c r="EA128" s="2"/>
      <c r="EB128" s="2"/>
      <c r="EC128" s="2"/>
      <c r="ED128" s="2"/>
      <c r="EE128" s="2">
        <v>32653384</v>
      </c>
      <c r="EF128" s="2">
        <v>1</v>
      </c>
      <c r="EG128" s="2" t="s">
        <v>164</v>
      </c>
      <c r="EH128" s="2">
        <v>0</v>
      </c>
      <c r="EI128" s="2" t="s">
        <v>47</v>
      </c>
      <c r="EJ128" s="2">
        <v>1</v>
      </c>
      <c r="EK128" s="2">
        <v>15001</v>
      </c>
      <c r="EL128" s="2" t="s">
        <v>249</v>
      </c>
      <c r="EM128" s="2" t="s">
        <v>250</v>
      </c>
      <c r="EN128" s="2"/>
      <c r="EO128" s="2" t="s">
        <v>47</v>
      </c>
      <c r="EP128" s="2"/>
      <c r="EQ128" s="2">
        <v>0</v>
      </c>
      <c r="ER128" s="2">
        <v>496.27</v>
      </c>
      <c r="ES128" s="2">
        <v>103.96</v>
      </c>
      <c r="ET128" s="2">
        <v>2.94</v>
      </c>
      <c r="EU128" s="2">
        <v>0.6</v>
      </c>
      <c r="EV128" s="2">
        <v>389.37</v>
      </c>
      <c r="EW128" s="2">
        <v>44.55</v>
      </c>
      <c r="EX128" s="2">
        <v>0.05</v>
      </c>
      <c r="EY128" s="2">
        <v>0</v>
      </c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>
        <v>0</v>
      </c>
      <c r="FR128" s="2">
        <f t="shared" si="136"/>
        <v>0</v>
      </c>
      <c r="FS128" s="2">
        <v>0</v>
      </c>
      <c r="FT128" s="2"/>
      <c r="FU128" s="2"/>
      <c r="FV128" s="2"/>
      <c r="FW128" s="2"/>
      <c r="FX128" s="2">
        <v>105</v>
      </c>
      <c r="FY128" s="2">
        <v>55</v>
      </c>
      <c r="FZ128" s="2"/>
      <c r="GA128" s="2" t="s">
        <v>47</v>
      </c>
      <c r="GB128" s="2"/>
      <c r="GC128" s="2"/>
      <c r="GD128" s="2">
        <v>0</v>
      </c>
      <c r="GE128" s="2"/>
      <c r="GF128" s="2">
        <v>1883808522</v>
      </c>
      <c r="GG128" s="2">
        <v>2</v>
      </c>
      <c r="GH128" s="2">
        <v>1</v>
      </c>
      <c r="GI128" s="2">
        <v>-2</v>
      </c>
      <c r="GJ128" s="2">
        <v>0</v>
      </c>
      <c r="GK128" s="2">
        <f>ROUND(R128*(R12)/100,0)</f>
        <v>0</v>
      </c>
      <c r="GL128" s="2">
        <f t="shared" si="137"/>
        <v>0</v>
      </c>
      <c r="GM128" s="2">
        <f t="shared" si="138"/>
        <v>25</v>
      </c>
      <c r="GN128" s="2">
        <f t="shared" si="139"/>
        <v>25</v>
      </c>
      <c r="GO128" s="2">
        <f t="shared" si="140"/>
        <v>0</v>
      </c>
      <c r="GP128" s="2">
        <f t="shared" si="141"/>
        <v>0</v>
      </c>
      <c r="GQ128" s="2"/>
      <c r="GR128" s="2">
        <v>0</v>
      </c>
      <c r="GS128" s="2">
        <v>3</v>
      </c>
      <c r="GT128" s="2">
        <v>0</v>
      </c>
      <c r="GU128" s="2" t="s">
        <v>47</v>
      </c>
      <c r="GV128" s="2">
        <f t="shared" si="142"/>
        <v>0</v>
      </c>
      <c r="GW128" s="2">
        <v>1</v>
      </c>
      <c r="GX128" s="2">
        <f t="shared" si="143"/>
        <v>0</v>
      </c>
      <c r="GY128" s="2"/>
      <c r="GZ128" s="2"/>
      <c r="HA128" s="2">
        <v>0</v>
      </c>
      <c r="HB128" s="2">
        <v>0</v>
      </c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>
        <v>-1</v>
      </c>
      <c r="IG128" s="2"/>
      <c r="IH128" s="2"/>
      <c r="II128" s="2"/>
      <c r="IJ128" s="2"/>
      <c r="IK128" s="2">
        <v>0</v>
      </c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x14ac:dyDescent="0.2">
      <c r="A129">
        <v>17</v>
      </c>
      <c r="B129">
        <v>1</v>
      </c>
      <c r="C129">
        <f>ROW(SmtRes!A290)</f>
        <v>290</v>
      </c>
      <c r="D129">
        <f>ROW(EtalonRes!A290)</f>
        <v>290</v>
      </c>
      <c r="E129" t="s">
        <v>245</v>
      </c>
      <c r="F129" t="s">
        <v>246</v>
      </c>
      <c r="G129" t="s">
        <v>247</v>
      </c>
      <c r="H129" t="s">
        <v>60</v>
      </c>
      <c r="I129">
        <f>'1.Смета.или.Акт'!E163</f>
        <v>2.4E-2</v>
      </c>
      <c r="J129">
        <v>0</v>
      </c>
      <c r="O129">
        <f t="shared" si="110"/>
        <v>80</v>
      </c>
      <c r="P129">
        <f t="shared" si="111"/>
        <v>17</v>
      </c>
      <c r="Q129">
        <f t="shared" si="112"/>
        <v>0</v>
      </c>
      <c r="R129">
        <f t="shared" si="113"/>
        <v>0</v>
      </c>
      <c r="S129">
        <f t="shared" si="114"/>
        <v>63</v>
      </c>
      <c r="T129">
        <f t="shared" si="115"/>
        <v>0</v>
      </c>
      <c r="U129">
        <f t="shared" si="116"/>
        <v>1.0691999999999999</v>
      </c>
      <c r="V129">
        <f t="shared" si="117"/>
        <v>1.2000000000000001E-3</v>
      </c>
      <c r="W129">
        <f t="shared" si="118"/>
        <v>0</v>
      </c>
      <c r="X129">
        <f t="shared" si="119"/>
        <v>66</v>
      </c>
      <c r="Y129">
        <f t="shared" si="120"/>
        <v>35</v>
      </c>
      <c r="AA129">
        <v>34736124</v>
      </c>
      <c r="AB129">
        <f t="shared" si="144"/>
        <v>496.27</v>
      </c>
      <c r="AC129">
        <f t="shared" si="121"/>
        <v>103.96</v>
      </c>
      <c r="AD129">
        <f t="shared" si="145"/>
        <v>2.94</v>
      </c>
      <c r="AE129">
        <f t="shared" si="146"/>
        <v>0.6</v>
      </c>
      <c r="AF129">
        <f t="shared" si="147"/>
        <v>389.37</v>
      </c>
      <c r="AG129">
        <f t="shared" si="122"/>
        <v>0</v>
      </c>
      <c r="AH129">
        <f t="shared" si="123"/>
        <v>44.55</v>
      </c>
      <c r="AI129">
        <f t="shared" si="124"/>
        <v>0.05</v>
      </c>
      <c r="AJ129">
        <f t="shared" si="125"/>
        <v>0</v>
      </c>
      <c r="AK129">
        <v>496.27</v>
      </c>
      <c r="AL129">
        <v>103.96</v>
      </c>
      <c r="AM129">
        <v>2.94</v>
      </c>
      <c r="AN129">
        <v>0.6</v>
      </c>
      <c r="AO129">
        <v>389.37</v>
      </c>
      <c r="AP129">
        <v>0</v>
      </c>
      <c r="AQ129">
        <v>44.55</v>
      </c>
      <c r="AR129">
        <v>0.05</v>
      </c>
      <c r="AS129">
        <v>0</v>
      </c>
      <c r="AT129">
        <v>105</v>
      </c>
      <c r="AU129">
        <v>55</v>
      </c>
      <c r="AV129">
        <v>1</v>
      </c>
      <c r="AW129">
        <v>1</v>
      </c>
      <c r="AZ129">
        <v>6.78</v>
      </c>
      <c r="BA129">
        <v>6.78</v>
      </c>
      <c r="BB129">
        <v>6.78</v>
      </c>
      <c r="BC129">
        <v>6.78</v>
      </c>
      <c r="BD129" t="s">
        <v>47</v>
      </c>
      <c r="BE129" t="s">
        <v>47</v>
      </c>
      <c r="BF129" t="s">
        <v>47</v>
      </c>
      <c r="BG129" t="s">
        <v>47</v>
      </c>
      <c r="BH129">
        <v>0</v>
      </c>
      <c r="BI129">
        <v>1</v>
      </c>
      <c r="BJ129" t="s">
        <v>248</v>
      </c>
      <c r="BM129">
        <v>15001</v>
      </c>
      <c r="BN129">
        <v>0</v>
      </c>
      <c r="BO129" t="s">
        <v>47</v>
      </c>
      <c r="BP129">
        <v>0</v>
      </c>
      <c r="BQ129">
        <v>1</v>
      </c>
      <c r="BR129">
        <v>0</v>
      </c>
      <c r="BS129">
        <v>6.78</v>
      </c>
      <c r="BT129">
        <v>1</v>
      </c>
      <c r="BU129">
        <v>1</v>
      </c>
      <c r="BV129">
        <v>1</v>
      </c>
      <c r="BW129">
        <v>1</v>
      </c>
      <c r="BX129">
        <v>1</v>
      </c>
      <c r="BY129" t="s">
        <v>47</v>
      </c>
      <c r="BZ129">
        <v>105</v>
      </c>
      <c r="CA129">
        <v>55</v>
      </c>
      <c r="CF129">
        <v>0</v>
      </c>
      <c r="CG129">
        <v>0</v>
      </c>
      <c r="CM129">
        <v>0</v>
      </c>
      <c r="CN129" t="s">
        <v>47</v>
      </c>
      <c r="CO129">
        <v>0</v>
      </c>
      <c r="CP129">
        <f t="shared" si="148"/>
        <v>80</v>
      </c>
      <c r="CQ129">
        <f t="shared" si="126"/>
        <v>704.84879999999998</v>
      </c>
      <c r="CR129">
        <f t="shared" si="127"/>
        <v>19.933199999999999</v>
      </c>
      <c r="CS129">
        <f t="shared" si="128"/>
        <v>4.0679999999999996</v>
      </c>
      <c r="CT129">
        <f t="shared" si="129"/>
        <v>2639.9286000000002</v>
      </c>
      <c r="CU129">
        <f t="shared" si="130"/>
        <v>0</v>
      </c>
      <c r="CV129">
        <f t="shared" si="131"/>
        <v>44.55</v>
      </c>
      <c r="CW129">
        <f t="shared" si="132"/>
        <v>0.05</v>
      </c>
      <c r="CX129">
        <f t="shared" si="133"/>
        <v>0</v>
      </c>
      <c r="CY129">
        <f t="shared" si="134"/>
        <v>66.150000000000006</v>
      </c>
      <c r="CZ129">
        <f t="shared" si="135"/>
        <v>34.65</v>
      </c>
      <c r="DC129" t="s">
        <v>47</v>
      </c>
      <c r="DD129" t="s">
        <v>47</v>
      </c>
      <c r="DE129" t="s">
        <v>47</v>
      </c>
      <c r="DF129" t="s">
        <v>47</v>
      </c>
      <c r="DG129" t="s">
        <v>47</v>
      </c>
      <c r="DH129" t="s">
        <v>47</v>
      </c>
      <c r="DI129" t="s">
        <v>47</v>
      </c>
      <c r="DJ129" t="s">
        <v>47</v>
      </c>
      <c r="DK129" t="s">
        <v>47</v>
      </c>
      <c r="DL129" t="s">
        <v>47</v>
      </c>
      <c r="DM129" t="s">
        <v>47</v>
      </c>
      <c r="DN129">
        <v>0</v>
      </c>
      <c r="DO129">
        <v>0</v>
      </c>
      <c r="DP129">
        <v>1</v>
      </c>
      <c r="DQ129">
        <v>1</v>
      </c>
      <c r="DU129">
        <v>1005</v>
      </c>
      <c r="DV129" t="s">
        <v>60</v>
      </c>
      <c r="DW129" t="s">
        <v>60</v>
      </c>
      <c r="DX129">
        <v>100</v>
      </c>
      <c r="EE129">
        <v>32653384</v>
      </c>
      <c r="EF129">
        <v>1</v>
      </c>
      <c r="EG129" t="s">
        <v>164</v>
      </c>
      <c r="EH129">
        <v>0</v>
      </c>
      <c r="EI129" t="s">
        <v>47</v>
      </c>
      <c r="EJ129">
        <v>1</v>
      </c>
      <c r="EK129">
        <v>15001</v>
      </c>
      <c r="EL129" t="s">
        <v>249</v>
      </c>
      <c r="EM129" t="s">
        <v>250</v>
      </c>
      <c r="EO129" t="s">
        <v>47</v>
      </c>
      <c r="EQ129">
        <v>0</v>
      </c>
      <c r="ER129">
        <v>496.27</v>
      </c>
      <c r="ES129">
        <v>103.96</v>
      </c>
      <c r="ET129">
        <v>2.94</v>
      </c>
      <c r="EU129">
        <v>0.6</v>
      </c>
      <c r="EV129">
        <v>389.37</v>
      </c>
      <c r="EW129">
        <v>44.55</v>
      </c>
      <c r="EX129">
        <v>0.05</v>
      </c>
      <c r="EY129">
        <v>0</v>
      </c>
      <c r="FQ129">
        <v>0</v>
      </c>
      <c r="FR129">
        <f t="shared" si="136"/>
        <v>0</v>
      </c>
      <c r="FS129">
        <v>0</v>
      </c>
      <c r="FX129">
        <v>105</v>
      </c>
      <c r="FY129">
        <v>55</v>
      </c>
      <c r="GA129" t="s">
        <v>47</v>
      </c>
      <c r="GD129">
        <v>0</v>
      </c>
      <c r="GF129">
        <v>1883808522</v>
      </c>
      <c r="GG129">
        <v>1</v>
      </c>
      <c r="GH129">
        <v>1</v>
      </c>
      <c r="GI129">
        <v>4</v>
      </c>
      <c r="GJ129">
        <v>0</v>
      </c>
      <c r="GK129">
        <f>ROUND(R129*(S12)/100,0)</f>
        <v>0</v>
      </c>
      <c r="GL129">
        <f t="shared" si="137"/>
        <v>0</v>
      </c>
      <c r="GM129">
        <f t="shared" si="138"/>
        <v>181</v>
      </c>
      <c r="GN129">
        <f t="shared" si="139"/>
        <v>181</v>
      </c>
      <c r="GO129">
        <f t="shared" si="140"/>
        <v>0</v>
      </c>
      <c r="GP129">
        <f t="shared" si="141"/>
        <v>0</v>
      </c>
      <c r="GR129">
        <v>0</v>
      </c>
      <c r="GS129">
        <v>3</v>
      </c>
      <c r="GT129">
        <v>0</v>
      </c>
      <c r="GU129" t="s">
        <v>47</v>
      </c>
      <c r="GV129">
        <f t="shared" si="142"/>
        <v>0</v>
      </c>
      <c r="GW129">
        <v>1</v>
      </c>
      <c r="GX129">
        <f t="shared" si="143"/>
        <v>0</v>
      </c>
      <c r="HA129">
        <v>0</v>
      </c>
      <c r="HB129">
        <v>0</v>
      </c>
      <c r="IF129">
        <v>-1</v>
      </c>
      <c r="IK129">
        <v>0</v>
      </c>
    </row>
    <row r="130" spans="1:255" x14ac:dyDescent="0.2">
      <c r="A130" s="2">
        <v>18</v>
      </c>
      <c r="B130" s="2">
        <v>1</v>
      </c>
      <c r="C130" s="2">
        <v>278</v>
      </c>
      <c r="D130" s="2"/>
      <c r="E130" s="2" t="s">
        <v>251</v>
      </c>
      <c r="F130" s="2" t="str">
        <f>'1.Смета.или.Акт'!B167</f>
        <v>14.4.02.04</v>
      </c>
      <c r="G130" s="2" t="str">
        <f>'1.Смета.или.Акт'!C167</f>
        <v>Краски для внутренних работ масляные готовые к применению</v>
      </c>
      <c r="H130" s="2" t="s">
        <v>74</v>
      </c>
      <c r="I130" s="2">
        <f>I128*J130</f>
        <v>5.8799999999999998E-4</v>
      </c>
      <c r="J130" s="2">
        <v>2.4499999999999997E-2</v>
      </c>
      <c r="K130" s="2"/>
      <c r="L130" s="2"/>
      <c r="M130" s="2"/>
      <c r="N130" s="2"/>
      <c r="O130" s="2">
        <f t="shared" si="110"/>
        <v>11</v>
      </c>
      <c r="P130" s="2">
        <f t="shared" si="111"/>
        <v>11</v>
      </c>
      <c r="Q130" s="2">
        <f t="shared" si="112"/>
        <v>0</v>
      </c>
      <c r="R130" s="2">
        <f t="shared" si="113"/>
        <v>0</v>
      </c>
      <c r="S130" s="2">
        <f t="shared" si="114"/>
        <v>0</v>
      </c>
      <c r="T130" s="2">
        <f t="shared" si="115"/>
        <v>0</v>
      </c>
      <c r="U130" s="2">
        <f t="shared" si="116"/>
        <v>0</v>
      </c>
      <c r="V130" s="2">
        <f t="shared" si="117"/>
        <v>0</v>
      </c>
      <c r="W130" s="2">
        <f t="shared" si="118"/>
        <v>0</v>
      </c>
      <c r="X130" s="2">
        <f t="shared" si="119"/>
        <v>0</v>
      </c>
      <c r="Y130" s="2">
        <f t="shared" si="120"/>
        <v>0</v>
      </c>
      <c r="Z130" s="2"/>
      <c r="AA130" s="2">
        <v>34736102</v>
      </c>
      <c r="AB130" s="2">
        <f t="shared" si="144"/>
        <v>19557.52</v>
      </c>
      <c r="AC130" s="2">
        <f>'1.Смета.или.Акт'!F167</f>
        <v>19557.52</v>
      </c>
      <c r="AD130" s="2">
        <f t="shared" si="145"/>
        <v>0</v>
      </c>
      <c r="AE130" s="2">
        <f t="shared" si="146"/>
        <v>0</v>
      </c>
      <c r="AF130" s="2">
        <f t="shared" si="147"/>
        <v>0</v>
      </c>
      <c r="AG130" s="2">
        <f t="shared" si="122"/>
        <v>0</v>
      </c>
      <c r="AH130" s="2">
        <f t="shared" si="123"/>
        <v>0</v>
      </c>
      <c r="AI130" s="2">
        <f t="shared" si="124"/>
        <v>0</v>
      </c>
      <c r="AJ130" s="2">
        <f t="shared" si="125"/>
        <v>0</v>
      </c>
      <c r="AK130" s="2">
        <v>19557.52</v>
      </c>
      <c r="AL130" s="2">
        <v>19557.52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106</v>
      </c>
      <c r="AU130" s="2">
        <v>65</v>
      </c>
      <c r="AV130" s="2">
        <v>1</v>
      </c>
      <c r="AW130" s="2">
        <v>1</v>
      </c>
      <c r="AX130" s="2"/>
      <c r="AY130" s="2"/>
      <c r="AZ130" s="2">
        <v>1</v>
      </c>
      <c r="BA130" s="2">
        <v>1</v>
      </c>
      <c r="BB130" s="2">
        <v>1</v>
      </c>
      <c r="BC130" s="2">
        <v>1</v>
      </c>
      <c r="BD130" s="2" t="s">
        <v>47</v>
      </c>
      <c r="BE130" s="2" t="s">
        <v>47</v>
      </c>
      <c r="BF130" s="2" t="s">
        <v>47</v>
      </c>
      <c r="BG130" s="2" t="s">
        <v>47</v>
      </c>
      <c r="BH130" s="2">
        <v>3</v>
      </c>
      <c r="BI130" s="2">
        <v>1</v>
      </c>
      <c r="BJ130" s="2" t="s">
        <v>47</v>
      </c>
      <c r="BK130" s="2"/>
      <c r="BL130" s="2"/>
      <c r="BM130" s="2">
        <v>0</v>
      </c>
      <c r="BN130" s="2">
        <v>0</v>
      </c>
      <c r="BO130" s="2" t="s">
        <v>47</v>
      </c>
      <c r="BP130" s="2">
        <v>0</v>
      </c>
      <c r="BQ130" s="2">
        <v>20</v>
      </c>
      <c r="BR130" s="2">
        <v>0</v>
      </c>
      <c r="BS130" s="2">
        <v>1</v>
      </c>
      <c r="BT130" s="2">
        <v>1</v>
      </c>
      <c r="BU130" s="2">
        <v>1</v>
      </c>
      <c r="BV130" s="2">
        <v>1</v>
      </c>
      <c r="BW130" s="2">
        <v>1</v>
      </c>
      <c r="BX130" s="2">
        <v>1</v>
      </c>
      <c r="BY130" s="2" t="s">
        <v>47</v>
      </c>
      <c r="BZ130" s="2">
        <v>106</v>
      </c>
      <c r="CA130" s="2">
        <v>65</v>
      </c>
      <c r="CB130" s="2"/>
      <c r="CC130" s="2"/>
      <c r="CD130" s="2"/>
      <c r="CE130" s="2"/>
      <c r="CF130" s="2">
        <v>0</v>
      </c>
      <c r="CG130" s="2">
        <v>0</v>
      </c>
      <c r="CH130" s="2"/>
      <c r="CI130" s="2"/>
      <c r="CJ130" s="2"/>
      <c r="CK130" s="2"/>
      <c r="CL130" s="2"/>
      <c r="CM130" s="2">
        <v>0</v>
      </c>
      <c r="CN130" s="2" t="s">
        <v>47</v>
      </c>
      <c r="CO130" s="2">
        <v>0</v>
      </c>
      <c r="CP130" s="2">
        <f>IF('1.Смета.или.Акт'!F167=AC130+AD130+AF130,P130+Q130+S130,I130*AB130)</f>
        <v>11</v>
      </c>
      <c r="CQ130" s="2">
        <f t="shared" si="126"/>
        <v>19557.52</v>
      </c>
      <c r="CR130" s="2">
        <f t="shared" si="127"/>
        <v>0</v>
      </c>
      <c r="CS130" s="2">
        <f t="shared" si="128"/>
        <v>0</v>
      </c>
      <c r="CT130" s="2">
        <f t="shared" si="129"/>
        <v>0</v>
      </c>
      <c r="CU130" s="2">
        <f t="shared" si="130"/>
        <v>0</v>
      </c>
      <c r="CV130" s="2">
        <f t="shared" si="131"/>
        <v>0</v>
      </c>
      <c r="CW130" s="2">
        <f t="shared" si="132"/>
        <v>0</v>
      </c>
      <c r="CX130" s="2">
        <f t="shared" si="133"/>
        <v>0</v>
      </c>
      <c r="CY130" s="2">
        <f t="shared" si="134"/>
        <v>0</v>
      </c>
      <c r="CZ130" s="2">
        <f t="shared" si="135"/>
        <v>0</v>
      </c>
      <c r="DA130" s="2"/>
      <c r="DB130" s="2"/>
      <c r="DC130" s="2" t="s">
        <v>47</v>
      </c>
      <c r="DD130" s="2" t="s">
        <v>47</v>
      </c>
      <c r="DE130" s="2" t="s">
        <v>47</v>
      </c>
      <c r="DF130" s="2" t="s">
        <v>47</v>
      </c>
      <c r="DG130" s="2" t="s">
        <v>47</v>
      </c>
      <c r="DH130" s="2" t="s">
        <v>47</v>
      </c>
      <c r="DI130" s="2" t="s">
        <v>47</v>
      </c>
      <c r="DJ130" s="2" t="s">
        <v>47</v>
      </c>
      <c r="DK130" s="2" t="s">
        <v>47</v>
      </c>
      <c r="DL130" s="2" t="s">
        <v>47</v>
      </c>
      <c r="DM130" s="2" t="s">
        <v>47</v>
      </c>
      <c r="DN130" s="2">
        <v>0</v>
      </c>
      <c r="DO130" s="2">
        <v>0</v>
      </c>
      <c r="DP130" s="2">
        <v>1</v>
      </c>
      <c r="DQ130" s="2">
        <v>1</v>
      </c>
      <c r="DR130" s="2"/>
      <c r="DS130" s="2"/>
      <c r="DT130" s="2"/>
      <c r="DU130" s="2">
        <v>1009</v>
      </c>
      <c r="DV130" s="2" t="s">
        <v>74</v>
      </c>
      <c r="DW130" s="2" t="str">
        <f>'1.Смета.или.Акт'!D167</f>
        <v>т</v>
      </c>
      <c r="DX130" s="2">
        <v>1000</v>
      </c>
      <c r="DY130" s="2"/>
      <c r="DZ130" s="2"/>
      <c r="EA130" s="2"/>
      <c r="EB130" s="2"/>
      <c r="EC130" s="2"/>
      <c r="ED130" s="2"/>
      <c r="EE130" s="2">
        <v>32653299</v>
      </c>
      <c r="EF130" s="2">
        <v>20</v>
      </c>
      <c r="EG130" s="2" t="s">
        <v>75</v>
      </c>
      <c r="EH130" s="2">
        <v>0</v>
      </c>
      <c r="EI130" s="2" t="s">
        <v>47</v>
      </c>
      <c r="EJ130" s="2">
        <v>1</v>
      </c>
      <c r="EK130" s="2">
        <v>0</v>
      </c>
      <c r="EL130" s="2" t="s">
        <v>76</v>
      </c>
      <c r="EM130" s="2" t="s">
        <v>77</v>
      </c>
      <c r="EN130" s="2"/>
      <c r="EO130" s="2" t="s">
        <v>47</v>
      </c>
      <c r="EP130" s="2"/>
      <c r="EQ130" s="2">
        <v>0</v>
      </c>
      <c r="ER130" s="2">
        <v>19174.04</v>
      </c>
      <c r="ES130" s="2">
        <v>19557.52</v>
      </c>
      <c r="ET130" s="2">
        <v>0</v>
      </c>
      <c r="EU130" s="2">
        <v>0</v>
      </c>
      <c r="EV130" s="2">
        <v>0</v>
      </c>
      <c r="EW130" s="2">
        <v>0</v>
      </c>
      <c r="EX130" s="2">
        <v>0</v>
      </c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>
        <v>0</v>
      </c>
      <c r="FR130" s="2">
        <f t="shared" si="136"/>
        <v>0</v>
      </c>
      <c r="FS130" s="2">
        <v>0</v>
      </c>
      <c r="FT130" s="2"/>
      <c r="FU130" s="2"/>
      <c r="FV130" s="2"/>
      <c r="FW130" s="2"/>
      <c r="FX130" s="2">
        <v>106</v>
      </c>
      <c r="FY130" s="2">
        <v>65</v>
      </c>
      <c r="FZ130" s="2"/>
      <c r="GA130" s="2" t="s">
        <v>254</v>
      </c>
      <c r="GB130" s="2"/>
      <c r="GC130" s="2"/>
      <c r="GD130" s="2">
        <v>0</v>
      </c>
      <c r="GE130" s="2"/>
      <c r="GF130" s="2">
        <v>84301199</v>
      </c>
      <c r="GG130" s="2">
        <v>2</v>
      </c>
      <c r="GH130" s="2">
        <v>2</v>
      </c>
      <c r="GI130" s="2">
        <v>-2</v>
      </c>
      <c r="GJ130" s="2">
        <v>0</v>
      </c>
      <c r="GK130" s="2">
        <f>ROUND(R130*(R12)/100,0)</f>
        <v>0</v>
      </c>
      <c r="GL130" s="2">
        <f t="shared" si="137"/>
        <v>0</v>
      </c>
      <c r="GM130" s="2">
        <f t="shared" si="138"/>
        <v>11</v>
      </c>
      <c r="GN130" s="2">
        <f t="shared" si="139"/>
        <v>11</v>
      </c>
      <c r="GO130" s="2">
        <f t="shared" si="140"/>
        <v>0</v>
      </c>
      <c r="GP130" s="2">
        <f t="shared" si="141"/>
        <v>0</v>
      </c>
      <c r="GQ130" s="2"/>
      <c r="GR130" s="2">
        <v>0</v>
      </c>
      <c r="GS130" s="2">
        <v>2</v>
      </c>
      <c r="GT130" s="2">
        <v>0</v>
      </c>
      <c r="GU130" s="2" t="s">
        <v>47</v>
      </c>
      <c r="GV130" s="2">
        <f t="shared" si="142"/>
        <v>0</v>
      </c>
      <c r="GW130" s="2">
        <v>1</v>
      </c>
      <c r="GX130" s="2">
        <f t="shared" si="143"/>
        <v>0</v>
      </c>
      <c r="GY130" s="2"/>
      <c r="GZ130" s="2"/>
      <c r="HA130" s="2">
        <v>0</v>
      </c>
      <c r="HB130" s="2">
        <v>0</v>
      </c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>
        <v>-1</v>
      </c>
      <c r="IG130" s="2"/>
      <c r="IH130" s="2"/>
      <c r="II130" s="2"/>
      <c r="IJ130" s="2"/>
      <c r="IK130" s="2">
        <v>0</v>
      </c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x14ac:dyDescent="0.2">
      <c r="A131">
        <v>18</v>
      </c>
      <c r="B131">
        <v>1</v>
      </c>
      <c r="C131">
        <v>288</v>
      </c>
      <c r="E131" t="s">
        <v>251</v>
      </c>
      <c r="F131" t="s">
        <v>252</v>
      </c>
      <c r="G131" t="s">
        <v>253</v>
      </c>
      <c r="H131" t="s">
        <v>74</v>
      </c>
      <c r="I131">
        <f>I129*J131</f>
        <v>5.8799999999999998E-4</v>
      </c>
      <c r="J131">
        <v>2.4499999999999997E-2</v>
      </c>
      <c r="O131">
        <f t="shared" si="110"/>
        <v>78</v>
      </c>
      <c r="P131">
        <f t="shared" si="111"/>
        <v>78</v>
      </c>
      <c r="Q131">
        <f t="shared" si="112"/>
        <v>0</v>
      </c>
      <c r="R131">
        <f t="shared" si="113"/>
        <v>0</v>
      </c>
      <c r="S131">
        <f t="shared" si="114"/>
        <v>0</v>
      </c>
      <c r="T131">
        <f t="shared" si="115"/>
        <v>0</v>
      </c>
      <c r="U131">
        <f t="shared" si="116"/>
        <v>0</v>
      </c>
      <c r="V131">
        <f t="shared" si="117"/>
        <v>0</v>
      </c>
      <c r="W131">
        <f t="shared" si="118"/>
        <v>0</v>
      </c>
      <c r="X131">
        <f t="shared" si="119"/>
        <v>0</v>
      </c>
      <c r="Y131">
        <f t="shared" si="120"/>
        <v>0</v>
      </c>
      <c r="AA131">
        <v>34736124</v>
      </c>
      <c r="AB131">
        <f t="shared" si="144"/>
        <v>19557.52</v>
      </c>
      <c r="AC131">
        <f t="shared" si="121"/>
        <v>19557.52</v>
      </c>
      <c r="AD131">
        <f t="shared" si="145"/>
        <v>0</v>
      </c>
      <c r="AE131">
        <f t="shared" si="146"/>
        <v>0</v>
      </c>
      <c r="AF131">
        <f t="shared" si="147"/>
        <v>0</v>
      </c>
      <c r="AG131">
        <f t="shared" si="122"/>
        <v>0</v>
      </c>
      <c r="AH131">
        <f t="shared" si="123"/>
        <v>0</v>
      </c>
      <c r="AI131">
        <f t="shared" si="124"/>
        <v>0</v>
      </c>
      <c r="AJ131">
        <f t="shared" si="125"/>
        <v>0</v>
      </c>
      <c r="AK131">
        <v>19557.52</v>
      </c>
      <c r="AL131">
        <v>19557.52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106</v>
      </c>
      <c r="AU131">
        <v>65</v>
      </c>
      <c r="AV131">
        <v>1</v>
      </c>
      <c r="AW131">
        <v>1</v>
      </c>
      <c r="AZ131">
        <v>6.78</v>
      </c>
      <c r="BA131">
        <v>1</v>
      </c>
      <c r="BB131">
        <v>1</v>
      </c>
      <c r="BC131">
        <v>6.78</v>
      </c>
      <c r="BD131" t="s">
        <v>47</v>
      </c>
      <c r="BE131" t="s">
        <v>47</v>
      </c>
      <c r="BF131" t="s">
        <v>47</v>
      </c>
      <c r="BG131" t="s">
        <v>47</v>
      </c>
      <c r="BH131">
        <v>3</v>
      </c>
      <c r="BI131">
        <v>1</v>
      </c>
      <c r="BJ131" t="s">
        <v>47</v>
      </c>
      <c r="BM131">
        <v>0</v>
      </c>
      <c r="BN131">
        <v>0</v>
      </c>
      <c r="BO131" t="s">
        <v>47</v>
      </c>
      <c r="BP131">
        <v>0</v>
      </c>
      <c r="BQ131">
        <v>20</v>
      </c>
      <c r="BR131">
        <v>0</v>
      </c>
      <c r="BS131">
        <v>1</v>
      </c>
      <c r="BT131">
        <v>1</v>
      </c>
      <c r="BU131">
        <v>1</v>
      </c>
      <c r="BV131">
        <v>1</v>
      </c>
      <c r="BW131">
        <v>1</v>
      </c>
      <c r="BX131">
        <v>1</v>
      </c>
      <c r="BY131" t="s">
        <v>47</v>
      </c>
      <c r="BZ131">
        <v>106</v>
      </c>
      <c r="CA131">
        <v>65</v>
      </c>
      <c r="CF131">
        <v>0</v>
      </c>
      <c r="CG131">
        <v>0</v>
      </c>
      <c r="CM131">
        <v>0</v>
      </c>
      <c r="CN131" t="s">
        <v>47</v>
      </c>
      <c r="CO131">
        <v>0</v>
      </c>
      <c r="CP131">
        <f t="shared" si="148"/>
        <v>78</v>
      </c>
      <c r="CQ131">
        <f t="shared" si="126"/>
        <v>132599.98560000001</v>
      </c>
      <c r="CR131">
        <f t="shared" si="127"/>
        <v>0</v>
      </c>
      <c r="CS131">
        <f t="shared" si="128"/>
        <v>0</v>
      </c>
      <c r="CT131">
        <f t="shared" si="129"/>
        <v>0</v>
      </c>
      <c r="CU131">
        <f t="shared" si="130"/>
        <v>0</v>
      </c>
      <c r="CV131">
        <f t="shared" si="131"/>
        <v>0</v>
      </c>
      <c r="CW131">
        <f t="shared" si="132"/>
        <v>0</v>
      </c>
      <c r="CX131">
        <f t="shared" si="133"/>
        <v>0</v>
      </c>
      <c r="CY131">
        <f t="shared" si="134"/>
        <v>0</v>
      </c>
      <c r="CZ131">
        <f t="shared" si="135"/>
        <v>0</v>
      </c>
      <c r="DC131" t="s">
        <v>47</v>
      </c>
      <c r="DD131" t="s">
        <v>47</v>
      </c>
      <c r="DE131" t="s">
        <v>47</v>
      </c>
      <c r="DF131" t="s">
        <v>47</v>
      </c>
      <c r="DG131" t="s">
        <v>47</v>
      </c>
      <c r="DH131" t="s">
        <v>47</v>
      </c>
      <c r="DI131" t="s">
        <v>47</v>
      </c>
      <c r="DJ131" t="s">
        <v>47</v>
      </c>
      <c r="DK131" t="s">
        <v>47</v>
      </c>
      <c r="DL131" t="s">
        <v>47</v>
      </c>
      <c r="DM131" t="s">
        <v>47</v>
      </c>
      <c r="DN131">
        <v>0</v>
      </c>
      <c r="DO131">
        <v>0</v>
      </c>
      <c r="DP131">
        <v>1</v>
      </c>
      <c r="DQ131">
        <v>1</v>
      </c>
      <c r="DU131">
        <v>1009</v>
      </c>
      <c r="DV131" t="s">
        <v>74</v>
      </c>
      <c r="DW131" t="s">
        <v>74</v>
      </c>
      <c r="DX131">
        <v>1000</v>
      </c>
      <c r="EE131">
        <v>32653299</v>
      </c>
      <c r="EF131">
        <v>20</v>
      </c>
      <c r="EG131" t="s">
        <v>75</v>
      </c>
      <c r="EH131">
        <v>0</v>
      </c>
      <c r="EI131" t="s">
        <v>47</v>
      </c>
      <c r="EJ131">
        <v>1</v>
      </c>
      <c r="EK131">
        <v>0</v>
      </c>
      <c r="EL131" t="s">
        <v>76</v>
      </c>
      <c r="EM131" t="s">
        <v>77</v>
      </c>
      <c r="EO131" t="s">
        <v>47</v>
      </c>
      <c r="EQ131">
        <v>0</v>
      </c>
      <c r="ER131">
        <v>130000</v>
      </c>
      <c r="ES131">
        <v>19557.52</v>
      </c>
      <c r="ET131">
        <v>0</v>
      </c>
      <c r="EU131">
        <v>0</v>
      </c>
      <c r="EV131">
        <v>0</v>
      </c>
      <c r="EW131">
        <v>0</v>
      </c>
      <c r="EX131">
        <v>0</v>
      </c>
      <c r="EZ131">
        <v>5</v>
      </c>
      <c r="FC131">
        <v>0</v>
      </c>
      <c r="FD131">
        <v>18</v>
      </c>
      <c r="FF131">
        <v>130000</v>
      </c>
      <c r="FQ131">
        <v>0</v>
      </c>
      <c r="FR131">
        <f t="shared" si="136"/>
        <v>0</v>
      </c>
      <c r="FS131">
        <v>0</v>
      </c>
      <c r="FX131">
        <v>106</v>
      </c>
      <c r="FY131">
        <v>65</v>
      </c>
      <c r="GA131" t="s">
        <v>254</v>
      </c>
      <c r="GD131">
        <v>0</v>
      </c>
      <c r="GF131">
        <v>84301199</v>
      </c>
      <c r="GG131">
        <v>1</v>
      </c>
      <c r="GH131">
        <v>3</v>
      </c>
      <c r="GI131">
        <v>4</v>
      </c>
      <c r="GJ131">
        <v>0</v>
      </c>
      <c r="GK131">
        <f>ROUND(R131*(S12)/100,0)</f>
        <v>0</v>
      </c>
      <c r="GL131">
        <f t="shared" si="137"/>
        <v>0</v>
      </c>
      <c r="GM131">
        <f t="shared" si="138"/>
        <v>78</v>
      </c>
      <c r="GN131">
        <f t="shared" si="139"/>
        <v>78</v>
      </c>
      <c r="GO131">
        <f t="shared" si="140"/>
        <v>0</v>
      </c>
      <c r="GP131">
        <f t="shared" si="141"/>
        <v>0</v>
      </c>
      <c r="GR131">
        <v>1</v>
      </c>
      <c r="GS131">
        <v>1</v>
      </c>
      <c r="GT131">
        <v>0</v>
      </c>
      <c r="GU131" t="s">
        <v>47</v>
      </c>
      <c r="GV131">
        <f t="shared" si="142"/>
        <v>0</v>
      </c>
      <c r="GW131">
        <v>1</v>
      </c>
      <c r="GX131">
        <f t="shared" si="143"/>
        <v>0</v>
      </c>
      <c r="HA131">
        <v>0</v>
      </c>
      <c r="HB131">
        <v>0</v>
      </c>
      <c r="IF131">
        <v>-1</v>
      </c>
      <c r="IK131">
        <v>0</v>
      </c>
    </row>
    <row r="132" spans="1:255" x14ac:dyDescent="0.2">
      <c r="A132" s="2">
        <v>17</v>
      </c>
      <c r="B132" s="2">
        <v>1</v>
      </c>
      <c r="C132" s="2">
        <f>ROW(SmtRes!A298)</f>
        <v>298</v>
      </c>
      <c r="D132" s="2">
        <f>ROW(EtalonRes!A297)</f>
        <v>297</v>
      </c>
      <c r="E132" s="2" t="s">
        <v>255</v>
      </c>
      <c r="F132" s="2" t="s">
        <v>256</v>
      </c>
      <c r="G132" s="2" t="s">
        <v>257</v>
      </c>
      <c r="H132" s="2" t="s">
        <v>60</v>
      </c>
      <c r="I132" s="2">
        <f>'1.Смета.или.Акт'!E169</f>
        <v>0.51600000000000001</v>
      </c>
      <c r="J132" s="2">
        <v>0</v>
      </c>
      <c r="K132" s="2"/>
      <c r="L132" s="2"/>
      <c r="M132" s="2"/>
      <c r="N132" s="2"/>
      <c r="O132" s="2">
        <f t="shared" si="110"/>
        <v>545</v>
      </c>
      <c r="P132" s="2">
        <f t="shared" si="111"/>
        <v>485</v>
      </c>
      <c r="Q132" s="2">
        <f t="shared" si="112"/>
        <v>1</v>
      </c>
      <c r="R132" s="2">
        <f t="shared" si="113"/>
        <v>0</v>
      </c>
      <c r="S132" s="2">
        <f t="shared" si="114"/>
        <v>59</v>
      </c>
      <c r="T132" s="2">
        <f t="shared" si="115"/>
        <v>0</v>
      </c>
      <c r="U132" s="2">
        <f t="shared" si="116"/>
        <v>6.9144000000000005</v>
      </c>
      <c r="V132" s="2">
        <f t="shared" si="117"/>
        <v>1.5480000000000001E-2</v>
      </c>
      <c r="W132" s="2">
        <f t="shared" si="118"/>
        <v>0</v>
      </c>
      <c r="X132" s="2">
        <f t="shared" si="119"/>
        <v>71</v>
      </c>
      <c r="Y132" s="2">
        <f t="shared" si="120"/>
        <v>38</v>
      </c>
      <c r="Z132" s="2"/>
      <c r="AA132" s="2">
        <v>34736102</v>
      </c>
      <c r="AB132" s="2">
        <f>'1.Смета.или.Акт'!F169</f>
        <v>1055.82</v>
      </c>
      <c r="AC132" s="2">
        <f t="shared" si="121"/>
        <v>939.55</v>
      </c>
      <c r="AD132" s="2">
        <f>'1.Смета.или.Акт'!H169</f>
        <v>1.97</v>
      </c>
      <c r="AE132" s="2">
        <f>'1.Смета.или.Акт'!I169</f>
        <v>0.35</v>
      </c>
      <c r="AF132" s="2">
        <f>'1.Смета.или.Акт'!G169</f>
        <v>114.3</v>
      </c>
      <c r="AG132" s="2">
        <f t="shared" si="122"/>
        <v>0</v>
      </c>
      <c r="AH132" s="2">
        <f t="shared" si="123"/>
        <v>13.4</v>
      </c>
      <c r="AI132" s="2">
        <f t="shared" si="124"/>
        <v>0.03</v>
      </c>
      <c r="AJ132" s="2">
        <f t="shared" si="125"/>
        <v>0</v>
      </c>
      <c r="AK132" s="2">
        <v>1055.82</v>
      </c>
      <c r="AL132" s="2">
        <v>939.55</v>
      </c>
      <c r="AM132" s="2">
        <v>1.97</v>
      </c>
      <c r="AN132" s="2">
        <v>0.35</v>
      </c>
      <c r="AO132" s="2">
        <v>114.3</v>
      </c>
      <c r="AP132" s="2">
        <v>0</v>
      </c>
      <c r="AQ132" s="2">
        <v>13.4</v>
      </c>
      <c r="AR132" s="2">
        <v>0.03</v>
      </c>
      <c r="AS132" s="2">
        <v>0</v>
      </c>
      <c r="AT132" s="2">
        <f>'1.Смета.или.Акт'!E170</f>
        <v>120</v>
      </c>
      <c r="AU132" s="2">
        <f>'1.Смета.или.Акт'!E171</f>
        <v>65</v>
      </c>
      <c r="AV132" s="2">
        <v>1</v>
      </c>
      <c r="AW132" s="2">
        <v>1</v>
      </c>
      <c r="AX132" s="2"/>
      <c r="AY132" s="2"/>
      <c r="AZ132" s="2">
        <v>1</v>
      </c>
      <c r="BA132" s="2">
        <v>1</v>
      </c>
      <c r="BB132" s="2">
        <v>1</v>
      </c>
      <c r="BC132" s="2">
        <v>1</v>
      </c>
      <c r="BD132" s="2" t="s">
        <v>47</v>
      </c>
      <c r="BE132" s="2" t="s">
        <v>47</v>
      </c>
      <c r="BF132" s="2" t="s">
        <v>47</v>
      </c>
      <c r="BG132" s="2" t="s">
        <v>47</v>
      </c>
      <c r="BH132" s="2">
        <v>0</v>
      </c>
      <c r="BI132" s="2">
        <v>1</v>
      </c>
      <c r="BJ132" s="2" t="s">
        <v>258</v>
      </c>
      <c r="BK132" s="2"/>
      <c r="BL132" s="2"/>
      <c r="BM132" s="2">
        <v>12001</v>
      </c>
      <c r="BN132" s="2">
        <v>0</v>
      </c>
      <c r="BO132" s="2" t="s">
        <v>47</v>
      </c>
      <c r="BP132" s="2">
        <v>0</v>
      </c>
      <c r="BQ132" s="2">
        <v>1</v>
      </c>
      <c r="BR132" s="2">
        <v>0</v>
      </c>
      <c r="BS132" s="2">
        <v>1</v>
      </c>
      <c r="BT132" s="2">
        <v>1</v>
      </c>
      <c r="BU132" s="2">
        <v>1</v>
      </c>
      <c r="BV132" s="2">
        <v>1</v>
      </c>
      <c r="BW132" s="2">
        <v>1</v>
      </c>
      <c r="BX132" s="2">
        <v>1</v>
      </c>
      <c r="BY132" s="2" t="s">
        <v>47</v>
      </c>
      <c r="BZ132" s="2">
        <v>120</v>
      </c>
      <c r="CA132" s="2">
        <v>65</v>
      </c>
      <c r="CB132" s="2"/>
      <c r="CC132" s="2"/>
      <c r="CD132" s="2"/>
      <c r="CE132" s="2"/>
      <c r="CF132" s="2">
        <v>0</v>
      </c>
      <c r="CG132" s="2">
        <v>0</v>
      </c>
      <c r="CH132" s="2"/>
      <c r="CI132" s="2"/>
      <c r="CJ132" s="2"/>
      <c r="CK132" s="2"/>
      <c r="CL132" s="2"/>
      <c r="CM132" s="2">
        <v>0</v>
      </c>
      <c r="CN132" s="2" t="s">
        <v>47</v>
      </c>
      <c r="CO132" s="2">
        <v>0</v>
      </c>
      <c r="CP132" s="2">
        <f>IF('1.Смета.или.Акт'!F169=AC132+AD132+AF132,P132+Q132+S132,I132*AB132)</f>
        <v>545</v>
      </c>
      <c r="CQ132" s="2">
        <f t="shared" si="126"/>
        <v>939.55</v>
      </c>
      <c r="CR132" s="2">
        <f t="shared" si="127"/>
        <v>1.97</v>
      </c>
      <c r="CS132" s="2">
        <f t="shared" si="128"/>
        <v>0.35</v>
      </c>
      <c r="CT132" s="2">
        <f t="shared" si="129"/>
        <v>114.3</v>
      </c>
      <c r="CU132" s="2">
        <f t="shared" si="130"/>
        <v>0</v>
      </c>
      <c r="CV132" s="2">
        <f t="shared" si="131"/>
        <v>13.4</v>
      </c>
      <c r="CW132" s="2">
        <f t="shared" si="132"/>
        <v>0.03</v>
      </c>
      <c r="CX132" s="2">
        <f t="shared" si="133"/>
        <v>0</v>
      </c>
      <c r="CY132" s="2">
        <f t="shared" si="134"/>
        <v>70.8</v>
      </c>
      <c r="CZ132" s="2">
        <f t="shared" si="135"/>
        <v>38.35</v>
      </c>
      <c r="DA132" s="2"/>
      <c r="DB132" s="2"/>
      <c r="DC132" s="2" t="s">
        <v>47</v>
      </c>
      <c r="DD132" s="2" t="s">
        <v>47</v>
      </c>
      <c r="DE132" s="2" t="s">
        <v>47</v>
      </c>
      <c r="DF132" s="2" t="s">
        <v>47</v>
      </c>
      <c r="DG132" s="2" t="s">
        <v>47</v>
      </c>
      <c r="DH132" s="2" t="s">
        <v>47</v>
      </c>
      <c r="DI132" s="2" t="s">
        <v>47</v>
      </c>
      <c r="DJ132" s="2" t="s">
        <v>47</v>
      </c>
      <c r="DK132" s="2" t="s">
        <v>47</v>
      </c>
      <c r="DL132" s="2" t="s">
        <v>47</v>
      </c>
      <c r="DM132" s="2" t="s">
        <v>47</v>
      </c>
      <c r="DN132" s="2">
        <v>0</v>
      </c>
      <c r="DO132" s="2">
        <v>0</v>
      </c>
      <c r="DP132" s="2">
        <v>1</v>
      </c>
      <c r="DQ132" s="2">
        <v>1</v>
      </c>
      <c r="DR132" s="2"/>
      <c r="DS132" s="2"/>
      <c r="DT132" s="2"/>
      <c r="DU132" s="2">
        <v>1005</v>
      </c>
      <c r="DV132" s="2" t="s">
        <v>60</v>
      </c>
      <c r="DW132" s="2" t="str">
        <f>'1.Смета.или.Акт'!D169</f>
        <v>100 м2</v>
      </c>
      <c r="DX132" s="2">
        <v>100</v>
      </c>
      <c r="DY132" s="2"/>
      <c r="DZ132" s="2"/>
      <c r="EA132" s="2"/>
      <c r="EB132" s="2"/>
      <c r="EC132" s="2"/>
      <c r="ED132" s="2"/>
      <c r="EE132" s="2">
        <v>32653360</v>
      </c>
      <c r="EF132" s="2">
        <v>1</v>
      </c>
      <c r="EG132" s="2" t="s">
        <v>164</v>
      </c>
      <c r="EH132" s="2">
        <v>0</v>
      </c>
      <c r="EI132" s="2" t="s">
        <v>47</v>
      </c>
      <c r="EJ132" s="2">
        <v>1</v>
      </c>
      <c r="EK132" s="2">
        <v>12001</v>
      </c>
      <c r="EL132" s="2" t="s">
        <v>192</v>
      </c>
      <c r="EM132" s="2" t="s">
        <v>193</v>
      </c>
      <c r="EN132" s="2"/>
      <c r="EO132" s="2" t="s">
        <v>47</v>
      </c>
      <c r="EP132" s="2"/>
      <c r="EQ132" s="2">
        <v>0</v>
      </c>
      <c r="ER132" s="2">
        <v>1055.82</v>
      </c>
      <c r="ES132" s="2">
        <v>939.55</v>
      </c>
      <c r="ET132" s="2">
        <v>1.97</v>
      </c>
      <c r="EU132" s="2">
        <v>0.35</v>
      </c>
      <c r="EV132" s="2">
        <v>114.3</v>
      </c>
      <c r="EW132" s="2">
        <v>13.4</v>
      </c>
      <c r="EX132" s="2">
        <v>0.03</v>
      </c>
      <c r="EY132" s="2">
        <v>0</v>
      </c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>
        <v>0</v>
      </c>
      <c r="FR132" s="2">
        <f t="shared" si="136"/>
        <v>0</v>
      </c>
      <c r="FS132" s="2">
        <v>0</v>
      </c>
      <c r="FT132" s="2"/>
      <c r="FU132" s="2"/>
      <c r="FV132" s="2"/>
      <c r="FW132" s="2"/>
      <c r="FX132" s="2">
        <v>120</v>
      </c>
      <c r="FY132" s="2">
        <v>65</v>
      </c>
      <c r="FZ132" s="2"/>
      <c r="GA132" s="2" t="s">
        <v>47</v>
      </c>
      <c r="GB132" s="2"/>
      <c r="GC132" s="2"/>
      <c r="GD132" s="2">
        <v>0</v>
      </c>
      <c r="GE132" s="2"/>
      <c r="GF132" s="2">
        <v>929020720</v>
      </c>
      <c r="GG132" s="2">
        <v>2</v>
      </c>
      <c r="GH132" s="2">
        <v>1</v>
      </c>
      <c r="GI132" s="2">
        <v>-2</v>
      </c>
      <c r="GJ132" s="2">
        <v>0</v>
      </c>
      <c r="GK132" s="2">
        <f>ROUND(R132*(R12)/100,0)</f>
        <v>0</v>
      </c>
      <c r="GL132" s="2">
        <f t="shared" si="137"/>
        <v>0</v>
      </c>
      <c r="GM132" s="2">
        <f t="shared" si="138"/>
        <v>654</v>
      </c>
      <c r="GN132" s="2">
        <f t="shared" si="139"/>
        <v>654</v>
      </c>
      <c r="GO132" s="2">
        <f t="shared" si="140"/>
        <v>0</v>
      </c>
      <c r="GP132" s="2">
        <f t="shared" si="141"/>
        <v>0</v>
      </c>
      <c r="GQ132" s="2"/>
      <c r="GR132" s="2">
        <v>0</v>
      </c>
      <c r="GS132" s="2">
        <v>3</v>
      </c>
      <c r="GT132" s="2">
        <v>0</v>
      </c>
      <c r="GU132" s="2" t="s">
        <v>47</v>
      </c>
      <c r="GV132" s="2">
        <f t="shared" si="142"/>
        <v>0</v>
      </c>
      <c r="GW132" s="2">
        <v>1</v>
      </c>
      <c r="GX132" s="2">
        <f t="shared" si="143"/>
        <v>0</v>
      </c>
      <c r="GY132" s="2"/>
      <c r="GZ132" s="2"/>
      <c r="HA132" s="2">
        <v>0</v>
      </c>
      <c r="HB132" s="2">
        <v>0</v>
      </c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>
        <v>-1</v>
      </c>
      <c r="IG132" s="2"/>
      <c r="IH132" s="2"/>
      <c r="II132" s="2"/>
      <c r="IJ132" s="2"/>
      <c r="IK132" s="2">
        <v>0</v>
      </c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x14ac:dyDescent="0.2">
      <c r="A133">
        <v>17</v>
      </c>
      <c r="B133">
        <v>1</v>
      </c>
      <c r="C133">
        <f>ROW(SmtRes!A306)</f>
        <v>306</v>
      </c>
      <c r="D133">
        <f>ROW(EtalonRes!A304)</f>
        <v>304</v>
      </c>
      <c r="E133" t="s">
        <v>255</v>
      </c>
      <c r="F133" t="s">
        <v>256</v>
      </c>
      <c r="G133" t="s">
        <v>257</v>
      </c>
      <c r="H133" t="s">
        <v>60</v>
      </c>
      <c r="I133">
        <f>'1.Смета.или.Акт'!E169</f>
        <v>0.51600000000000001</v>
      </c>
      <c r="J133">
        <v>0</v>
      </c>
      <c r="O133">
        <f t="shared" si="110"/>
        <v>3694</v>
      </c>
      <c r="P133">
        <f t="shared" si="111"/>
        <v>3287</v>
      </c>
      <c r="Q133">
        <f t="shared" si="112"/>
        <v>7</v>
      </c>
      <c r="R133">
        <f t="shared" si="113"/>
        <v>1</v>
      </c>
      <c r="S133">
        <f t="shared" si="114"/>
        <v>400</v>
      </c>
      <c r="T133">
        <f t="shared" si="115"/>
        <v>0</v>
      </c>
      <c r="U133">
        <f t="shared" si="116"/>
        <v>6.9144000000000005</v>
      </c>
      <c r="V133">
        <f t="shared" si="117"/>
        <v>1.5480000000000001E-2</v>
      </c>
      <c r="W133">
        <f t="shared" si="118"/>
        <v>0</v>
      </c>
      <c r="X133">
        <f t="shared" si="119"/>
        <v>481</v>
      </c>
      <c r="Y133">
        <f t="shared" si="120"/>
        <v>261</v>
      </c>
      <c r="AA133">
        <v>34736124</v>
      </c>
      <c r="AB133">
        <f t="shared" si="144"/>
        <v>1055.82</v>
      </c>
      <c r="AC133">
        <f t="shared" si="121"/>
        <v>939.55</v>
      </c>
      <c r="AD133">
        <f t="shared" si="145"/>
        <v>1.97</v>
      </c>
      <c r="AE133">
        <f t="shared" si="146"/>
        <v>0.35</v>
      </c>
      <c r="AF133">
        <f t="shared" si="147"/>
        <v>114.3</v>
      </c>
      <c r="AG133">
        <f t="shared" si="122"/>
        <v>0</v>
      </c>
      <c r="AH133">
        <f t="shared" si="123"/>
        <v>13.4</v>
      </c>
      <c r="AI133">
        <f t="shared" si="124"/>
        <v>0.03</v>
      </c>
      <c r="AJ133">
        <f t="shared" si="125"/>
        <v>0</v>
      </c>
      <c r="AK133">
        <v>1055.82</v>
      </c>
      <c r="AL133">
        <v>939.55</v>
      </c>
      <c r="AM133">
        <v>1.97</v>
      </c>
      <c r="AN133">
        <v>0.35</v>
      </c>
      <c r="AO133">
        <v>114.3</v>
      </c>
      <c r="AP133">
        <v>0</v>
      </c>
      <c r="AQ133">
        <v>13.4</v>
      </c>
      <c r="AR133">
        <v>0.03</v>
      </c>
      <c r="AS133">
        <v>0</v>
      </c>
      <c r="AT133">
        <v>120</v>
      </c>
      <c r="AU133">
        <v>65</v>
      </c>
      <c r="AV133">
        <v>1</v>
      </c>
      <c r="AW133">
        <v>1</v>
      </c>
      <c r="AZ133">
        <v>6.78</v>
      </c>
      <c r="BA133">
        <v>6.78</v>
      </c>
      <c r="BB133">
        <v>6.78</v>
      </c>
      <c r="BC133">
        <v>6.78</v>
      </c>
      <c r="BD133" t="s">
        <v>47</v>
      </c>
      <c r="BE133" t="s">
        <v>47</v>
      </c>
      <c r="BF133" t="s">
        <v>47</v>
      </c>
      <c r="BG133" t="s">
        <v>47</v>
      </c>
      <c r="BH133">
        <v>0</v>
      </c>
      <c r="BI133">
        <v>1</v>
      </c>
      <c r="BJ133" t="s">
        <v>258</v>
      </c>
      <c r="BM133">
        <v>12001</v>
      </c>
      <c r="BN133">
        <v>0</v>
      </c>
      <c r="BO133" t="s">
        <v>47</v>
      </c>
      <c r="BP133">
        <v>0</v>
      </c>
      <c r="BQ133">
        <v>1</v>
      </c>
      <c r="BR133">
        <v>0</v>
      </c>
      <c r="BS133">
        <v>6.78</v>
      </c>
      <c r="BT133">
        <v>1</v>
      </c>
      <c r="BU133">
        <v>1</v>
      </c>
      <c r="BV133">
        <v>1</v>
      </c>
      <c r="BW133">
        <v>1</v>
      </c>
      <c r="BX133">
        <v>1</v>
      </c>
      <c r="BY133" t="s">
        <v>47</v>
      </c>
      <c r="BZ133">
        <v>120</v>
      </c>
      <c r="CA133">
        <v>65</v>
      </c>
      <c r="CF133">
        <v>0</v>
      </c>
      <c r="CG133">
        <v>0</v>
      </c>
      <c r="CM133">
        <v>0</v>
      </c>
      <c r="CN133" t="s">
        <v>47</v>
      </c>
      <c r="CO133">
        <v>0</v>
      </c>
      <c r="CP133">
        <f t="shared" si="148"/>
        <v>3694</v>
      </c>
      <c r="CQ133">
        <f t="shared" si="126"/>
        <v>6370.1490000000003</v>
      </c>
      <c r="CR133">
        <f t="shared" si="127"/>
        <v>13.3566</v>
      </c>
      <c r="CS133">
        <f t="shared" si="128"/>
        <v>2.3729999999999998</v>
      </c>
      <c r="CT133">
        <f t="shared" si="129"/>
        <v>774.95400000000006</v>
      </c>
      <c r="CU133">
        <f t="shared" si="130"/>
        <v>0</v>
      </c>
      <c r="CV133">
        <f t="shared" si="131"/>
        <v>13.4</v>
      </c>
      <c r="CW133">
        <f t="shared" si="132"/>
        <v>0.03</v>
      </c>
      <c r="CX133">
        <f t="shared" si="133"/>
        <v>0</v>
      </c>
      <c r="CY133">
        <f t="shared" si="134"/>
        <v>481.2</v>
      </c>
      <c r="CZ133">
        <f t="shared" si="135"/>
        <v>260.64999999999998</v>
      </c>
      <c r="DC133" t="s">
        <v>47</v>
      </c>
      <c r="DD133" t="s">
        <v>47</v>
      </c>
      <c r="DE133" t="s">
        <v>47</v>
      </c>
      <c r="DF133" t="s">
        <v>47</v>
      </c>
      <c r="DG133" t="s">
        <v>47</v>
      </c>
      <c r="DH133" t="s">
        <v>47</v>
      </c>
      <c r="DI133" t="s">
        <v>47</v>
      </c>
      <c r="DJ133" t="s">
        <v>47</v>
      </c>
      <c r="DK133" t="s">
        <v>47</v>
      </c>
      <c r="DL133" t="s">
        <v>47</v>
      </c>
      <c r="DM133" t="s">
        <v>47</v>
      </c>
      <c r="DN133">
        <v>0</v>
      </c>
      <c r="DO133">
        <v>0</v>
      </c>
      <c r="DP133">
        <v>1</v>
      </c>
      <c r="DQ133">
        <v>1</v>
      </c>
      <c r="DU133">
        <v>1005</v>
      </c>
      <c r="DV133" t="s">
        <v>60</v>
      </c>
      <c r="DW133" t="s">
        <v>60</v>
      </c>
      <c r="DX133">
        <v>100</v>
      </c>
      <c r="EE133">
        <v>32653360</v>
      </c>
      <c r="EF133">
        <v>1</v>
      </c>
      <c r="EG133" t="s">
        <v>164</v>
      </c>
      <c r="EH133">
        <v>0</v>
      </c>
      <c r="EI133" t="s">
        <v>47</v>
      </c>
      <c r="EJ133">
        <v>1</v>
      </c>
      <c r="EK133">
        <v>12001</v>
      </c>
      <c r="EL133" t="s">
        <v>192</v>
      </c>
      <c r="EM133" t="s">
        <v>193</v>
      </c>
      <c r="EO133" t="s">
        <v>47</v>
      </c>
      <c r="EQ133">
        <v>0</v>
      </c>
      <c r="ER133">
        <v>1055.82</v>
      </c>
      <c r="ES133">
        <v>939.55</v>
      </c>
      <c r="ET133">
        <v>1.97</v>
      </c>
      <c r="EU133">
        <v>0.35</v>
      </c>
      <c r="EV133">
        <v>114.3</v>
      </c>
      <c r="EW133">
        <v>13.4</v>
      </c>
      <c r="EX133">
        <v>0.03</v>
      </c>
      <c r="EY133">
        <v>0</v>
      </c>
      <c r="FQ133">
        <v>0</v>
      </c>
      <c r="FR133">
        <f t="shared" si="136"/>
        <v>0</v>
      </c>
      <c r="FS133">
        <v>0</v>
      </c>
      <c r="FX133">
        <v>120</v>
      </c>
      <c r="FY133">
        <v>65</v>
      </c>
      <c r="GA133" t="s">
        <v>47</v>
      </c>
      <c r="GD133">
        <v>0</v>
      </c>
      <c r="GF133">
        <v>929020720</v>
      </c>
      <c r="GG133">
        <v>1</v>
      </c>
      <c r="GH133">
        <v>1</v>
      </c>
      <c r="GI133">
        <v>4</v>
      </c>
      <c r="GJ133">
        <v>0</v>
      </c>
      <c r="GK133">
        <f>ROUND(R133*(S12)/100,0)</f>
        <v>0</v>
      </c>
      <c r="GL133">
        <f t="shared" si="137"/>
        <v>0</v>
      </c>
      <c r="GM133">
        <f t="shared" si="138"/>
        <v>4436</v>
      </c>
      <c r="GN133">
        <f t="shared" si="139"/>
        <v>4436</v>
      </c>
      <c r="GO133">
        <f t="shared" si="140"/>
        <v>0</v>
      </c>
      <c r="GP133">
        <f t="shared" si="141"/>
        <v>0</v>
      </c>
      <c r="GR133">
        <v>0</v>
      </c>
      <c r="GS133">
        <v>3</v>
      </c>
      <c r="GT133">
        <v>0</v>
      </c>
      <c r="GU133" t="s">
        <v>47</v>
      </c>
      <c r="GV133">
        <f t="shared" si="142"/>
        <v>0</v>
      </c>
      <c r="GW133">
        <v>1</v>
      </c>
      <c r="GX133">
        <f t="shared" si="143"/>
        <v>0</v>
      </c>
      <c r="HA133">
        <v>0</v>
      </c>
      <c r="HB133">
        <v>0</v>
      </c>
      <c r="IF133">
        <v>-1</v>
      </c>
      <c r="IK133">
        <v>0</v>
      </c>
    </row>
    <row r="134" spans="1:255" x14ac:dyDescent="0.2">
      <c r="A134" s="2">
        <v>18</v>
      </c>
      <c r="B134" s="2">
        <v>1</v>
      </c>
      <c r="C134" s="2">
        <v>294</v>
      </c>
      <c r="D134" s="2"/>
      <c r="E134" s="2" t="s">
        <v>259</v>
      </c>
      <c r="F134" s="2" t="s">
        <v>47</v>
      </c>
      <c r="G134" s="2" t="str">
        <f>'1.Смета.или.Акт'!C173</f>
        <v>Водосточная труба с воронкой    (зм)</v>
      </c>
      <c r="H134" s="2" t="s">
        <v>106</v>
      </c>
      <c r="I134" s="2">
        <f>I132*J134</f>
        <v>18</v>
      </c>
      <c r="J134" s="2">
        <v>34.883720930232556</v>
      </c>
      <c r="K134" s="2"/>
      <c r="L134" s="2"/>
      <c r="M134" s="2"/>
      <c r="N134" s="2"/>
      <c r="O134" s="2">
        <f t="shared" si="110"/>
        <v>1239</v>
      </c>
      <c r="P134" s="2">
        <f t="shared" si="111"/>
        <v>1239</v>
      </c>
      <c r="Q134" s="2">
        <f t="shared" si="112"/>
        <v>0</v>
      </c>
      <c r="R134" s="2">
        <f t="shared" si="113"/>
        <v>0</v>
      </c>
      <c r="S134" s="2">
        <f t="shared" si="114"/>
        <v>0</v>
      </c>
      <c r="T134" s="2">
        <f t="shared" si="115"/>
        <v>0</v>
      </c>
      <c r="U134" s="2">
        <f t="shared" si="116"/>
        <v>0</v>
      </c>
      <c r="V134" s="2">
        <f t="shared" si="117"/>
        <v>0</v>
      </c>
      <c r="W134" s="2">
        <f t="shared" si="118"/>
        <v>0</v>
      </c>
      <c r="X134" s="2">
        <f t="shared" si="119"/>
        <v>0</v>
      </c>
      <c r="Y134" s="2">
        <f t="shared" si="120"/>
        <v>0</v>
      </c>
      <c r="Z134" s="2"/>
      <c r="AA134" s="2">
        <v>34736102</v>
      </c>
      <c r="AB134" s="2">
        <f t="shared" si="144"/>
        <v>68.83</v>
      </c>
      <c r="AC134" s="2">
        <f t="shared" si="121"/>
        <v>68.83</v>
      </c>
      <c r="AD134" s="2">
        <f t="shared" si="145"/>
        <v>0</v>
      </c>
      <c r="AE134" s="2">
        <f t="shared" si="146"/>
        <v>0</v>
      </c>
      <c r="AF134" s="2">
        <f t="shared" si="147"/>
        <v>0</v>
      </c>
      <c r="AG134" s="2">
        <f t="shared" si="122"/>
        <v>0</v>
      </c>
      <c r="AH134" s="2">
        <f t="shared" si="123"/>
        <v>0</v>
      </c>
      <c r="AI134" s="2">
        <f t="shared" si="124"/>
        <v>0</v>
      </c>
      <c r="AJ134" s="2">
        <f t="shared" si="125"/>
        <v>0</v>
      </c>
      <c r="AK134" s="2">
        <v>68.83</v>
      </c>
      <c r="AL134" s="2">
        <v>68.83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106</v>
      </c>
      <c r="AU134" s="2">
        <v>65</v>
      </c>
      <c r="AV134" s="2">
        <v>1</v>
      </c>
      <c r="AW134" s="2">
        <v>1</v>
      </c>
      <c r="AX134" s="2"/>
      <c r="AY134" s="2"/>
      <c r="AZ134" s="2">
        <v>1</v>
      </c>
      <c r="BA134" s="2">
        <v>1</v>
      </c>
      <c r="BB134" s="2">
        <v>1</v>
      </c>
      <c r="BC134" s="2">
        <v>1</v>
      </c>
      <c r="BD134" s="2" t="s">
        <v>47</v>
      </c>
      <c r="BE134" s="2" t="s">
        <v>47</v>
      </c>
      <c r="BF134" s="2" t="s">
        <v>47</v>
      </c>
      <c r="BG134" s="2" t="s">
        <v>47</v>
      </c>
      <c r="BH134" s="2">
        <v>3</v>
      </c>
      <c r="BI134" s="2">
        <v>1</v>
      </c>
      <c r="BJ134" s="2" t="s">
        <v>47</v>
      </c>
      <c r="BK134" s="2"/>
      <c r="BL134" s="2"/>
      <c r="BM134" s="2">
        <v>0</v>
      </c>
      <c r="BN134" s="2">
        <v>0</v>
      </c>
      <c r="BO134" s="2" t="s">
        <v>47</v>
      </c>
      <c r="BP134" s="2">
        <v>0</v>
      </c>
      <c r="BQ134" s="2">
        <v>20</v>
      </c>
      <c r="BR134" s="2">
        <v>0</v>
      </c>
      <c r="BS134" s="2">
        <v>1</v>
      </c>
      <c r="BT134" s="2">
        <v>1</v>
      </c>
      <c r="BU134" s="2">
        <v>1</v>
      </c>
      <c r="BV134" s="2">
        <v>1</v>
      </c>
      <c r="BW134" s="2">
        <v>1</v>
      </c>
      <c r="BX134" s="2">
        <v>1</v>
      </c>
      <c r="BY134" s="2" t="s">
        <v>47</v>
      </c>
      <c r="BZ134" s="2">
        <v>106</v>
      </c>
      <c r="CA134" s="2">
        <v>65</v>
      </c>
      <c r="CB134" s="2"/>
      <c r="CC134" s="2"/>
      <c r="CD134" s="2"/>
      <c r="CE134" s="2"/>
      <c r="CF134" s="2">
        <v>0</v>
      </c>
      <c r="CG134" s="2">
        <v>0</v>
      </c>
      <c r="CH134" s="2"/>
      <c r="CI134" s="2"/>
      <c r="CJ134" s="2"/>
      <c r="CK134" s="2"/>
      <c r="CL134" s="2"/>
      <c r="CM134" s="2">
        <v>0</v>
      </c>
      <c r="CN134" s="2" t="s">
        <v>47</v>
      </c>
      <c r="CO134" s="2">
        <v>0</v>
      </c>
      <c r="CP134" s="2">
        <f t="shared" si="148"/>
        <v>1239</v>
      </c>
      <c r="CQ134" s="2">
        <f t="shared" si="126"/>
        <v>68.83</v>
      </c>
      <c r="CR134" s="2">
        <f t="shared" si="127"/>
        <v>0</v>
      </c>
      <c r="CS134" s="2">
        <f t="shared" si="128"/>
        <v>0</v>
      </c>
      <c r="CT134" s="2">
        <f t="shared" si="129"/>
        <v>0</v>
      </c>
      <c r="CU134" s="2">
        <f t="shared" si="130"/>
        <v>0</v>
      </c>
      <c r="CV134" s="2">
        <f t="shared" si="131"/>
        <v>0</v>
      </c>
      <c r="CW134" s="2">
        <f t="shared" si="132"/>
        <v>0</v>
      </c>
      <c r="CX134" s="2">
        <f t="shared" si="133"/>
        <v>0</v>
      </c>
      <c r="CY134" s="2">
        <f t="shared" si="134"/>
        <v>0</v>
      </c>
      <c r="CZ134" s="2">
        <f t="shared" si="135"/>
        <v>0</v>
      </c>
      <c r="DA134" s="2"/>
      <c r="DB134" s="2"/>
      <c r="DC134" s="2" t="s">
        <v>47</v>
      </c>
      <c r="DD134" s="2" t="s">
        <v>47</v>
      </c>
      <c r="DE134" s="2" t="s">
        <v>47</v>
      </c>
      <c r="DF134" s="2" t="s">
        <v>47</v>
      </c>
      <c r="DG134" s="2" t="s">
        <v>47</v>
      </c>
      <c r="DH134" s="2" t="s">
        <v>47</v>
      </c>
      <c r="DI134" s="2" t="s">
        <v>47</v>
      </c>
      <c r="DJ134" s="2" t="s">
        <v>47</v>
      </c>
      <c r="DK134" s="2" t="s">
        <v>47</v>
      </c>
      <c r="DL134" s="2" t="s">
        <v>47</v>
      </c>
      <c r="DM134" s="2" t="s">
        <v>47</v>
      </c>
      <c r="DN134" s="2">
        <v>0</v>
      </c>
      <c r="DO134" s="2">
        <v>0</v>
      </c>
      <c r="DP134" s="2">
        <v>1</v>
      </c>
      <c r="DQ134" s="2">
        <v>1</v>
      </c>
      <c r="DR134" s="2"/>
      <c r="DS134" s="2"/>
      <c r="DT134" s="2"/>
      <c r="DU134" s="2">
        <v>1013</v>
      </c>
      <c r="DV134" s="2" t="s">
        <v>106</v>
      </c>
      <c r="DW134" s="2" t="s">
        <v>106</v>
      </c>
      <c r="DX134" s="2">
        <v>1</v>
      </c>
      <c r="DY134" s="2"/>
      <c r="DZ134" s="2"/>
      <c r="EA134" s="2"/>
      <c r="EB134" s="2"/>
      <c r="EC134" s="2"/>
      <c r="ED134" s="2"/>
      <c r="EE134" s="2">
        <v>32653299</v>
      </c>
      <c r="EF134" s="2">
        <v>20</v>
      </c>
      <c r="EG134" s="2" t="s">
        <v>75</v>
      </c>
      <c r="EH134" s="2">
        <v>0</v>
      </c>
      <c r="EI134" s="2" t="s">
        <v>47</v>
      </c>
      <c r="EJ134" s="2">
        <v>1</v>
      </c>
      <c r="EK134" s="2">
        <v>0</v>
      </c>
      <c r="EL134" s="2" t="s">
        <v>76</v>
      </c>
      <c r="EM134" s="2" t="s">
        <v>77</v>
      </c>
      <c r="EN134" s="2"/>
      <c r="EO134" s="2" t="s">
        <v>47</v>
      </c>
      <c r="EP134" s="2"/>
      <c r="EQ134" s="2">
        <v>0</v>
      </c>
      <c r="ER134" s="2">
        <v>67.48</v>
      </c>
      <c r="ES134" s="2">
        <v>68.83</v>
      </c>
      <c r="ET134" s="2">
        <v>0</v>
      </c>
      <c r="EU134" s="2">
        <v>0</v>
      </c>
      <c r="EV134" s="2">
        <v>0</v>
      </c>
      <c r="EW134" s="2">
        <v>0</v>
      </c>
      <c r="EX134" s="2">
        <v>0</v>
      </c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>
        <v>0</v>
      </c>
      <c r="FR134" s="2">
        <f t="shared" si="136"/>
        <v>0</v>
      </c>
      <c r="FS134" s="2">
        <v>0</v>
      </c>
      <c r="FT134" s="2"/>
      <c r="FU134" s="2"/>
      <c r="FV134" s="2"/>
      <c r="FW134" s="2"/>
      <c r="FX134" s="2">
        <v>106</v>
      </c>
      <c r="FY134" s="2">
        <v>65</v>
      </c>
      <c r="FZ134" s="2"/>
      <c r="GA134" s="2" t="s">
        <v>261</v>
      </c>
      <c r="GB134" s="2"/>
      <c r="GC134" s="2"/>
      <c r="GD134" s="2">
        <v>0</v>
      </c>
      <c r="GE134" s="2"/>
      <c r="GF134" s="2">
        <v>-1282114211</v>
      </c>
      <c r="GG134" s="2">
        <v>2</v>
      </c>
      <c r="GH134" s="2">
        <v>2</v>
      </c>
      <c r="GI134" s="2">
        <v>-2</v>
      </c>
      <c r="GJ134" s="2">
        <v>0</v>
      </c>
      <c r="GK134" s="2">
        <f>ROUND(R134*(R12)/100,0)</f>
        <v>0</v>
      </c>
      <c r="GL134" s="2">
        <f t="shared" si="137"/>
        <v>0</v>
      </c>
      <c r="GM134" s="2">
        <f t="shared" si="138"/>
        <v>1239</v>
      </c>
      <c r="GN134" s="2">
        <f t="shared" si="139"/>
        <v>1239</v>
      </c>
      <c r="GO134" s="2">
        <f t="shared" si="140"/>
        <v>0</v>
      </c>
      <c r="GP134" s="2">
        <f t="shared" si="141"/>
        <v>0</v>
      </c>
      <c r="GQ134" s="2"/>
      <c r="GR134" s="2">
        <v>0</v>
      </c>
      <c r="GS134" s="2">
        <v>2</v>
      </c>
      <c r="GT134" s="2">
        <v>0</v>
      </c>
      <c r="GU134" s="2" t="s">
        <v>47</v>
      </c>
      <c r="GV134" s="2">
        <f t="shared" si="142"/>
        <v>0</v>
      </c>
      <c r="GW134" s="2">
        <v>1</v>
      </c>
      <c r="GX134" s="2">
        <f t="shared" si="143"/>
        <v>0</v>
      </c>
      <c r="GY134" s="2"/>
      <c r="GZ134" s="2"/>
      <c r="HA134" s="2">
        <v>0</v>
      </c>
      <c r="HB134" s="2">
        <v>0</v>
      </c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>
        <v>-1</v>
      </c>
      <c r="IG134" s="2"/>
      <c r="IH134" s="2"/>
      <c r="II134" s="2"/>
      <c r="IJ134" s="2"/>
      <c r="IK134" s="2">
        <v>0</v>
      </c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x14ac:dyDescent="0.2">
      <c r="A135">
        <v>18</v>
      </c>
      <c r="B135">
        <v>1</v>
      </c>
      <c r="C135">
        <v>302</v>
      </c>
      <c r="E135" t="s">
        <v>259</v>
      </c>
      <c r="F135" t="s">
        <v>47</v>
      </c>
      <c r="G135" t="s">
        <v>260</v>
      </c>
      <c r="H135" t="s">
        <v>106</v>
      </c>
      <c r="I135">
        <f>I133*J135</f>
        <v>18</v>
      </c>
      <c r="J135">
        <v>34.883720930232556</v>
      </c>
      <c r="O135">
        <f t="shared" si="110"/>
        <v>8400</v>
      </c>
      <c r="P135">
        <f t="shared" si="111"/>
        <v>8400</v>
      </c>
      <c r="Q135">
        <f t="shared" si="112"/>
        <v>0</v>
      </c>
      <c r="R135">
        <f t="shared" si="113"/>
        <v>0</v>
      </c>
      <c r="S135">
        <f t="shared" si="114"/>
        <v>0</v>
      </c>
      <c r="T135">
        <f t="shared" si="115"/>
        <v>0</v>
      </c>
      <c r="U135">
        <f t="shared" si="116"/>
        <v>0</v>
      </c>
      <c r="V135">
        <f t="shared" si="117"/>
        <v>0</v>
      </c>
      <c r="W135">
        <f t="shared" si="118"/>
        <v>0</v>
      </c>
      <c r="X135">
        <f t="shared" si="119"/>
        <v>0</v>
      </c>
      <c r="Y135">
        <f t="shared" si="120"/>
        <v>0</v>
      </c>
      <c r="AA135">
        <v>34736124</v>
      </c>
      <c r="AB135">
        <f t="shared" si="144"/>
        <v>68.83</v>
      </c>
      <c r="AC135">
        <f t="shared" si="121"/>
        <v>68.83</v>
      </c>
      <c r="AD135">
        <f t="shared" si="145"/>
        <v>0</v>
      </c>
      <c r="AE135">
        <f t="shared" si="146"/>
        <v>0</v>
      </c>
      <c r="AF135">
        <f t="shared" si="147"/>
        <v>0</v>
      </c>
      <c r="AG135">
        <f t="shared" si="122"/>
        <v>0</v>
      </c>
      <c r="AH135">
        <f t="shared" si="123"/>
        <v>0</v>
      </c>
      <c r="AI135">
        <f t="shared" si="124"/>
        <v>0</v>
      </c>
      <c r="AJ135">
        <f t="shared" si="125"/>
        <v>0</v>
      </c>
      <c r="AK135">
        <v>68.83</v>
      </c>
      <c r="AL135">
        <v>68.83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106</v>
      </c>
      <c r="AU135">
        <v>65</v>
      </c>
      <c r="AV135">
        <v>1</v>
      </c>
      <c r="AW135">
        <v>1</v>
      </c>
      <c r="AZ135">
        <v>6.78</v>
      </c>
      <c r="BA135">
        <v>1</v>
      </c>
      <c r="BB135">
        <v>1</v>
      </c>
      <c r="BC135">
        <v>6.78</v>
      </c>
      <c r="BD135" t="s">
        <v>47</v>
      </c>
      <c r="BE135" t="s">
        <v>47</v>
      </c>
      <c r="BF135" t="s">
        <v>47</v>
      </c>
      <c r="BG135" t="s">
        <v>47</v>
      </c>
      <c r="BH135">
        <v>3</v>
      </c>
      <c r="BI135">
        <v>1</v>
      </c>
      <c r="BJ135" t="s">
        <v>47</v>
      </c>
      <c r="BM135">
        <v>0</v>
      </c>
      <c r="BN135">
        <v>0</v>
      </c>
      <c r="BO135" t="s">
        <v>47</v>
      </c>
      <c r="BP135">
        <v>0</v>
      </c>
      <c r="BQ135">
        <v>20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Y135" t="s">
        <v>47</v>
      </c>
      <c r="BZ135">
        <v>106</v>
      </c>
      <c r="CA135">
        <v>65</v>
      </c>
      <c r="CF135">
        <v>0</v>
      </c>
      <c r="CG135">
        <v>0</v>
      </c>
      <c r="CM135">
        <v>0</v>
      </c>
      <c r="CN135" t="s">
        <v>47</v>
      </c>
      <c r="CO135">
        <v>0</v>
      </c>
      <c r="CP135">
        <f t="shared" si="148"/>
        <v>8400</v>
      </c>
      <c r="CQ135">
        <f t="shared" si="126"/>
        <v>466.66739999999999</v>
      </c>
      <c r="CR135">
        <f t="shared" si="127"/>
        <v>0</v>
      </c>
      <c r="CS135">
        <f t="shared" si="128"/>
        <v>0</v>
      </c>
      <c r="CT135">
        <f t="shared" si="129"/>
        <v>0</v>
      </c>
      <c r="CU135">
        <f t="shared" si="130"/>
        <v>0</v>
      </c>
      <c r="CV135">
        <f t="shared" si="131"/>
        <v>0</v>
      </c>
      <c r="CW135">
        <f t="shared" si="132"/>
        <v>0</v>
      </c>
      <c r="CX135">
        <f t="shared" si="133"/>
        <v>0</v>
      </c>
      <c r="CY135">
        <f t="shared" si="134"/>
        <v>0</v>
      </c>
      <c r="CZ135">
        <f t="shared" si="135"/>
        <v>0</v>
      </c>
      <c r="DC135" t="s">
        <v>47</v>
      </c>
      <c r="DD135" t="s">
        <v>47</v>
      </c>
      <c r="DE135" t="s">
        <v>47</v>
      </c>
      <c r="DF135" t="s">
        <v>47</v>
      </c>
      <c r="DG135" t="s">
        <v>47</v>
      </c>
      <c r="DH135" t="s">
        <v>47</v>
      </c>
      <c r="DI135" t="s">
        <v>47</v>
      </c>
      <c r="DJ135" t="s">
        <v>47</v>
      </c>
      <c r="DK135" t="s">
        <v>47</v>
      </c>
      <c r="DL135" t="s">
        <v>47</v>
      </c>
      <c r="DM135" t="s">
        <v>47</v>
      </c>
      <c r="DN135">
        <v>0</v>
      </c>
      <c r="DO135">
        <v>0</v>
      </c>
      <c r="DP135">
        <v>1</v>
      </c>
      <c r="DQ135">
        <v>1</v>
      </c>
      <c r="DU135">
        <v>1013</v>
      </c>
      <c r="DV135" t="s">
        <v>106</v>
      </c>
      <c r="DW135" t="s">
        <v>106</v>
      </c>
      <c r="DX135">
        <v>1</v>
      </c>
      <c r="EE135">
        <v>32653299</v>
      </c>
      <c r="EF135">
        <v>20</v>
      </c>
      <c r="EG135" t="s">
        <v>75</v>
      </c>
      <c r="EH135">
        <v>0</v>
      </c>
      <c r="EI135" t="s">
        <v>47</v>
      </c>
      <c r="EJ135">
        <v>1</v>
      </c>
      <c r="EK135">
        <v>0</v>
      </c>
      <c r="EL135" t="s">
        <v>76</v>
      </c>
      <c r="EM135" t="s">
        <v>77</v>
      </c>
      <c r="EO135" t="s">
        <v>47</v>
      </c>
      <c r="EQ135">
        <v>0</v>
      </c>
      <c r="ER135">
        <v>457.5</v>
      </c>
      <c r="ES135">
        <v>68.83</v>
      </c>
      <c r="ET135">
        <v>0</v>
      </c>
      <c r="EU135">
        <v>0</v>
      </c>
      <c r="EV135">
        <v>0</v>
      </c>
      <c r="EW135">
        <v>0</v>
      </c>
      <c r="EX135">
        <v>0</v>
      </c>
      <c r="EZ135">
        <v>5</v>
      </c>
      <c r="FC135">
        <v>0</v>
      </c>
      <c r="FD135">
        <v>18</v>
      </c>
      <c r="FF135">
        <v>457.5</v>
      </c>
      <c r="FQ135">
        <v>0</v>
      </c>
      <c r="FR135">
        <f t="shared" si="136"/>
        <v>0</v>
      </c>
      <c r="FS135">
        <v>0</v>
      </c>
      <c r="FX135">
        <v>106</v>
      </c>
      <c r="FY135">
        <v>65</v>
      </c>
      <c r="GA135" t="s">
        <v>261</v>
      </c>
      <c r="GD135">
        <v>0</v>
      </c>
      <c r="GF135">
        <v>-1282114211</v>
      </c>
      <c r="GG135">
        <v>1</v>
      </c>
      <c r="GH135">
        <v>3</v>
      </c>
      <c r="GI135">
        <v>4</v>
      </c>
      <c r="GJ135">
        <v>0</v>
      </c>
      <c r="GK135">
        <f>ROUND(R135*(S12)/100,0)</f>
        <v>0</v>
      </c>
      <c r="GL135">
        <f t="shared" si="137"/>
        <v>0</v>
      </c>
      <c r="GM135">
        <f t="shared" si="138"/>
        <v>8400</v>
      </c>
      <c r="GN135">
        <f t="shared" si="139"/>
        <v>8400</v>
      </c>
      <c r="GO135">
        <f t="shared" si="140"/>
        <v>0</v>
      </c>
      <c r="GP135">
        <f t="shared" si="141"/>
        <v>0</v>
      </c>
      <c r="GR135">
        <v>1</v>
      </c>
      <c r="GS135">
        <v>1</v>
      </c>
      <c r="GT135">
        <v>0</v>
      </c>
      <c r="GU135" t="s">
        <v>47</v>
      </c>
      <c r="GV135">
        <f t="shared" si="142"/>
        <v>0</v>
      </c>
      <c r="GW135">
        <v>1</v>
      </c>
      <c r="GX135">
        <f t="shared" si="143"/>
        <v>0</v>
      </c>
      <c r="HA135">
        <v>0</v>
      </c>
      <c r="HB135">
        <v>0</v>
      </c>
      <c r="IF135">
        <v>-1</v>
      </c>
      <c r="IK135">
        <v>0</v>
      </c>
    </row>
    <row r="136" spans="1:255" x14ac:dyDescent="0.2">
      <c r="A136" s="2">
        <v>17</v>
      </c>
      <c r="B136" s="2">
        <v>1</v>
      </c>
      <c r="C136" s="2">
        <f>ROW(SmtRes!A312)</f>
        <v>312</v>
      </c>
      <c r="D136" s="2">
        <f>ROW(EtalonRes!A311)</f>
        <v>311</v>
      </c>
      <c r="E136" s="2" t="s">
        <v>262</v>
      </c>
      <c r="F136" s="2" t="s">
        <v>263</v>
      </c>
      <c r="G136" s="2" t="s">
        <v>264</v>
      </c>
      <c r="H136" s="2" t="s">
        <v>60</v>
      </c>
      <c r="I136" s="2">
        <f>'1.Смета.или.Акт'!E174</f>
        <v>1.6157999999999999</v>
      </c>
      <c r="J136" s="2">
        <v>0</v>
      </c>
      <c r="K136" s="2"/>
      <c r="L136" s="2"/>
      <c r="M136" s="2"/>
      <c r="N136" s="2"/>
      <c r="O136" s="2">
        <f t="shared" si="110"/>
        <v>149523</v>
      </c>
      <c r="P136" s="2">
        <f t="shared" si="111"/>
        <v>148392</v>
      </c>
      <c r="Q136" s="2">
        <f t="shared" si="112"/>
        <v>0</v>
      </c>
      <c r="R136" s="2">
        <f t="shared" si="113"/>
        <v>0</v>
      </c>
      <c r="S136" s="2">
        <f t="shared" si="114"/>
        <v>1131</v>
      </c>
      <c r="T136" s="2">
        <f t="shared" si="115"/>
        <v>0</v>
      </c>
      <c r="U136" s="2">
        <f t="shared" si="116"/>
        <v>132.64102199999999</v>
      </c>
      <c r="V136" s="2">
        <f t="shared" si="117"/>
        <v>0</v>
      </c>
      <c r="W136" s="2">
        <f t="shared" si="118"/>
        <v>0</v>
      </c>
      <c r="X136" s="2">
        <f t="shared" si="119"/>
        <v>905</v>
      </c>
      <c r="Y136" s="2">
        <f t="shared" si="120"/>
        <v>566</v>
      </c>
      <c r="Z136" s="2"/>
      <c r="AA136" s="2">
        <v>34736102</v>
      </c>
      <c r="AB136" s="2">
        <f>'1.Смета.или.Акт'!F174</f>
        <v>92538.25</v>
      </c>
      <c r="AC136" s="2">
        <f t="shared" si="121"/>
        <v>91838.02</v>
      </c>
      <c r="AD136" s="2">
        <f>'1.Смета.или.Акт'!H174</f>
        <v>0</v>
      </c>
      <c r="AE136" s="2">
        <f>'1.Смета.или.Акт'!I174</f>
        <v>0</v>
      </c>
      <c r="AF136" s="2">
        <f>'1.Смета.или.Акт'!G174</f>
        <v>700.23</v>
      </c>
      <c r="AG136" s="2">
        <f t="shared" si="122"/>
        <v>0</v>
      </c>
      <c r="AH136" s="2">
        <f t="shared" si="123"/>
        <v>82.09</v>
      </c>
      <c r="AI136" s="2">
        <f t="shared" si="124"/>
        <v>0</v>
      </c>
      <c r="AJ136" s="2">
        <f t="shared" si="125"/>
        <v>0</v>
      </c>
      <c r="AK136" s="2">
        <v>92538.25</v>
      </c>
      <c r="AL136" s="2">
        <v>91838.02</v>
      </c>
      <c r="AM136" s="2">
        <v>0</v>
      </c>
      <c r="AN136" s="2">
        <v>0</v>
      </c>
      <c r="AO136" s="2">
        <v>700.23</v>
      </c>
      <c r="AP136" s="2">
        <v>0</v>
      </c>
      <c r="AQ136" s="2">
        <v>82.09</v>
      </c>
      <c r="AR136" s="2">
        <v>0</v>
      </c>
      <c r="AS136" s="2">
        <v>0</v>
      </c>
      <c r="AT136" s="2">
        <f>'1.Смета.или.Акт'!E175</f>
        <v>80</v>
      </c>
      <c r="AU136" s="2">
        <f>'1.Смета.или.Акт'!E176</f>
        <v>50</v>
      </c>
      <c r="AV136" s="2">
        <v>1</v>
      </c>
      <c r="AW136" s="2">
        <v>1</v>
      </c>
      <c r="AX136" s="2"/>
      <c r="AY136" s="2"/>
      <c r="AZ136" s="2">
        <v>1</v>
      </c>
      <c r="BA136" s="2">
        <v>1</v>
      </c>
      <c r="BB136" s="2">
        <v>1</v>
      </c>
      <c r="BC136" s="2">
        <v>1</v>
      </c>
      <c r="BD136" s="2" t="s">
        <v>47</v>
      </c>
      <c r="BE136" s="2" t="s">
        <v>47</v>
      </c>
      <c r="BF136" s="2" t="s">
        <v>47</v>
      </c>
      <c r="BG136" s="2" t="s">
        <v>47</v>
      </c>
      <c r="BH136" s="2">
        <v>0</v>
      </c>
      <c r="BI136" s="2">
        <v>1</v>
      </c>
      <c r="BJ136" s="2" t="s">
        <v>265</v>
      </c>
      <c r="BK136" s="2"/>
      <c r="BL136" s="2"/>
      <c r="BM136" s="2">
        <v>62001</v>
      </c>
      <c r="BN136" s="2">
        <v>0</v>
      </c>
      <c r="BO136" s="2" t="s">
        <v>47</v>
      </c>
      <c r="BP136" s="2">
        <v>0</v>
      </c>
      <c r="BQ136" s="2">
        <v>6</v>
      </c>
      <c r="BR136" s="2">
        <v>0</v>
      </c>
      <c r="BS136" s="2">
        <v>1</v>
      </c>
      <c r="BT136" s="2">
        <v>1</v>
      </c>
      <c r="BU136" s="2">
        <v>1</v>
      </c>
      <c r="BV136" s="2">
        <v>1</v>
      </c>
      <c r="BW136" s="2">
        <v>1</v>
      </c>
      <c r="BX136" s="2">
        <v>1</v>
      </c>
      <c r="BY136" s="2" t="s">
        <v>47</v>
      </c>
      <c r="BZ136" s="2">
        <v>80</v>
      </c>
      <c r="CA136" s="2">
        <v>50</v>
      </c>
      <c r="CB136" s="2"/>
      <c r="CC136" s="2"/>
      <c r="CD136" s="2"/>
      <c r="CE136" s="2"/>
      <c r="CF136" s="2">
        <v>0</v>
      </c>
      <c r="CG136" s="2">
        <v>0</v>
      </c>
      <c r="CH136" s="2"/>
      <c r="CI136" s="2"/>
      <c r="CJ136" s="2"/>
      <c r="CK136" s="2"/>
      <c r="CL136" s="2"/>
      <c r="CM136" s="2">
        <v>0</v>
      </c>
      <c r="CN136" s="2" t="s">
        <v>47</v>
      </c>
      <c r="CO136" s="2">
        <v>0</v>
      </c>
      <c r="CP136" s="2">
        <f>IF('1.Смета.или.Акт'!F174=AC136+AD136+AF136,P136+Q136+S136,I136*AB136)</f>
        <v>149523</v>
      </c>
      <c r="CQ136" s="2">
        <f t="shared" si="126"/>
        <v>91838.02</v>
      </c>
      <c r="CR136" s="2">
        <f t="shared" si="127"/>
        <v>0</v>
      </c>
      <c r="CS136" s="2">
        <f t="shared" si="128"/>
        <v>0</v>
      </c>
      <c r="CT136" s="2">
        <f t="shared" si="129"/>
        <v>700.23</v>
      </c>
      <c r="CU136" s="2">
        <f t="shared" si="130"/>
        <v>0</v>
      </c>
      <c r="CV136" s="2">
        <f t="shared" si="131"/>
        <v>82.09</v>
      </c>
      <c r="CW136" s="2">
        <f t="shared" si="132"/>
        <v>0</v>
      </c>
      <c r="CX136" s="2">
        <f t="shared" si="133"/>
        <v>0</v>
      </c>
      <c r="CY136" s="2">
        <f t="shared" si="134"/>
        <v>904.8</v>
      </c>
      <c r="CZ136" s="2">
        <f t="shared" si="135"/>
        <v>565.5</v>
      </c>
      <c r="DA136" s="2"/>
      <c r="DB136" s="2"/>
      <c r="DC136" s="2" t="s">
        <v>47</v>
      </c>
      <c r="DD136" s="2" t="s">
        <v>47</v>
      </c>
      <c r="DE136" s="2" t="s">
        <v>47</v>
      </c>
      <c r="DF136" s="2" t="s">
        <v>47</v>
      </c>
      <c r="DG136" s="2" t="s">
        <v>47</v>
      </c>
      <c r="DH136" s="2" t="s">
        <v>47</v>
      </c>
      <c r="DI136" s="2" t="s">
        <v>47</v>
      </c>
      <c r="DJ136" s="2" t="s">
        <v>47</v>
      </c>
      <c r="DK136" s="2" t="s">
        <v>47</v>
      </c>
      <c r="DL136" s="2" t="s">
        <v>47</v>
      </c>
      <c r="DM136" s="2" t="s">
        <v>47</v>
      </c>
      <c r="DN136" s="2">
        <v>0</v>
      </c>
      <c r="DO136" s="2">
        <v>0</v>
      </c>
      <c r="DP136" s="2">
        <v>1</v>
      </c>
      <c r="DQ136" s="2">
        <v>1</v>
      </c>
      <c r="DR136" s="2"/>
      <c r="DS136" s="2"/>
      <c r="DT136" s="2"/>
      <c r="DU136" s="2">
        <v>1005</v>
      </c>
      <c r="DV136" s="2" t="s">
        <v>60</v>
      </c>
      <c r="DW136" s="2" t="str">
        <f>'1.Смета.или.Акт'!D174</f>
        <v>100 м2</v>
      </c>
      <c r="DX136" s="2">
        <v>100</v>
      </c>
      <c r="DY136" s="2"/>
      <c r="DZ136" s="2"/>
      <c r="EA136" s="2"/>
      <c r="EB136" s="2"/>
      <c r="EC136" s="2"/>
      <c r="ED136" s="2"/>
      <c r="EE136" s="2">
        <v>32653442</v>
      </c>
      <c r="EF136" s="2">
        <v>6</v>
      </c>
      <c r="EG136" s="2" t="s">
        <v>68</v>
      </c>
      <c r="EH136" s="2">
        <v>0</v>
      </c>
      <c r="EI136" s="2" t="s">
        <v>47</v>
      </c>
      <c r="EJ136" s="2">
        <v>1</v>
      </c>
      <c r="EK136" s="2">
        <v>62001</v>
      </c>
      <c r="EL136" s="2" t="s">
        <v>266</v>
      </c>
      <c r="EM136" s="2" t="s">
        <v>267</v>
      </c>
      <c r="EN136" s="2"/>
      <c r="EO136" s="2" t="s">
        <v>47</v>
      </c>
      <c r="EP136" s="2"/>
      <c r="EQ136" s="2">
        <v>0</v>
      </c>
      <c r="ER136" s="2">
        <v>92538.25</v>
      </c>
      <c r="ES136" s="2">
        <v>91838.02</v>
      </c>
      <c r="ET136" s="2">
        <v>0</v>
      </c>
      <c r="EU136" s="2">
        <v>0</v>
      </c>
      <c r="EV136" s="2">
        <v>700.23</v>
      </c>
      <c r="EW136" s="2">
        <v>82.09</v>
      </c>
      <c r="EX136" s="2">
        <v>0</v>
      </c>
      <c r="EY136" s="2">
        <v>0</v>
      </c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>
        <v>0</v>
      </c>
      <c r="FR136" s="2">
        <f t="shared" si="136"/>
        <v>0</v>
      </c>
      <c r="FS136" s="2">
        <v>0</v>
      </c>
      <c r="FT136" s="2"/>
      <c r="FU136" s="2"/>
      <c r="FV136" s="2"/>
      <c r="FW136" s="2"/>
      <c r="FX136" s="2">
        <v>80</v>
      </c>
      <c r="FY136" s="2">
        <v>50</v>
      </c>
      <c r="FZ136" s="2"/>
      <c r="GA136" s="2" t="s">
        <v>47</v>
      </c>
      <c r="GB136" s="2"/>
      <c r="GC136" s="2"/>
      <c r="GD136" s="2">
        <v>0</v>
      </c>
      <c r="GE136" s="2"/>
      <c r="GF136" s="2">
        <v>326121149</v>
      </c>
      <c r="GG136" s="2">
        <v>2</v>
      </c>
      <c r="GH136" s="2">
        <v>1</v>
      </c>
      <c r="GI136" s="2">
        <v>-2</v>
      </c>
      <c r="GJ136" s="2">
        <v>0</v>
      </c>
      <c r="GK136" s="2">
        <f>ROUND(R136*(R12)/100,0)</f>
        <v>0</v>
      </c>
      <c r="GL136" s="2">
        <f t="shared" si="137"/>
        <v>0</v>
      </c>
      <c r="GM136" s="2">
        <f t="shared" si="138"/>
        <v>150994</v>
      </c>
      <c r="GN136" s="2">
        <f t="shared" si="139"/>
        <v>150994</v>
      </c>
      <c r="GO136" s="2">
        <f t="shared" si="140"/>
        <v>0</v>
      </c>
      <c r="GP136" s="2">
        <f t="shared" si="141"/>
        <v>0</v>
      </c>
      <c r="GQ136" s="2"/>
      <c r="GR136" s="2">
        <v>0</v>
      </c>
      <c r="GS136" s="2">
        <v>3</v>
      </c>
      <c r="GT136" s="2">
        <v>0</v>
      </c>
      <c r="GU136" s="2" t="s">
        <v>47</v>
      </c>
      <c r="GV136" s="2">
        <f t="shared" si="142"/>
        <v>0</v>
      </c>
      <c r="GW136" s="2">
        <v>1</v>
      </c>
      <c r="GX136" s="2">
        <f t="shared" si="143"/>
        <v>0</v>
      </c>
      <c r="GY136" s="2"/>
      <c r="GZ136" s="2"/>
      <c r="HA136" s="2">
        <v>0</v>
      </c>
      <c r="HB136" s="2">
        <v>0</v>
      </c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>
        <v>-1</v>
      </c>
      <c r="IG136" s="2"/>
      <c r="IH136" s="2"/>
      <c r="II136" s="2"/>
      <c r="IJ136" s="2"/>
      <c r="IK136" s="2">
        <v>0</v>
      </c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x14ac:dyDescent="0.2">
      <c r="A137">
        <v>17</v>
      </c>
      <c r="B137">
        <v>1</v>
      </c>
      <c r="C137">
        <f>ROW(SmtRes!A318)</f>
        <v>318</v>
      </c>
      <c r="D137">
        <f>ROW(EtalonRes!A318)</f>
        <v>318</v>
      </c>
      <c r="E137" t="s">
        <v>262</v>
      </c>
      <c r="F137" t="s">
        <v>263</v>
      </c>
      <c r="G137" t="s">
        <v>264</v>
      </c>
      <c r="H137" t="s">
        <v>60</v>
      </c>
      <c r="I137">
        <f>'1.Смета.или.Акт'!E174</f>
        <v>1.6157999999999999</v>
      </c>
      <c r="J137">
        <v>0</v>
      </c>
      <c r="O137">
        <f t="shared" si="110"/>
        <v>1013768</v>
      </c>
      <c r="P137">
        <f t="shared" si="111"/>
        <v>1006097</v>
      </c>
      <c r="Q137">
        <f t="shared" si="112"/>
        <v>0</v>
      </c>
      <c r="R137">
        <f t="shared" si="113"/>
        <v>0</v>
      </c>
      <c r="S137">
        <f t="shared" si="114"/>
        <v>7671</v>
      </c>
      <c r="T137">
        <f t="shared" si="115"/>
        <v>0</v>
      </c>
      <c r="U137">
        <f t="shared" si="116"/>
        <v>132.64102199999999</v>
      </c>
      <c r="V137">
        <f t="shared" si="117"/>
        <v>0</v>
      </c>
      <c r="W137">
        <f t="shared" si="118"/>
        <v>0</v>
      </c>
      <c r="X137">
        <f t="shared" si="119"/>
        <v>6137</v>
      </c>
      <c r="Y137">
        <f t="shared" si="120"/>
        <v>3836</v>
      </c>
      <c r="AA137">
        <v>34736124</v>
      </c>
      <c r="AB137">
        <f t="shared" si="144"/>
        <v>92538.25</v>
      </c>
      <c r="AC137">
        <f t="shared" si="121"/>
        <v>91838.02</v>
      </c>
      <c r="AD137">
        <f t="shared" si="145"/>
        <v>0</v>
      </c>
      <c r="AE137">
        <f t="shared" si="146"/>
        <v>0</v>
      </c>
      <c r="AF137">
        <f t="shared" si="147"/>
        <v>700.23</v>
      </c>
      <c r="AG137">
        <f t="shared" si="122"/>
        <v>0</v>
      </c>
      <c r="AH137">
        <f t="shared" si="123"/>
        <v>82.09</v>
      </c>
      <c r="AI137">
        <f t="shared" si="124"/>
        <v>0</v>
      </c>
      <c r="AJ137">
        <f t="shared" si="125"/>
        <v>0</v>
      </c>
      <c r="AK137">
        <v>92538.25</v>
      </c>
      <c r="AL137">
        <v>91838.02</v>
      </c>
      <c r="AM137">
        <v>0</v>
      </c>
      <c r="AN137">
        <v>0</v>
      </c>
      <c r="AO137">
        <v>700.23</v>
      </c>
      <c r="AP137">
        <v>0</v>
      </c>
      <c r="AQ137">
        <v>82.09</v>
      </c>
      <c r="AR137">
        <v>0</v>
      </c>
      <c r="AS137">
        <v>0</v>
      </c>
      <c r="AT137">
        <v>80</v>
      </c>
      <c r="AU137">
        <v>50</v>
      </c>
      <c r="AV137">
        <v>1</v>
      </c>
      <c r="AW137">
        <v>1</v>
      </c>
      <c r="AZ137">
        <v>6.78</v>
      </c>
      <c r="BA137">
        <v>6.78</v>
      </c>
      <c r="BB137">
        <v>6.78</v>
      </c>
      <c r="BC137">
        <v>6.78</v>
      </c>
      <c r="BD137" t="s">
        <v>47</v>
      </c>
      <c r="BE137" t="s">
        <v>47</v>
      </c>
      <c r="BF137" t="s">
        <v>47</v>
      </c>
      <c r="BG137" t="s">
        <v>47</v>
      </c>
      <c r="BH137">
        <v>0</v>
      </c>
      <c r="BI137">
        <v>1</v>
      </c>
      <c r="BJ137" t="s">
        <v>265</v>
      </c>
      <c r="BM137">
        <v>62001</v>
      </c>
      <c r="BN137">
        <v>0</v>
      </c>
      <c r="BO137" t="s">
        <v>47</v>
      </c>
      <c r="BP137">
        <v>0</v>
      </c>
      <c r="BQ137">
        <v>6</v>
      </c>
      <c r="BR137">
        <v>0</v>
      </c>
      <c r="BS137">
        <v>6.78</v>
      </c>
      <c r="BT137">
        <v>1</v>
      </c>
      <c r="BU137">
        <v>1</v>
      </c>
      <c r="BV137">
        <v>1</v>
      </c>
      <c r="BW137">
        <v>1</v>
      </c>
      <c r="BX137">
        <v>1</v>
      </c>
      <c r="BY137" t="s">
        <v>47</v>
      </c>
      <c r="BZ137">
        <v>80</v>
      </c>
      <c r="CA137">
        <v>50</v>
      </c>
      <c r="CF137">
        <v>0</v>
      </c>
      <c r="CG137">
        <v>0</v>
      </c>
      <c r="CM137">
        <v>0</v>
      </c>
      <c r="CN137" t="s">
        <v>47</v>
      </c>
      <c r="CO137">
        <v>0</v>
      </c>
      <c r="CP137">
        <f t="shared" si="148"/>
        <v>1013768</v>
      </c>
      <c r="CQ137">
        <f t="shared" si="126"/>
        <v>622661.77560000005</v>
      </c>
      <c r="CR137">
        <f t="shared" si="127"/>
        <v>0</v>
      </c>
      <c r="CS137">
        <f t="shared" si="128"/>
        <v>0</v>
      </c>
      <c r="CT137">
        <f t="shared" si="129"/>
        <v>4747.5594000000001</v>
      </c>
      <c r="CU137">
        <f t="shared" si="130"/>
        <v>0</v>
      </c>
      <c r="CV137">
        <f t="shared" si="131"/>
        <v>82.09</v>
      </c>
      <c r="CW137">
        <f t="shared" si="132"/>
        <v>0</v>
      </c>
      <c r="CX137">
        <f t="shared" si="133"/>
        <v>0</v>
      </c>
      <c r="CY137">
        <f t="shared" si="134"/>
        <v>6136.8</v>
      </c>
      <c r="CZ137">
        <f t="shared" si="135"/>
        <v>3835.5</v>
      </c>
      <c r="DC137" t="s">
        <v>47</v>
      </c>
      <c r="DD137" t="s">
        <v>47</v>
      </c>
      <c r="DE137" t="s">
        <v>47</v>
      </c>
      <c r="DF137" t="s">
        <v>47</v>
      </c>
      <c r="DG137" t="s">
        <v>47</v>
      </c>
      <c r="DH137" t="s">
        <v>47</v>
      </c>
      <c r="DI137" t="s">
        <v>47</v>
      </c>
      <c r="DJ137" t="s">
        <v>47</v>
      </c>
      <c r="DK137" t="s">
        <v>47</v>
      </c>
      <c r="DL137" t="s">
        <v>47</v>
      </c>
      <c r="DM137" t="s">
        <v>47</v>
      </c>
      <c r="DN137">
        <v>0</v>
      </c>
      <c r="DO137">
        <v>0</v>
      </c>
      <c r="DP137">
        <v>1</v>
      </c>
      <c r="DQ137">
        <v>1</v>
      </c>
      <c r="DU137">
        <v>1005</v>
      </c>
      <c r="DV137" t="s">
        <v>60</v>
      </c>
      <c r="DW137" t="s">
        <v>60</v>
      </c>
      <c r="DX137">
        <v>100</v>
      </c>
      <c r="EE137">
        <v>32653442</v>
      </c>
      <c r="EF137">
        <v>6</v>
      </c>
      <c r="EG137" t="s">
        <v>68</v>
      </c>
      <c r="EH137">
        <v>0</v>
      </c>
      <c r="EI137" t="s">
        <v>47</v>
      </c>
      <c r="EJ137">
        <v>1</v>
      </c>
      <c r="EK137">
        <v>62001</v>
      </c>
      <c r="EL137" t="s">
        <v>266</v>
      </c>
      <c r="EM137" t="s">
        <v>267</v>
      </c>
      <c r="EO137" t="s">
        <v>47</v>
      </c>
      <c r="EQ137">
        <v>0</v>
      </c>
      <c r="ER137">
        <v>92538.25</v>
      </c>
      <c r="ES137">
        <v>91838.02</v>
      </c>
      <c r="ET137">
        <v>0</v>
      </c>
      <c r="EU137">
        <v>0</v>
      </c>
      <c r="EV137">
        <v>700.23</v>
      </c>
      <c r="EW137">
        <v>82.09</v>
      </c>
      <c r="EX137">
        <v>0</v>
      </c>
      <c r="EY137">
        <v>0</v>
      </c>
      <c r="FQ137">
        <v>0</v>
      </c>
      <c r="FR137">
        <f t="shared" si="136"/>
        <v>0</v>
      </c>
      <c r="FS137">
        <v>0</v>
      </c>
      <c r="FX137">
        <v>80</v>
      </c>
      <c r="FY137">
        <v>50</v>
      </c>
      <c r="GA137" t="s">
        <v>47</v>
      </c>
      <c r="GD137">
        <v>0</v>
      </c>
      <c r="GF137">
        <v>326121149</v>
      </c>
      <c r="GG137">
        <v>1</v>
      </c>
      <c r="GH137">
        <v>1</v>
      </c>
      <c r="GI137">
        <v>4</v>
      </c>
      <c r="GJ137">
        <v>0</v>
      </c>
      <c r="GK137">
        <f>ROUND(R137*(S12)/100,0)</f>
        <v>0</v>
      </c>
      <c r="GL137">
        <f t="shared" si="137"/>
        <v>0</v>
      </c>
      <c r="GM137">
        <f t="shared" si="138"/>
        <v>1023741</v>
      </c>
      <c r="GN137">
        <f t="shared" si="139"/>
        <v>1023741</v>
      </c>
      <c r="GO137">
        <f t="shared" si="140"/>
        <v>0</v>
      </c>
      <c r="GP137">
        <f t="shared" si="141"/>
        <v>0</v>
      </c>
      <c r="GR137">
        <v>0</v>
      </c>
      <c r="GS137">
        <v>3</v>
      </c>
      <c r="GT137">
        <v>0</v>
      </c>
      <c r="GU137" t="s">
        <v>47</v>
      </c>
      <c r="GV137">
        <f t="shared" si="142"/>
        <v>0</v>
      </c>
      <c r="GW137">
        <v>1</v>
      </c>
      <c r="GX137">
        <f t="shared" si="143"/>
        <v>0</v>
      </c>
      <c r="HA137">
        <v>0</v>
      </c>
      <c r="HB137">
        <v>0</v>
      </c>
      <c r="IF137">
        <v>-1</v>
      </c>
      <c r="IK137">
        <v>0</v>
      </c>
    </row>
    <row r="138" spans="1:255" x14ac:dyDescent="0.2">
      <c r="A138" s="2">
        <v>18</v>
      </c>
      <c r="B138" s="2">
        <v>1</v>
      </c>
      <c r="C138" s="2">
        <v>310</v>
      </c>
      <c r="D138" s="2"/>
      <c r="E138" s="2" t="s">
        <v>268</v>
      </c>
      <c r="F138" s="2" t="str">
        <f>'1.Смета.или.Акт'!B178</f>
        <v>01.7.17.11</v>
      </c>
      <c r="G138" s="2" t="str">
        <f>'1.Смета.или.Акт'!C178</f>
        <v>Бумага наждачная</v>
      </c>
      <c r="H138" s="2" t="s">
        <v>170</v>
      </c>
      <c r="I138" s="2">
        <f>I136*J138</f>
        <v>3.2315999999999998E-2</v>
      </c>
      <c r="J138" s="2">
        <v>0.02</v>
      </c>
      <c r="K138" s="2"/>
      <c r="L138" s="2"/>
      <c r="M138" s="2"/>
      <c r="N138" s="2"/>
      <c r="O138" s="2">
        <f t="shared" si="110"/>
        <v>0</v>
      </c>
      <c r="P138" s="2">
        <f t="shared" si="111"/>
        <v>0</v>
      </c>
      <c r="Q138" s="2">
        <f t="shared" si="112"/>
        <v>0</v>
      </c>
      <c r="R138" s="2">
        <f t="shared" si="113"/>
        <v>0</v>
      </c>
      <c r="S138" s="2">
        <f t="shared" si="114"/>
        <v>0</v>
      </c>
      <c r="T138" s="2">
        <f t="shared" si="115"/>
        <v>0</v>
      </c>
      <c r="U138" s="2">
        <f t="shared" si="116"/>
        <v>0</v>
      </c>
      <c r="V138" s="2">
        <f t="shared" si="117"/>
        <v>0</v>
      </c>
      <c r="W138" s="2">
        <f t="shared" si="118"/>
        <v>0</v>
      </c>
      <c r="X138" s="2">
        <f t="shared" si="119"/>
        <v>0</v>
      </c>
      <c r="Y138" s="2">
        <f t="shared" si="120"/>
        <v>0</v>
      </c>
      <c r="Z138" s="2"/>
      <c r="AA138" s="2">
        <v>34736102</v>
      </c>
      <c r="AB138" s="2">
        <f t="shared" si="144"/>
        <v>0</v>
      </c>
      <c r="AC138" s="2">
        <f>'1.Смета.или.Акт'!F178</f>
        <v>0</v>
      </c>
      <c r="AD138" s="2">
        <f t="shared" si="145"/>
        <v>0</v>
      </c>
      <c r="AE138" s="2">
        <f t="shared" si="146"/>
        <v>0</v>
      </c>
      <c r="AF138" s="2">
        <f t="shared" si="147"/>
        <v>0</v>
      </c>
      <c r="AG138" s="2">
        <f t="shared" si="122"/>
        <v>0</v>
      </c>
      <c r="AH138" s="2">
        <f t="shared" si="123"/>
        <v>0</v>
      </c>
      <c r="AI138" s="2">
        <f t="shared" si="124"/>
        <v>0</v>
      </c>
      <c r="AJ138" s="2">
        <f t="shared" si="125"/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106</v>
      </c>
      <c r="AU138" s="2">
        <v>65</v>
      </c>
      <c r="AV138" s="2">
        <v>1</v>
      </c>
      <c r="AW138" s="2">
        <v>1</v>
      </c>
      <c r="AX138" s="2"/>
      <c r="AY138" s="2"/>
      <c r="AZ138" s="2">
        <v>1</v>
      </c>
      <c r="BA138" s="2">
        <v>1</v>
      </c>
      <c r="BB138" s="2">
        <v>1</v>
      </c>
      <c r="BC138" s="2">
        <v>1</v>
      </c>
      <c r="BD138" s="2" t="s">
        <v>47</v>
      </c>
      <c r="BE138" s="2" t="s">
        <v>47</v>
      </c>
      <c r="BF138" s="2" t="s">
        <v>47</v>
      </c>
      <c r="BG138" s="2" t="s">
        <v>47</v>
      </c>
      <c r="BH138" s="2">
        <v>3</v>
      </c>
      <c r="BI138" s="2">
        <v>1</v>
      </c>
      <c r="BJ138" s="2" t="s">
        <v>47</v>
      </c>
      <c r="BK138" s="2"/>
      <c r="BL138" s="2"/>
      <c r="BM138" s="2">
        <v>0</v>
      </c>
      <c r="BN138" s="2">
        <v>0</v>
      </c>
      <c r="BO138" s="2" t="s">
        <v>47</v>
      </c>
      <c r="BP138" s="2">
        <v>0</v>
      </c>
      <c r="BQ138" s="2">
        <v>20</v>
      </c>
      <c r="BR138" s="2">
        <v>0</v>
      </c>
      <c r="BS138" s="2">
        <v>1</v>
      </c>
      <c r="BT138" s="2">
        <v>1</v>
      </c>
      <c r="BU138" s="2">
        <v>1</v>
      </c>
      <c r="BV138" s="2">
        <v>1</v>
      </c>
      <c r="BW138" s="2">
        <v>1</v>
      </c>
      <c r="BX138" s="2">
        <v>1</v>
      </c>
      <c r="BY138" s="2" t="s">
        <v>47</v>
      </c>
      <c r="BZ138" s="2">
        <v>106</v>
      </c>
      <c r="CA138" s="2">
        <v>65</v>
      </c>
      <c r="CB138" s="2"/>
      <c r="CC138" s="2"/>
      <c r="CD138" s="2"/>
      <c r="CE138" s="2"/>
      <c r="CF138" s="2">
        <v>0</v>
      </c>
      <c r="CG138" s="2">
        <v>0</v>
      </c>
      <c r="CH138" s="2"/>
      <c r="CI138" s="2"/>
      <c r="CJ138" s="2"/>
      <c r="CK138" s="2"/>
      <c r="CL138" s="2"/>
      <c r="CM138" s="2">
        <v>0</v>
      </c>
      <c r="CN138" s="2" t="s">
        <v>47</v>
      </c>
      <c r="CO138" s="2">
        <v>0</v>
      </c>
      <c r="CP138" s="2">
        <f>IF('1.Смета.или.Акт'!F178=AC138+AD138+AF138,P138+Q138+S138,I138*AB138)</f>
        <v>0</v>
      </c>
      <c r="CQ138" s="2">
        <f t="shared" si="126"/>
        <v>0</v>
      </c>
      <c r="CR138" s="2">
        <f t="shared" si="127"/>
        <v>0</v>
      </c>
      <c r="CS138" s="2">
        <f t="shared" si="128"/>
        <v>0</v>
      </c>
      <c r="CT138" s="2">
        <f t="shared" si="129"/>
        <v>0</v>
      </c>
      <c r="CU138" s="2">
        <f t="shared" si="130"/>
        <v>0</v>
      </c>
      <c r="CV138" s="2">
        <f t="shared" si="131"/>
        <v>0</v>
      </c>
      <c r="CW138" s="2">
        <f t="shared" si="132"/>
        <v>0</v>
      </c>
      <c r="CX138" s="2">
        <f t="shared" si="133"/>
        <v>0</v>
      </c>
      <c r="CY138" s="2">
        <f t="shared" si="134"/>
        <v>0</v>
      </c>
      <c r="CZ138" s="2">
        <f t="shared" si="135"/>
        <v>0</v>
      </c>
      <c r="DA138" s="2"/>
      <c r="DB138" s="2"/>
      <c r="DC138" s="2" t="s">
        <v>47</v>
      </c>
      <c r="DD138" s="2" t="s">
        <v>47</v>
      </c>
      <c r="DE138" s="2" t="s">
        <v>47</v>
      </c>
      <c r="DF138" s="2" t="s">
        <v>47</v>
      </c>
      <c r="DG138" s="2" t="s">
        <v>47</v>
      </c>
      <c r="DH138" s="2" t="s">
        <v>47</v>
      </c>
      <c r="DI138" s="2" t="s">
        <v>47</v>
      </c>
      <c r="DJ138" s="2" t="s">
        <v>47</v>
      </c>
      <c r="DK138" s="2" t="s">
        <v>47</v>
      </c>
      <c r="DL138" s="2" t="s">
        <v>47</v>
      </c>
      <c r="DM138" s="2" t="s">
        <v>47</v>
      </c>
      <c r="DN138" s="2">
        <v>0</v>
      </c>
      <c r="DO138" s="2">
        <v>0</v>
      </c>
      <c r="DP138" s="2">
        <v>1</v>
      </c>
      <c r="DQ138" s="2">
        <v>1</v>
      </c>
      <c r="DR138" s="2"/>
      <c r="DS138" s="2"/>
      <c r="DT138" s="2"/>
      <c r="DU138" s="2">
        <v>1005</v>
      </c>
      <c r="DV138" s="2" t="s">
        <v>170</v>
      </c>
      <c r="DW138" s="2" t="str">
        <f>'1.Смета.или.Акт'!D178</f>
        <v>м2</v>
      </c>
      <c r="DX138" s="2">
        <v>1</v>
      </c>
      <c r="DY138" s="2"/>
      <c r="DZ138" s="2"/>
      <c r="EA138" s="2"/>
      <c r="EB138" s="2"/>
      <c r="EC138" s="2"/>
      <c r="ED138" s="2"/>
      <c r="EE138" s="2">
        <v>32653299</v>
      </c>
      <c r="EF138" s="2">
        <v>20</v>
      </c>
      <c r="EG138" s="2" t="s">
        <v>75</v>
      </c>
      <c r="EH138" s="2">
        <v>0</v>
      </c>
      <c r="EI138" s="2" t="s">
        <v>47</v>
      </c>
      <c r="EJ138" s="2">
        <v>1</v>
      </c>
      <c r="EK138" s="2">
        <v>0</v>
      </c>
      <c r="EL138" s="2" t="s">
        <v>76</v>
      </c>
      <c r="EM138" s="2" t="s">
        <v>77</v>
      </c>
      <c r="EN138" s="2"/>
      <c r="EO138" s="2" t="s">
        <v>47</v>
      </c>
      <c r="EP138" s="2"/>
      <c r="EQ138" s="2">
        <v>0</v>
      </c>
      <c r="ER138" s="2">
        <v>0</v>
      </c>
      <c r="ES138" s="2">
        <v>0</v>
      </c>
      <c r="ET138" s="2">
        <v>0</v>
      </c>
      <c r="EU138" s="2">
        <v>0</v>
      </c>
      <c r="EV138" s="2">
        <v>0</v>
      </c>
      <c r="EW138" s="2">
        <v>0</v>
      </c>
      <c r="EX138" s="2">
        <v>0</v>
      </c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>
        <v>0</v>
      </c>
      <c r="FR138" s="2">
        <f t="shared" si="136"/>
        <v>0</v>
      </c>
      <c r="FS138" s="2">
        <v>0</v>
      </c>
      <c r="FT138" s="2"/>
      <c r="FU138" s="2"/>
      <c r="FV138" s="2"/>
      <c r="FW138" s="2"/>
      <c r="FX138" s="2">
        <v>106</v>
      </c>
      <c r="FY138" s="2">
        <v>65</v>
      </c>
      <c r="FZ138" s="2"/>
      <c r="GA138" s="2" t="s">
        <v>47</v>
      </c>
      <c r="GB138" s="2"/>
      <c r="GC138" s="2"/>
      <c r="GD138" s="2">
        <v>0</v>
      </c>
      <c r="GE138" s="2"/>
      <c r="GF138" s="2">
        <v>1560015884</v>
      </c>
      <c r="GG138" s="2">
        <v>2</v>
      </c>
      <c r="GH138" s="2">
        <v>1</v>
      </c>
      <c r="GI138" s="2">
        <v>-2</v>
      </c>
      <c r="GJ138" s="2">
        <v>0</v>
      </c>
      <c r="GK138" s="2">
        <f>ROUND(R138*(R12)/100,0)</f>
        <v>0</v>
      </c>
      <c r="GL138" s="2">
        <f t="shared" si="137"/>
        <v>0</v>
      </c>
      <c r="GM138" s="2">
        <f t="shared" si="138"/>
        <v>0</v>
      </c>
      <c r="GN138" s="2">
        <f t="shared" si="139"/>
        <v>0</v>
      </c>
      <c r="GO138" s="2">
        <f t="shared" si="140"/>
        <v>0</v>
      </c>
      <c r="GP138" s="2">
        <f t="shared" si="141"/>
        <v>0</v>
      </c>
      <c r="GQ138" s="2"/>
      <c r="GR138" s="2">
        <v>0</v>
      </c>
      <c r="GS138" s="2">
        <v>3</v>
      </c>
      <c r="GT138" s="2">
        <v>0</v>
      </c>
      <c r="GU138" s="2" t="s">
        <v>47</v>
      </c>
      <c r="GV138" s="2">
        <f t="shared" si="142"/>
        <v>0</v>
      </c>
      <c r="GW138" s="2">
        <v>1</v>
      </c>
      <c r="GX138" s="2">
        <f t="shared" si="143"/>
        <v>0</v>
      </c>
      <c r="GY138" s="2"/>
      <c r="GZ138" s="2"/>
      <c r="HA138" s="2">
        <v>0</v>
      </c>
      <c r="HB138" s="2">
        <v>0</v>
      </c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>
        <v>-1</v>
      </c>
      <c r="IG138" s="2"/>
      <c r="IH138" s="2"/>
      <c r="II138" s="2"/>
      <c r="IJ138" s="2"/>
      <c r="IK138" s="2">
        <v>0</v>
      </c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x14ac:dyDescent="0.2">
      <c r="A139">
        <v>18</v>
      </c>
      <c r="B139">
        <v>1</v>
      </c>
      <c r="C139">
        <v>316</v>
      </c>
      <c r="E139" t="s">
        <v>268</v>
      </c>
      <c r="F139" t="s">
        <v>269</v>
      </c>
      <c r="G139" t="s">
        <v>270</v>
      </c>
      <c r="H139" t="s">
        <v>170</v>
      </c>
      <c r="I139">
        <f>I137*J139</f>
        <v>3.2315999999999998E-2</v>
      </c>
      <c r="J139">
        <v>0.02</v>
      </c>
      <c r="O139">
        <f t="shared" si="110"/>
        <v>0</v>
      </c>
      <c r="P139">
        <f t="shared" si="111"/>
        <v>0</v>
      </c>
      <c r="Q139">
        <f t="shared" si="112"/>
        <v>0</v>
      </c>
      <c r="R139">
        <f t="shared" si="113"/>
        <v>0</v>
      </c>
      <c r="S139">
        <f t="shared" si="114"/>
        <v>0</v>
      </c>
      <c r="T139">
        <f t="shared" si="115"/>
        <v>0</v>
      </c>
      <c r="U139">
        <f t="shared" si="116"/>
        <v>0</v>
      </c>
      <c r="V139">
        <f t="shared" si="117"/>
        <v>0</v>
      </c>
      <c r="W139">
        <f t="shared" si="118"/>
        <v>0</v>
      </c>
      <c r="X139">
        <f t="shared" si="119"/>
        <v>0</v>
      </c>
      <c r="Y139">
        <f t="shared" si="120"/>
        <v>0</v>
      </c>
      <c r="AA139">
        <v>34736124</v>
      </c>
      <c r="AB139">
        <f t="shared" si="144"/>
        <v>0</v>
      </c>
      <c r="AC139">
        <f t="shared" si="121"/>
        <v>0</v>
      </c>
      <c r="AD139">
        <f t="shared" si="145"/>
        <v>0</v>
      </c>
      <c r="AE139">
        <f t="shared" si="146"/>
        <v>0</v>
      </c>
      <c r="AF139">
        <f t="shared" si="147"/>
        <v>0</v>
      </c>
      <c r="AG139">
        <f t="shared" si="122"/>
        <v>0</v>
      </c>
      <c r="AH139">
        <f t="shared" si="123"/>
        <v>0</v>
      </c>
      <c r="AI139">
        <f t="shared" si="124"/>
        <v>0</v>
      </c>
      <c r="AJ139">
        <f t="shared" si="125"/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106</v>
      </c>
      <c r="AU139">
        <v>65</v>
      </c>
      <c r="AV139">
        <v>1</v>
      </c>
      <c r="AW139">
        <v>1</v>
      </c>
      <c r="AZ139">
        <v>6.78</v>
      </c>
      <c r="BA139">
        <v>1</v>
      </c>
      <c r="BB139">
        <v>1</v>
      </c>
      <c r="BC139">
        <v>6.78</v>
      </c>
      <c r="BD139" t="s">
        <v>47</v>
      </c>
      <c r="BE139" t="s">
        <v>47</v>
      </c>
      <c r="BF139" t="s">
        <v>47</v>
      </c>
      <c r="BG139" t="s">
        <v>47</v>
      </c>
      <c r="BH139">
        <v>3</v>
      </c>
      <c r="BI139">
        <v>1</v>
      </c>
      <c r="BJ139" t="s">
        <v>47</v>
      </c>
      <c r="BM139">
        <v>0</v>
      </c>
      <c r="BN139">
        <v>0</v>
      </c>
      <c r="BO139" t="s">
        <v>47</v>
      </c>
      <c r="BP139">
        <v>0</v>
      </c>
      <c r="BQ139">
        <v>20</v>
      </c>
      <c r="BR139">
        <v>0</v>
      </c>
      <c r="BS139">
        <v>1</v>
      </c>
      <c r="BT139">
        <v>1</v>
      </c>
      <c r="BU139">
        <v>1</v>
      </c>
      <c r="BV139">
        <v>1</v>
      </c>
      <c r="BW139">
        <v>1</v>
      </c>
      <c r="BX139">
        <v>1</v>
      </c>
      <c r="BY139" t="s">
        <v>47</v>
      </c>
      <c r="BZ139">
        <v>106</v>
      </c>
      <c r="CA139">
        <v>65</v>
      </c>
      <c r="CF139">
        <v>0</v>
      </c>
      <c r="CG139">
        <v>0</v>
      </c>
      <c r="CM139">
        <v>0</v>
      </c>
      <c r="CN139" t="s">
        <v>47</v>
      </c>
      <c r="CO139">
        <v>0</v>
      </c>
      <c r="CP139">
        <f t="shared" si="148"/>
        <v>0</v>
      </c>
      <c r="CQ139">
        <f t="shared" si="126"/>
        <v>0</v>
      </c>
      <c r="CR139">
        <f t="shared" si="127"/>
        <v>0</v>
      </c>
      <c r="CS139">
        <f t="shared" si="128"/>
        <v>0</v>
      </c>
      <c r="CT139">
        <f t="shared" si="129"/>
        <v>0</v>
      </c>
      <c r="CU139">
        <f t="shared" si="130"/>
        <v>0</v>
      </c>
      <c r="CV139">
        <f t="shared" si="131"/>
        <v>0</v>
      </c>
      <c r="CW139">
        <f t="shared" si="132"/>
        <v>0</v>
      </c>
      <c r="CX139">
        <f t="shared" si="133"/>
        <v>0</v>
      </c>
      <c r="CY139">
        <f t="shared" si="134"/>
        <v>0</v>
      </c>
      <c r="CZ139">
        <f t="shared" si="135"/>
        <v>0</v>
      </c>
      <c r="DC139" t="s">
        <v>47</v>
      </c>
      <c r="DD139" t="s">
        <v>47</v>
      </c>
      <c r="DE139" t="s">
        <v>47</v>
      </c>
      <c r="DF139" t="s">
        <v>47</v>
      </c>
      <c r="DG139" t="s">
        <v>47</v>
      </c>
      <c r="DH139" t="s">
        <v>47</v>
      </c>
      <c r="DI139" t="s">
        <v>47</v>
      </c>
      <c r="DJ139" t="s">
        <v>47</v>
      </c>
      <c r="DK139" t="s">
        <v>47</v>
      </c>
      <c r="DL139" t="s">
        <v>47</v>
      </c>
      <c r="DM139" t="s">
        <v>47</v>
      </c>
      <c r="DN139">
        <v>0</v>
      </c>
      <c r="DO139">
        <v>0</v>
      </c>
      <c r="DP139">
        <v>1</v>
      </c>
      <c r="DQ139">
        <v>1</v>
      </c>
      <c r="DU139">
        <v>1005</v>
      </c>
      <c r="DV139" t="s">
        <v>170</v>
      </c>
      <c r="DW139" t="s">
        <v>170</v>
      </c>
      <c r="DX139">
        <v>1</v>
      </c>
      <c r="EE139">
        <v>32653299</v>
      </c>
      <c r="EF139">
        <v>20</v>
      </c>
      <c r="EG139" t="s">
        <v>75</v>
      </c>
      <c r="EH139">
        <v>0</v>
      </c>
      <c r="EI139" t="s">
        <v>47</v>
      </c>
      <c r="EJ139">
        <v>1</v>
      </c>
      <c r="EK139">
        <v>0</v>
      </c>
      <c r="EL139" t="s">
        <v>76</v>
      </c>
      <c r="EM139" t="s">
        <v>77</v>
      </c>
      <c r="EO139" t="s">
        <v>47</v>
      </c>
      <c r="EQ139">
        <v>0</v>
      </c>
      <c r="ER139">
        <v>0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FQ139">
        <v>0</v>
      </c>
      <c r="FR139">
        <f t="shared" si="136"/>
        <v>0</v>
      </c>
      <c r="FS139">
        <v>0</v>
      </c>
      <c r="FX139">
        <v>106</v>
      </c>
      <c r="FY139">
        <v>65</v>
      </c>
      <c r="GA139" t="s">
        <v>47</v>
      </c>
      <c r="GD139">
        <v>0</v>
      </c>
      <c r="GF139">
        <v>1560015884</v>
      </c>
      <c r="GG139">
        <v>1</v>
      </c>
      <c r="GH139">
        <v>1</v>
      </c>
      <c r="GI139">
        <v>4</v>
      </c>
      <c r="GJ139">
        <v>0</v>
      </c>
      <c r="GK139">
        <f>ROUND(R139*(S12)/100,0)</f>
        <v>0</v>
      </c>
      <c r="GL139">
        <f t="shared" si="137"/>
        <v>0</v>
      </c>
      <c r="GM139">
        <f t="shared" si="138"/>
        <v>0</v>
      </c>
      <c r="GN139">
        <f t="shared" si="139"/>
        <v>0</v>
      </c>
      <c r="GO139">
        <f t="shared" si="140"/>
        <v>0</v>
      </c>
      <c r="GP139">
        <f t="shared" si="141"/>
        <v>0</v>
      </c>
      <c r="GR139">
        <v>0</v>
      </c>
      <c r="GS139">
        <v>3</v>
      </c>
      <c r="GT139">
        <v>0</v>
      </c>
      <c r="GU139" t="s">
        <v>47</v>
      </c>
      <c r="GV139">
        <f t="shared" si="142"/>
        <v>0</v>
      </c>
      <c r="GW139">
        <v>1</v>
      </c>
      <c r="GX139">
        <f t="shared" si="143"/>
        <v>0</v>
      </c>
      <c r="HA139">
        <v>0</v>
      </c>
      <c r="HB139">
        <v>0</v>
      </c>
      <c r="IF139">
        <v>-1</v>
      </c>
      <c r="IK139">
        <v>0</v>
      </c>
    </row>
    <row r="140" spans="1:255" x14ac:dyDescent="0.2">
      <c r="A140" s="2">
        <v>17</v>
      </c>
      <c r="B140" s="2">
        <v>1</v>
      </c>
      <c r="C140" s="2">
        <f>ROW(SmtRes!A321)</f>
        <v>321</v>
      </c>
      <c r="D140" s="2">
        <f>ROW(EtalonRes!A321)</f>
        <v>321</v>
      </c>
      <c r="E140" s="2" t="s">
        <v>271</v>
      </c>
      <c r="F140" s="2" t="s">
        <v>272</v>
      </c>
      <c r="G140" s="2" t="s">
        <v>273</v>
      </c>
      <c r="H140" s="2" t="s">
        <v>60</v>
      </c>
      <c r="I140" s="2">
        <f>'1.Смета.или.Акт'!E179</f>
        <v>1.6157999999999999</v>
      </c>
      <c r="J140" s="2">
        <v>0</v>
      </c>
      <c r="K140" s="2"/>
      <c r="L140" s="2"/>
      <c r="M140" s="2"/>
      <c r="N140" s="2"/>
      <c r="O140" s="2">
        <f t="shared" si="110"/>
        <v>590</v>
      </c>
      <c r="P140" s="2">
        <f t="shared" si="111"/>
        <v>0</v>
      </c>
      <c r="Q140" s="2">
        <f t="shared" si="112"/>
        <v>173</v>
      </c>
      <c r="R140" s="2">
        <f t="shared" si="113"/>
        <v>0</v>
      </c>
      <c r="S140" s="2">
        <f t="shared" si="114"/>
        <v>417</v>
      </c>
      <c r="T140" s="2">
        <f t="shared" si="115"/>
        <v>0</v>
      </c>
      <c r="U140" s="2">
        <f t="shared" si="116"/>
        <v>52.481183999999992</v>
      </c>
      <c r="V140" s="2">
        <f t="shared" si="117"/>
        <v>0</v>
      </c>
      <c r="W140" s="2">
        <f t="shared" si="118"/>
        <v>0</v>
      </c>
      <c r="X140" s="2">
        <f t="shared" si="119"/>
        <v>329</v>
      </c>
      <c r="Y140" s="2">
        <f t="shared" si="120"/>
        <v>209</v>
      </c>
      <c r="Z140" s="2"/>
      <c r="AA140" s="2">
        <v>34736102</v>
      </c>
      <c r="AB140" s="2">
        <f>'1.Смета.или.Акт'!F179</f>
        <v>364.74</v>
      </c>
      <c r="AC140" s="2">
        <f t="shared" si="121"/>
        <v>0</v>
      </c>
      <c r="AD140" s="2">
        <f>'1.Смета.или.Акт'!H179</f>
        <v>106.85</v>
      </c>
      <c r="AE140" s="2">
        <f>'1.Смета.или.Акт'!I179</f>
        <v>0</v>
      </c>
      <c r="AF140" s="2">
        <f>'1.Смета.или.Акт'!G179</f>
        <v>257.89</v>
      </c>
      <c r="AG140" s="2">
        <f t="shared" si="122"/>
        <v>0</v>
      </c>
      <c r="AH140" s="2">
        <f t="shared" si="123"/>
        <v>32.479999999999997</v>
      </c>
      <c r="AI140" s="2">
        <f t="shared" si="124"/>
        <v>0</v>
      </c>
      <c r="AJ140" s="2">
        <f t="shared" si="125"/>
        <v>0</v>
      </c>
      <c r="AK140" s="2">
        <v>364.74</v>
      </c>
      <c r="AL140" s="2">
        <v>0</v>
      </c>
      <c r="AM140" s="2">
        <v>106.85</v>
      </c>
      <c r="AN140" s="2">
        <v>0</v>
      </c>
      <c r="AO140" s="2">
        <v>257.89</v>
      </c>
      <c r="AP140" s="2">
        <v>0</v>
      </c>
      <c r="AQ140" s="2">
        <v>32.479999999999997</v>
      </c>
      <c r="AR140" s="2">
        <v>0</v>
      </c>
      <c r="AS140" s="2">
        <v>0</v>
      </c>
      <c r="AT140" s="2">
        <f>'1.Смета.или.Акт'!E180</f>
        <v>79</v>
      </c>
      <c r="AU140" s="2">
        <f>'1.Смета.или.Акт'!E181</f>
        <v>50</v>
      </c>
      <c r="AV140" s="2">
        <v>1</v>
      </c>
      <c r="AW140" s="2">
        <v>1</v>
      </c>
      <c r="AX140" s="2"/>
      <c r="AY140" s="2"/>
      <c r="AZ140" s="2">
        <v>1</v>
      </c>
      <c r="BA140" s="2">
        <v>1</v>
      </c>
      <c r="BB140" s="2">
        <v>1</v>
      </c>
      <c r="BC140" s="2">
        <v>1</v>
      </c>
      <c r="BD140" s="2" t="s">
        <v>47</v>
      </c>
      <c r="BE140" s="2" t="s">
        <v>47</v>
      </c>
      <c r="BF140" s="2" t="s">
        <v>47</v>
      </c>
      <c r="BG140" s="2" t="s">
        <v>47</v>
      </c>
      <c r="BH140" s="2">
        <v>0</v>
      </c>
      <c r="BI140" s="2">
        <v>1</v>
      </c>
      <c r="BJ140" s="2" t="s">
        <v>274</v>
      </c>
      <c r="BK140" s="2"/>
      <c r="BL140" s="2"/>
      <c r="BM140" s="2">
        <v>61001</v>
      </c>
      <c r="BN140" s="2">
        <v>0</v>
      </c>
      <c r="BO140" s="2" t="s">
        <v>47</v>
      </c>
      <c r="BP140" s="2">
        <v>0</v>
      </c>
      <c r="BQ140" s="2">
        <v>6</v>
      </c>
      <c r="BR140" s="2">
        <v>0</v>
      </c>
      <c r="BS140" s="2">
        <v>1</v>
      </c>
      <c r="BT140" s="2">
        <v>1</v>
      </c>
      <c r="BU140" s="2">
        <v>1</v>
      </c>
      <c r="BV140" s="2">
        <v>1</v>
      </c>
      <c r="BW140" s="2">
        <v>1</v>
      </c>
      <c r="BX140" s="2">
        <v>1</v>
      </c>
      <c r="BY140" s="2" t="s">
        <v>47</v>
      </c>
      <c r="BZ140" s="2">
        <v>79</v>
      </c>
      <c r="CA140" s="2">
        <v>50</v>
      </c>
      <c r="CB140" s="2"/>
      <c r="CC140" s="2"/>
      <c r="CD140" s="2"/>
      <c r="CE140" s="2"/>
      <c r="CF140" s="2">
        <v>0</v>
      </c>
      <c r="CG140" s="2">
        <v>0</v>
      </c>
      <c r="CH140" s="2"/>
      <c r="CI140" s="2"/>
      <c r="CJ140" s="2"/>
      <c r="CK140" s="2"/>
      <c r="CL140" s="2"/>
      <c r="CM140" s="2">
        <v>0</v>
      </c>
      <c r="CN140" s="2" t="s">
        <v>47</v>
      </c>
      <c r="CO140" s="2">
        <v>0</v>
      </c>
      <c r="CP140" s="2">
        <f>IF('1.Смета.или.Акт'!F179=AC140+AD140+AF140,P140+Q140+S140,I140*AB140)</f>
        <v>590</v>
      </c>
      <c r="CQ140" s="2">
        <f t="shared" si="126"/>
        <v>0</v>
      </c>
      <c r="CR140" s="2">
        <f t="shared" si="127"/>
        <v>106.85</v>
      </c>
      <c r="CS140" s="2">
        <f t="shared" si="128"/>
        <v>0</v>
      </c>
      <c r="CT140" s="2">
        <f t="shared" si="129"/>
        <v>257.89</v>
      </c>
      <c r="CU140" s="2">
        <f t="shared" si="130"/>
        <v>0</v>
      </c>
      <c r="CV140" s="2">
        <f t="shared" si="131"/>
        <v>32.479999999999997</v>
      </c>
      <c r="CW140" s="2">
        <f t="shared" si="132"/>
        <v>0</v>
      </c>
      <c r="CX140" s="2">
        <f t="shared" si="133"/>
        <v>0</v>
      </c>
      <c r="CY140" s="2">
        <f t="shared" si="134"/>
        <v>329.43</v>
      </c>
      <c r="CZ140" s="2">
        <f t="shared" si="135"/>
        <v>208.5</v>
      </c>
      <c r="DA140" s="2"/>
      <c r="DB140" s="2"/>
      <c r="DC140" s="2" t="s">
        <v>47</v>
      </c>
      <c r="DD140" s="2" t="s">
        <v>47</v>
      </c>
      <c r="DE140" s="2" t="s">
        <v>47</v>
      </c>
      <c r="DF140" s="2" t="s">
        <v>47</v>
      </c>
      <c r="DG140" s="2" t="s">
        <v>47</v>
      </c>
      <c r="DH140" s="2" t="s">
        <v>47</v>
      </c>
      <c r="DI140" s="2" t="s">
        <v>47</v>
      </c>
      <c r="DJ140" s="2" t="s">
        <v>47</v>
      </c>
      <c r="DK140" s="2" t="s">
        <v>47</v>
      </c>
      <c r="DL140" s="2" t="s">
        <v>47</v>
      </c>
      <c r="DM140" s="2" t="s">
        <v>47</v>
      </c>
      <c r="DN140" s="2">
        <v>0</v>
      </c>
      <c r="DO140" s="2">
        <v>0</v>
      </c>
      <c r="DP140" s="2">
        <v>1</v>
      </c>
      <c r="DQ140" s="2">
        <v>1</v>
      </c>
      <c r="DR140" s="2"/>
      <c r="DS140" s="2"/>
      <c r="DT140" s="2"/>
      <c r="DU140" s="2">
        <v>1005</v>
      </c>
      <c r="DV140" s="2" t="s">
        <v>60</v>
      </c>
      <c r="DW140" s="2" t="str">
        <f>'1.Смета.или.Акт'!D179</f>
        <v>100 м2</v>
      </c>
      <c r="DX140" s="2">
        <v>100</v>
      </c>
      <c r="DY140" s="2"/>
      <c r="DZ140" s="2"/>
      <c r="EA140" s="2"/>
      <c r="EB140" s="2"/>
      <c r="EC140" s="2"/>
      <c r="ED140" s="2"/>
      <c r="EE140" s="2">
        <v>32653441</v>
      </c>
      <c r="EF140" s="2">
        <v>6</v>
      </c>
      <c r="EG140" s="2" t="s">
        <v>68</v>
      </c>
      <c r="EH140" s="2">
        <v>0</v>
      </c>
      <c r="EI140" s="2" t="s">
        <v>47</v>
      </c>
      <c r="EJ140" s="2">
        <v>1</v>
      </c>
      <c r="EK140" s="2">
        <v>61001</v>
      </c>
      <c r="EL140" s="2" t="s">
        <v>275</v>
      </c>
      <c r="EM140" s="2" t="s">
        <v>276</v>
      </c>
      <c r="EN140" s="2"/>
      <c r="EO140" s="2" t="s">
        <v>47</v>
      </c>
      <c r="EP140" s="2"/>
      <c r="EQ140" s="2">
        <v>0</v>
      </c>
      <c r="ER140" s="2">
        <v>364.74</v>
      </c>
      <c r="ES140" s="2">
        <v>0</v>
      </c>
      <c r="ET140" s="2">
        <v>106.85</v>
      </c>
      <c r="EU140" s="2">
        <v>0</v>
      </c>
      <c r="EV140" s="2">
        <v>257.89</v>
      </c>
      <c r="EW140" s="2">
        <v>32.479999999999997</v>
      </c>
      <c r="EX140" s="2">
        <v>0</v>
      </c>
      <c r="EY140" s="2">
        <v>0</v>
      </c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>
        <v>0</v>
      </c>
      <c r="FR140" s="2">
        <f t="shared" si="136"/>
        <v>0</v>
      </c>
      <c r="FS140" s="2">
        <v>0</v>
      </c>
      <c r="FT140" s="2"/>
      <c r="FU140" s="2"/>
      <c r="FV140" s="2"/>
      <c r="FW140" s="2"/>
      <c r="FX140" s="2">
        <v>79</v>
      </c>
      <c r="FY140" s="2">
        <v>50</v>
      </c>
      <c r="FZ140" s="2"/>
      <c r="GA140" s="2" t="s">
        <v>47</v>
      </c>
      <c r="GB140" s="2"/>
      <c r="GC140" s="2"/>
      <c r="GD140" s="2">
        <v>0</v>
      </c>
      <c r="GE140" s="2"/>
      <c r="GF140" s="2">
        <v>-1540527724</v>
      </c>
      <c r="GG140" s="2">
        <v>2</v>
      </c>
      <c r="GH140" s="2">
        <v>1</v>
      </c>
      <c r="GI140" s="2">
        <v>-2</v>
      </c>
      <c r="GJ140" s="2">
        <v>0</v>
      </c>
      <c r="GK140" s="2">
        <f>ROUND(R140*(R12)/100,0)</f>
        <v>0</v>
      </c>
      <c r="GL140" s="2">
        <f t="shared" si="137"/>
        <v>0</v>
      </c>
      <c r="GM140" s="2">
        <f t="shared" si="138"/>
        <v>1128</v>
      </c>
      <c r="GN140" s="2">
        <f t="shared" si="139"/>
        <v>1128</v>
      </c>
      <c r="GO140" s="2">
        <f t="shared" si="140"/>
        <v>0</v>
      </c>
      <c r="GP140" s="2">
        <f t="shared" si="141"/>
        <v>0</v>
      </c>
      <c r="GQ140" s="2"/>
      <c r="GR140" s="2">
        <v>0</v>
      </c>
      <c r="GS140" s="2">
        <v>3</v>
      </c>
      <c r="GT140" s="2">
        <v>0</v>
      </c>
      <c r="GU140" s="2" t="s">
        <v>47</v>
      </c>
      <c r="GV140" s="2">
        <f t="shared" si="142"/>
        <v>0</v>
      </c>
      <c r="GW140" s="2">
        <v>1</v>
      </c>
      <c r="GX140" s="2">
        <f t="shared" si="143"/>
        <v>0</v>
      </c>
      <c r="GY140" s="2"/>
      <c r="GZ140" s="2"/>
      <c r="HA140" s="2">
        <v>0</v>
      </c>
      <c r="HB140" s="2">
        <v>0</v>
      </c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>
        <v>-1</v>
      </c>
      <c r="IG140" s="2"/>
      <c r="IH140" s="2"/>
      <c r="II140" s="2"/>
      <c r="IJ140" s="2"/>
      <c r="IK140" s="2">
        <v>0</v>
      </c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x14ac:dyDescent="0.2">
      <c r="A141">
        <v>17</v>
      </c>
      <c r="B141">
        <v>1</v>
      </c>
      <c r="C141">
        <f>ROW(SmtRes!A324)</f>
        <v>324</v>
      </c>
      <c r="D141">
        <f>ROW(EtalonRes!A324)</f>
        <v>324</v>
      </c>
      <c r="E141" t="s">
        <v>271</v>
      </c>
      <c r="F141" t="s">
        <v>272</v>
      </c>
      <c r="G141" t="s">
        <v>273</v>
      </c>
      <c r="H141" t="s">
        <v>60</v>
      </c>
      <c r="I141">
        <f>'1.Смета.или.Акт'!E179</f>
        <v>1.6157999999999999</v>
      </c>
      <c r="J141">
        <v>0</v>
      </c>
      <c r="O141">
        <f t="shared" si="110"/>
        <v>3996</v>
      </c>
      <c r="P141">
        <f t="shared" si="111"/>
        <v>0</v>
      </c>
      <c r="Q141">
        <f t="shared" si="112"/>
        <v>1171</v>
      </c>
      <c r="R141">
        <f t="shared" si="113"/>
        <v>0</v>
      </c>
      <c r="S141">
        <f t="shared" si="114"/>
        <v>2825</v>
      </c>
      <c r="T141">
        <f t="shared" si="115"/>
        <v>0</v>
      </c>
      <c r="U141">
        <f t="shared" si="116"/>
        <v>52.481183999999992</v>
      </c>
      <c r="V141">
        <f t="shared" si="117"/>
        <v>0</v>
      </c>
      <c r="W141">
        <f t="shared" si="118"/>
        <v>0</v>
      </c>
      <c r="X141">
        <f t="shared" si="119"/>
        <v>2232</v>
      </c>
      <c r="Y141">
        <f t="shared" si="120"/>
        <v>1413</v>
      </c>
      <c r="AA141">
        <v>34736124</v>
      </c>
      <c r="AB141">
        <f t="shared" si="144"/>
        <v>364.74</v>
      </c>
      <c r="AC141">
        <f t="shared" si="121"/>
        <v>0</v>
      </c>
      <c r="AD141">
        <f t="shared" si="145"/>
        <v>106.85</v>
      </c>
      <c r="AE141">
        <f t="shared" si="146"/>
        <v>0</v>
      </c>
      <c r="AF141">
        <f t="shared" si="147"/>
        <v>257.89</v>
      </c>
      <c r="AG141">
        <f t="shared" si="122"/>
        <v>0</v>
      </c>
      <c r="AH141">
        <f t="shared" si="123"/>
        <v>32.479999999999997</v>
      </c>
      <c r="AI141">
        <f t="shared" si="124"/>
        <v>0</v>
      </c>
      <c r="AJ141">
        <f t="shared" si="125"/>
        <v>0</v>
      </c>
      <c r="AK141">
        <v>364.74</v>
      </c>
      <c r="AL141">
        <v>0</v>
      </c>
      <c r="AM141">
        <v>106.85</v>
      </c>
      <c r="AN141">
        <v>0</v>
      </c>
      <c r="AO141">
        <v>257.89</v>
      </c>
      <c r="AP141">
        <v>0</v>
      </c>
      <c r="AQ141">
        <v>32.479999999999997</v>
      </c>
      <c r="AR141">
        <v>0</v>
      </c>
      <c r="AS141">
        <v>0</v>
      </c>
      <c r="AT141">
        <v>79</v>
      </c>
      <c r="AU141">
        <v>50</v>
      </c>
      <c r="AV141">
        <v>1</v>
      </c>
      <c r="AW141">
        <v>1</v>
      </c>
      <c r="AZ141">
        <v>6.78</v>
      </c>
      <c r="BA141">
        <v>6.78</v>
      </c>
      <c r="BB141">
        <v>6.78</v>
      </c>
      <c r="BC141">
        <v>6.78</v>
      </c>
      <c r="BD141" t="s">
        <v>47</v>
      </c>
      <c r="BE141" t="s">
        <v>47</v>
      </c>
      <c r="BF141" t="s">
        <v>47</v>
      </c>
      <c r="BG141" t="s">
        <v>47</v>
      </c>
      <c r="BH141">
        <v>0</v>
      </c>
      <c r="BI141">
        <v>1</v>
      </c>
      <c r="BJ141" t="s">
        <v>274</v>
      </c>
      <c r="BM141">
        <v>61001</v>
      </c>
      <c r="BN141">
        <v>0</v>
      </c>
      <c r="BO141" t="s">
        <v>47</v>
      </c>
      <c r="BP141">
        <v>0</v>
      </c>
      <c r="BQ141">
        <v>6</v>
      </c>
      <c r="BR141">
        <v>0</v>
      </c>
      <c r="BS141">
        <v>6.78</v>
      </c>
      <c r="BT141">
        <v>1</v>
      </c>
      <c r="BU141">
        <v>1</v>
      </c>
      <c r="BV141">
        <v>1</v>
      </c>
      <c r="BW141">
        <v>1</v>
      </c>
      <c r="BX141">
        <v>1</v>
      </c>
      <c r="BY141" t="s">
        <v>47</v>
      </c>
      <c r="BZ141">
        <v>79</v>
      </c>
      <c r="CA141">
        <v>50</v>
      </c>
      <c r="CF141">
        <v>0</v>
      </c>
      <c r="CG141">
        <v>0</v>
      </c>
      <c r="CM141">
        <v>0</v>
      </c>
      <c r="CN141" t="s">
        <v>47</v>
      </c>
      <c r="CO141">
        <v>0</v>
      </c>
      <c r="CP141">
        <f t="shared" si="148"/>
        <v>3996</v>
      </c>
      <c r="CQ141">
        <f t="shared" si="126"/>
        <v>0</v>
      </c>
      <c r="CR141">
        <f t="shared" si="127"/>
        <v>724.44299999999998</v>
      </c>
      <c r="CS141">
        <f t="shared" si="128"/>
        <v>0</v>
      </c>
      <c r="CT141">
        <f t="shared" si="129"/>
        <v>1748.4941999999999</v>
      </c>
      <c r="CU141">
        <f t="shared" si="130"/>
        <v>0</v>
      </c>
      <c r="CV141">
        <f t="shared" si="131"/>
        <v>32.479999999999997</v>
      </c>
      <c r="CW141">
        <f t="shared" si="132"/>
        <v>0</v>
      </c>
      <c r="CX141">
        <f t="shared" si="133"/>
        <v>0</v>
      </c>
      <c r="CY141">
        <f t="shared" si="134"/>
        <v>2231.75</v>
      </c>
      <c r="CZ141">
        <f t="shared" si="135"/>
        <v>1412.5</v>
      </c>
      <c r="DC141" t="s">
        <v>47</v>
      </c>
      <c r="DD141" t="s">
        <v>47</v>
      </c>
      <c r="DE141" t="s">
        <v>47</v>
      </c>
      <c r="DF141" t="s">
        <v>47</v>
      </c>
      <c r="DG141" t="s">
        <v>47</v>
      </c>
      <c r="DH141" t="s">
        <v>47</v>
      </c>
      <c r="DI141" t="s">
        <v>47</v>
      </c>
      <c r="DJ141" t="s">
        <v>47</v>
      </c>
      <c r="DK141" t="s">
        <v>47</v>
      </c>
      <c r="DL141" t="s">
        <v>47</v>
      </c>
      <c r="DM141" t="s">
        <v>47</v>
      </c>
      <c r="DN141">
        <v>0</v>
      </c>
      <c r="DO141">
        <v>0</v>
      </c>
      <c r="DP141">
        <v>1</v>
      </c>
      <c r="DQ141">
        <v>1</v>
      </c>
      <c r="DU141">
        <v>1005</v>
      </c>
      <c r="DV141" t="s">
        <v>60</v>
      </c>
      <c r="DW141" t="s">
        <v>60</v>
      </c>
      <c r="DX141">
        <v>100</v>
      </c>
      <c r="EE141">
        <v>32653441</v>
      </c>
      <c r="EF141">
        <v>6</v>
      </c>
      <c r="EG141" t="s">
        <v>68</v>
      </c>
      <c r="EH141">
        <v>0</v>
      </c>
      <c r="EI141" t="s">
        <v>47</v>
      </c>
      <c r="EJ141">
        <v>1</v>
      </c>
      <c r="EK141">
        <v>61001</v>
      </c>
      <c r="EL141" t="s">
        <v>275</v>
      </c>
      <c r="EM141" t="s">
        <v>276</v>
      </c>
      <c r="EO141" t="s">
        <v>47</v>
      </c>
      <c r="EQ141">
        <v>0</v>
      </c>
      <c r="ER141">
        <v>364.74</v>
      </c>
      <c r="ES141">
        <v>0</v>
      </c>
      <c r="ET141">
        <v>106.85</v>
      </c>
      <c r="EU141">
        <v>0</v>
      </c>
      <c r="EV141">
        <v>257.89</v>
      </c>
      <c r="EW141">
        <v>32.479999999999997</v>
      </c>
      <c r="EX141">
        <v>0</v>
      </c>
      <c r="EY141">
        <v>0</v>
      </c>
      <c r="FQ141">
        <v>0</v>
      </c>
      <c r="FR141">
        <f t="shared" si="136"/>
        <v>0</v>
      </c>
      <c r="FS141">
        <v>0</v>
      </c>
      <c r="FX141">
        <v>79</v>
      </c>
      <c r="FY141">
        <v>50</v>
      </c>
      <c r="GA141" t="s">
        <v>47</v>
      </c>
      <c r="GD141">
        <v>0</v>
      </c>
      <c r="GF141">
        <v>-1540527724</v>
      </c>
      <c r="GG141">
        <v>1</v>
      </c>
      <c r="GH141">
        <v>1</v>
      </c>
      <c r="GI141">
        <v>4</v>
      </c>
      <c r="GJ141">
        <v>0</v>
      </c>
      <c r="GK141">
        <f>ROUND(R141*(S12)/100,0)</f>
        <v>0</v>
      </c>
      <c r="GL141">
        <f t="shared" si="137"/>
        <v>0</v>
      </c>
      <c r="GM141">
        <f t="shared" si="138"/>
        <v>7641</v>
      </c>
      <c r="GN141">
        <f t="shared" si="139"/>
        <v>7641</v>
      </c>
      <c r="GO141">
        <f t="shared" si="140"/>
        <v>0</v>
      </c>
      <c r="GP141">
        <f t="shared" si="141"/>
        <v>0</v>
      </c>
      <c r="GR141">
        <v>0</v>
      </c>
      <c r="GS141">
        <v>3</v>
      </c>
      <c r="GT141">
        <v>0</v>
      </c>
      <c r="GU141" t="s">
        <v>47</v>
      </c>
      <c r="GV141">
        <f t="shared" si="142"/>
        <v>0</v>
      </c>
      <c r="GW141">
        <v>1</v>
      </c>
      <c r="GX141">
        <f t="shared" si="143"/>
        <v>0</v>
      </c>
      <c r="HA141">
        <v>0</v>
      </c>
      <c r="HB141">
        <v>0</v>
      </c>
      <c r="IF141">
        <v>-1</v>
      </c>
      <c r="IK141">
        <v>0</v>
      </c>
    </row>
    <row r="142" spans="1:255" x14ac:dyDescent="0.2">
      <c r="A142" s="2">
        <v>17</v>
      </c>
      <c r="B142" s="2">
        <v>1</v>
      </c>
      <c r="C142" s="2">
        <f>ROW(SmtRes!A331)</f>
        <v>331</v>
      </c>
      <c r="D142" s="2">
        <f>ROW(EtalonRes!A331)</f>
        <v>331</v>
      </c>
      <c r="E142" s="2" t="s">
        <v>277</v>
      </c>
      <c r="F142" s="2" t="s">
        <v>278</v>
      </c>
      <c r="G142" s="2" t="s">
        <v>279</v>
      </c>
      <c r="H142" s="2" t="s">
        <v>60</v>
      </c>
      <c r="I142" s="2">
        <f>'1.Смета.или.Акт'!E183</f>
        <v>1.6157999999999999</v>
      </c>
      <c r="J142" s="2">
        <v>0</v>
      </c>
      <c r="K142" s="2"/>
      <c r="L142" s="2"/>
      <c r="M142" s="2"/>
      <c r="N142" s="2"/>
      <c r="O142" s="2">
        <f t="shared" si="110"/>
        <v>6359</v>
      </c>
      <c r="P142" s="2">
        <f t="shared" si="111"/>
        <v>5317</v>
      </c>
      <c r="Q142" s="2">
        <f t="shared" si="112"/>
        <v>14</v>
      </c>
      <c r="R142" s="2">
        <f t="shared" si="113"/>
        <v>2</v>
      </c>
      <c r="S142" s="2">
        <f t="shared" si="114"/>
        <v>1028</v>
      </c>
      <c r="T142" s="2">
        <f t="shared" si="115"/>
        <v>0</v>
      </c>
      <c r="U142" s="2">
        <f t="shared" si="116"/>
        <v>131.84927999999999</v>
      </c>
      <c r="V142" s="2">
        <f t="shared" si="117"/>
        <v>0.21005399999999999</v>
      </c>
      <c r="W142" s="2">
        <f t="shared" si="118"/>
        <v>0</v>
      </c>
      <c r="X142" s="2">
        <f t="shared" si="119"/>
        <v>814</v>
      </c>
      <c r="Y142" s="2">
        <f t="shared" si="120"/>
        <v>515</v>
      </c>
      <c r="Z142" s="2"/>
      <c r="AA142" s="2">
        <v>34736102</v>
      </c>
      <c r="AB142" s="2">
        <f>'1.Смета.или.Акт'!F183</f>
        <v>3935.63</v>
      </c>
      <c r="AC142" s="2">
        <f t="shared" si="121"/>
        <v>3290.44</v>
      </c>
      <c r="AD142" s="2">
        <f>'1.Смета.или.Акт'!H183</f>
        <v>8.7100000000000009</v>
      </c>
      <c r="AE142" s="2">
        <f>'1.Смета.или.Акт'!I183</f>
        <v>1.51</v>
      </c>
      <c r="AF142" s="2">
        <f>'1.Смета.или.Акт'!G183</f>
        <v>636.48</v>
      </c>
      <c r="AG142" s="2">
        <f t="shared" si="122"/>
        <v>0</v>
      </c>
      <c r="AH142" s="2">
        <f t="shared" si="123"/>
        <v>81.599999999999994</v>
      </c>
      <c r="AI142" s="2">
        <f t="shared" si="124"/>
        <v>0.13</v>
      </c>
      <c r="AJ142" s="2">
        <f t="shared" si="125"/>
        <v>0</v>
      </c>
      <c r="AK142" s="2">
        <v>3935.63</v>
      </c>
      <c r="AL142" s="2">
        <v>3290.44</v>
      </c>
      <c r="AM142" s="2">
        <v>8.7100000000000009</v>
      </c>
      <c r="AN142" s="2">
        <v>1.51</v>
      </c>
      <c r="AO142" s="2">
        <v>636.48</v>
      </c>
      <c r="AP142" s="2">
        <v>0</v>
      </c>
      <c r="AQ142" s="2">
        <v>81.599999999999994</v>
      </c>
      <c r="AR142" s="2">
        <v>0.13</v>
      </c>
      <c r="AS142" s="2">
        <v>0</v>
      </c>
      <c r="AT142" s="2">
        <f>'1.Смета.или.Акт'!E184</f>
        <v>79</v>
      </c>
      <c r="AU142" s="2">
        <f>'1.Смета.или.Акт'!E185</f>
        <v>50</v>
      </c>
      <c r="AV142" s="2">
        <v>1</v>
      </c>
      <c r="AW142" s="2">
        <v>1</v>
      </c>
      <c r="AX142" s="2"/>
      <c r="AY142" s="2"/>
      <c r="AZ142" s="2">
        <v>1</v>
      </c>
      <c r="BA142" s="2">
        <v>1</v>
      </c>
      <c r="BB142" s="2">
        <v>1</v>
      </c>
      <c r="BC142" s="2">
        <v>1</v>
      </c>
      <c r="BD142" s="2" t="s">
        <v>47</v>
      </c>
      <c r="BE142" s="2" t="s">
        <v>47</v>
      </c>
      <c r="BF142" s="2" t="s">
        <v>47</v>
      </c>
      <c r="BG142" s="2" t="s">
        <v>47</v>
      </c>
      <c r="BH142" s="2">
        <v>0</v>
      </c>
      <c r="BI142" s="2">
        <v>1</v>
      </c>
      <c r="BJ142" s="2" t="s">
        <v>280</v>
      </c>
      <c r="BK142" s="2"/>
      <c r="BL142" s="2"/>
      <c r="BM142" s="2">
        <v>61001</v>
      </c>
      <c r="BN142" s="2">
        <v>0</v>
      </c>
      <c r="BO142" s="2" t="s">
        <v>47</v>
      </c>
      <c r="BP142" s="2">
        <v>0</v>
      </c>
      <c r="BQ142" s="2">
        <v>6</v>
      </c>
      <c r="BR142" s="2">
        <v>0</v>
      </c>
      <c r="BS142" s="2">
        <v>1</v>
      </c>
      <c r="BT142" s="2">
        <v>1</v>
      </c>
      <c r="BU142" s="2">
        <v>1</v>
      </c>
      <c r="BV142" s="2">
        <v>1</v>
      </c>
      <c r="BW142" s="2">
        <v>1</v>
      </c>
      <c r="BX142" s="2">
        <v>1</v>
      </c>
      <c r="BY142" s="2" t="s">
        <v>47</v>
      </c>
      <c r="BZ142" s="2">
        <v>79</v>
      </c>
      <c r="CA142" s="2">
        <v>50</v>
      </c>
      <c r="CB142" s="2"/>
      <c r="CC142" s="2"/>
      <c r="CD142" s="2"/>
      <c r="CE142" s="2"/>
      <c r="CF142" s="2">
        <v>0</v>
      </c>
      <c r="CG142" s="2">
        <v>0</v>
      </c>
      <c r="CH142" s="2"/>
      <c r="CI142" s="2"/>
      <c r="CJ142" s="2"/>
      <c r="CK142" s="2"/>
      <c r="CL142" s="2"/>
      <c r="CM142" s="2">
        <v>0</v>
      </c>
      <c r="CN142" s="2" t="s">
        <v>47</v>
      </c>
      <c r="CO142" s="2">
        <v>0</v>
      </c>
      <c r="CP142" s="2">
        <f>IF('1.Смета.или.Акт'!F183=AC142+AD142+AF142,P142+Q142+S142,I142*AB142)</f>
        <v>6359</v>
      </c>
      <c r="CQ142" s="2">
        <f t="shared" si="126"/>
        <v>3290.44</v>
      </c>
      <c r="CR142" s="2">
        <f t="shared" si="127"/>
        <v>8.7100000000000009</v>
      </c>
      <c r="CS142" s="2">
        <f t="shared" si="128"/>
        <v>1.51</v>
      </c>
      <c r="CT142" s="2">
        <f t="shared" si="129"/>
        <v>636.48</v>
      </c>
      <c r="CU142" s="2">
        <f t="shared" si="130"/>
        <v>0</v>
      </c>
      <c r="CV142" s="2">
        <f t="shared" si="131"/>
        <v>81.599999999999994</v>
      </c>
      <c r="CW142" s="2">
        <f t="shared" si="132"/>
        <v>0.13</v>
      </c>
      <c r="CX142" s="2">
        <f t="shared" si="133"/>
        <v>0</v>
      </c>
      <c r="CY142" s="2">
        <f t="shared" si="134"/>
        <v>813.7</v>
      </c>
      <c r="CZ142" s="2">
        <f t="shared" si="135"/>
        <v>515</v>
      </c>
      <c r="DA142" s="2"/>
      <c r="DB142" s="2"/>
      <c r="DC142" s="2" t="s">
        <v>47</v>
      </c>
      <c r="DD142" s="2" t="s">
        <v>47</v>
      </c>
      <c r="DE142" s="2" t="s">
        <v>47</v>
      </c>
      <c r="DF142" s="2" t="s">
        <v>47</v>
      </c>
      <c r="DG142" s="2" t="s">
        <v>47</v>
      </c>
      <c r="DH142" s="2" t="s">
        <v>47</v>
      </c>
      <c r="DI142" s="2" t="s">
        <v>47</v>
      </c>
      <c r="DJ142" s="2" t="s">
        <v>47</v>
      </c>
      <c r="DK142" s="2" t="s">
        <v>47</v>
      </c>
      <c r="DL142" s="2" t="s">
        <v>47</v>
      </c>
      <c r="DM142" s="2" t="s">
        <v>47</v>
      </c>
      <c r="DN142" s="2">
        <v>0</v>
      </c>
      <c r="DO142" s="2">
        <v>0</v>
      </c>
      <c r="DP142" s="2">
        <v>1</v>
      </c>
      <c r="DQ142" s="2">
        <v>1</v>
      </c>
      <c r="DR142" s="2"/>
      <c r="DS142" s="2"/>
      <c r="DT142" s="2"/>
      <c r="DU142" s="2">
        <v>1005</v>
      </c>
      <c r="DV142" s="2" t="s">
        <v>60</v>
      </c>
      <c r="DW142" s="2" t="str">
        <f>'1.Смета.или.Акт'!D183</f>
        <v>100 м2</v>
      </c>
      <c r="DX142" s="2">
        <v>100</v>
      </c>
      <c r="DY142" s="2"/>
      <c r="DZ142" s="2"/>
      <c r="EA142" s="2"/>
      <c r="EB142" s="2"/>
      <c r="EC142" s="2"/>
      <c r="ED142" s="2"/>
      <c r="EE142" s="2">
        <v>32653441</v>
      </c>
      <c r="EF142" s="2">
        <v>6</v>
      </c>
      <c r="EG142" s="2" t="s">
        <v>68</v>
      </c>
      <c r="EH142" s="2">
        <v>0</v>
      </c>
      <c r="EI142" s="2" t="s">
        <v>47</v>
      </c>
      <c r="EJ142" s="2">
        <v>1</v>
      </c>
      <c r="EK142" s="2">
        <v>61001</v>
      </c>
      <c r="EL142" s="2" t="s">
        <v>275</v>
      </c>
      <c r="EM142" s="2" t="s">
        <v>276</v>
      </c>
      <c r="EN142" s="2"/>
      <c r="EO142" s="2" t="s">
        <v>47</v>
      </c>
      <c r="EP142" s="2"/>
      <c r="EQ142" s="2">
        <v>0</v>
      </c>
      <c r="ER142" s="2">
        <v>3935.63</v>
      </c>
      <c r="ES142" s="2">
        <v>3290.44</v>
      </c>
      <c r="ET142" s="2">
        <v>8.7100000000000009</v>
      </c>
      <c r="EU142" s="2">
        <v>1.51</v>
      </c>
      <c r="EV142" s="2">
        <v>636.48</v>
      </c>
      <c r="EW142" s="2">
        <v>81.599999999999994</v>
      </c>
      <c r="EX142" s="2">
        <v>0.13</v>
      </c>
      <c r="EY142" s="2">
        <v>0</v>
      </c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>
        <v>0</v>
      </c>
      <c r="FR142" s="2">
        <f t="shared" si="136"/>
        <v>0</v>
      </c>
      <c r="FS142" s="2">
        <v>0</v>
      </c>
      <c r="FT142" s="2"/>
      <c r="FU142" s="2"/>
      <c r="FV142" s="2"/>
      <c r="FW142" s="2"/>
      <c r="FX142" s="2">
        <v>79</v>
      </c>
      <c r="FY142" s="2">
        <v>50</v>
      </c>
      <c r="FZ142" s="2"/>
      <c r="GA142" s="2" t="s">
        <v>47</v>
      </c>
      <c r="GB142" s="2"/>
      <c r="GC142" s="2"/>
      <c r="GD142" s="2">
        <v>0</v>
      </c>
      <c r="GE142" s="2"/>
      <c r="GF142" s="2">
        <v>31426201</v>
      </c>
      <c r="GG142" s="2">
        <v>2</v>
      </c>
      <c r="GH142" s="2">
        <v>1</v>
      </c>
      <c r="GI142" s="2">
        <v>-2</v>
      </c>
      <c r="GJ142" s="2">
        <v>0</v>
      </c>
      <c r="GK142" s="2">
        <f>ROUND(R142*(R12)/100,0)</f>
        <v>0</v>
      </c>
      <c r="GL142" s="2">
        <f t="shared" si="137"/>
        <v>0</v>
      </c>
      <c r="GM142" s="2">
        <f t="shared" si="138"/>
        <v>7688</v>
      </c>
      <c r="GN142" s="2">
        <f t="shared" si="139"/>
        <v>7688</v>
      </c>
      <c r="GO142" s="2">
        <f t="shared" si="140"/>
        <v>0</v>
      </c>
      <c r="GP142" s="2">
        <f t="shared" si="141"/>
        <v>0</v>
      </c>
      <c r="GQ142" s="2"/>
      <c r="GR142" s="2">
        <v>0</v>
      </c>
      <c r="GS142" s="2">
        <v>3</v>
      </c>
      <c r="GT142" s="2">
        <v>0</v>
      </c>
      <c r="GU142" s="2" t="s">
        <v>47</v>
      </c>
      <c r="GV142" s="2">
        <f t="shared" si="142"/>
        <v>0</v>
      </c>
      <c r="GW142" s="2">
        <v>1</v>
      </c>
      <c r="GX142" s="2">
        <f t="shared" si="143"/>
        <v>0</v>
      </c>
      <c r="GY142" s="2"/>
      <c r="GZ142" s="2"/>
      <c r="HA142" s="2">
        <v>0</v>
      </c>
      <c r="HB142" s="2">
        <v>0</v>
      </c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>
        <v>-1</v>
      </c>
      <c r="IG142" s="2"/>
      <c r="IH142" s="2"/>
      <c r="II142" s="2"/>
      <c r="IJ142" s="2"/>
      <c r="IK142" s="2">
        <v>0</v>
      </c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x14ac:dyDescent="0.2">
      <c r="A143">
        <v>17</v>
      </c>
      <c r="B143">
        <v>1</v>
      </c>
      <c r="C143">
        <f>ROW(SmtRes!A338)</f>
        <v>338</v>
      </c>
      <c r="D143">
        <f>ROW(EtalonRes!A338)</f>
        <v>338</v>
      </c>
      <c r="E143" t="s">
        <v>277</v>
      </c>
      <c r="F143" t="s">
        <v>278</v>
      </c>
      <c r="G143" t="s">
        <v>279</v>
      </c>
      <c r="H143" t="s">
        <v>60</v>
      </c>
      <c r="I143">
        <f>'1.Смета.или.Акт'!E183</f>
        <v>1.6157999999999999</v>
      </c>
      <c r="J143">
        <v>0</v>
      </c>
      <c r="O143">
        <f t="shared" si="110"/>
        <v>43115</v>
      </c>
      <c r="P143">
        <f t="shared" si="111"/>
        <v>36047</v>
      </c>
      <c r="Q143">
        <f t="shared" si="112"/>
        <v>95</v>
      </c>
      <c r="R143">
        <f t="shared" si="113"/>
        <v>17</v>
      </c>
      <c r="S143">
        <f t="shared" si="114"/>
        <v>6973</v>
      </c>
      <c r="T143">
        <f t="shared" si="115"/>
        <v>0</v>
      </c>
      <c r="U143">
        <f t="shared" si="116"/>
        <v>131.84927999999999</v>
      </c>
      <c r="V143">
        <f t="shared" si="117"/>
        <v>0.21005399999999999</v>
      </c>
      <c r="W143">
        <f t="shared" si="118"/>
        <v>0</v>
      </c>
      <c r="X143">
        <f t="shared" si="119"/>
        <v>5522</v>
      </c>
      <c r="Y143">
        <f t="shared" si="120"/>
        <v>3495</v>
      </c>
      <c r="AA143">
        <v>34736124</v>
      </c>
      <c r="AB143">
        <f t="shared" si="144"/>
        <v>3935.63</v>
      </c>
      <c r="AC143">
        <f t="shared" si="121"/>
        <v>3290.44</v>
      </c>
      <c r="AD143">
        <f t="shared" si="145"/>
        <v>8.7100000000000009</v>
      </c>
      <c r="AE143">
        <f t="shared" si="146"/>
        <v>1.51</v>
      </c>
      <c r="AF143">
        <f t="shared" si="147"/>
        <v>636.48</v>
      </c>
      <c r="AG143">
        <f t="shared" si="122"/>
        <v>0</v>
      </c>
      <c r="AH143">
        <f t="shared" si="123"/>
        <v>81.599999999999994</v>
      </c>
      <c r="AI143">
        <f t="shared" si="124"/>
        <v>0.13</v>
      </c>
      <c r="AJ143">
        <f t="shared" si="125"/>
        <v>0</v>
      </c>
      <c r="AK143">
        <v>3935.63</v>
      </c>
      <c r="AL143">
        <v>3290.44</v>
      </c>
      <c r="AM143">
        <v>8.7100000000000009</v>
      </c>
      <c r="AN143">
        <v>1.51</v>
      </c>
      <c r="AO143">
        <v>636.48</v>
      </c>
      <c r="AP143">
        <v>0</v>
      </c>
      <c r="AQ143">
        <v>81.599999999999994</v>
      </c>
      <c r="AR143">
        <v>0.13</v>
      </c>
      <c r="AS143">
        <v>0</v>
      </c>
      <c r="AT143">
        <v>79</v>
      </c>
      <c r="AU143">
        <v>50</v>
      </c>
      <c r="AV143">
        <v>1</v>
      </c>
      <c r="AW143">
        <v>1</v>
      </c>
      <c r="AZ143">
        <v>6.78</v>
      </c>
      <c r="BA143">
        <v>6.78</v>
      </c>
      <c r="BB143">
        <v>6.78</v>
      </c>
      <c r="BC143">
        <v>6.78</v>
      </c>
      <c r="BD143" t="s">
        <v>47</v>
      </c>
      <c r="BE143" t="s">
        <v>47</v>
      </c>
      <c r="BF143" t="s">
        <v>47</v>
      </c>
      <c r="BG143" t="s">
        <v>47</v>
      </c>
      <c r="BH143">
        <v>0</v>
      </c>
      <c r="BI143">
        <v>1</v>
      </c>
      <c r="BJ143" t="s">
        <v>280</v>
      </c>
      <c r="BM143">
        <v>61001</v>
      </c>
      <c r="BN143">
        <v>0</v>
      </c>
      <c r="BO143" t="s">
        <v>47</v>
      </c>
      <c r="BP143">
        <v>0</v>
      </c>
      <c r="BQ143">
        <v>6</v>
      </c>
      <c r="BR143">
        <v>0</v>
      </c>
      <c r="BS143">
        <v>6.78</v>
      </c>
      <c r="BT143">
        <v>1</v>
      </c>
      <c r="BU143">
        <v>1</v>
      </c>
      <c r="BV143">
        <v>1</v>
      </c>
      <c r="BW143">
        <v>1</v>
      </c>
      <c r="BX143">
        <v>1</v>
      </c>
      <c r="BY143" t="s">
        <v>47</v>
      </c>
      <c r="BZ143">
        <v>79</v>
      </c>
      <c r="CA143">
        <v>50</v>
      </c>
      <c r="CF143">
        <v>0</v>
      </c>
      <c r="CG143">
        <v>0</v>
      </c>
      <c r="CM143">
        <v>0</v>
      </c>
      <c r="CN143" t="s">
        <v>47</v>
      </c>
      <c r="CO143">
        <v>0</v>
      </c>
      <c r="CP143">
        <f t="shared" si="148"/>
        <v>43115</v>
      </c>
      <c r="CQ143">
        <f t="shared" si="126"/>
        <v>22309.183199999999</v>
      </c>
      <c r="CR143">
        <f t="shared" si="127"/>
        <v>59.05380000000001</v>
      </c>
      <c r="CS143">
        <f t="shared" si="128"/>
        <v>10.2378</v>
      </c>
      <c r="CT143">
        <f t="shared" si="129"/>
        <v>4315.3344000000006</v>
      </c>
      <c r="CU143">
        <f t="shared" si="130"/>
        <v>0</v>
      </c>
      <c r="CV143">
        <f t="shared" si="131"/>
        <v>81.599999999999994</v>
      </c>
      <c r="CW143">
        <f t="shared" si="132"/>
        <v>0.13</v>
      </c>
      <c r="CX143">
        <f t="shared" si="133"/>
        <v>0</v>
      </c>
      <c r="CY143">
        <f t="shared" si="134"/>
        <v>5522.1</v>
      </c>
      <c r="CZ143">
        <f t="shared" si="135"/>
        <v>3495</v>
      </c>
      <c r="DC143" t="s">
        <v>47</v>
      </c>
      <c r="DD143" t="s">
        <v>47</v>
      </c>
      <c r="DE143" t="s">
        <v>47</v>
      </c>
      <c r="DF143" t="s">
        <v>47</v>
      </c>
      <c r="DG143" t="s">
        <v>47</v>
      </c>
      <c r="DH143" t="s">
        <v>47</v>
      </c>
      <c r="DI143" t="s">
        <v>47</v>
      </c>
      <c r="DJ143" t="s">
        <v>47</v>
      </c>
      <c r="DK143" t="s">
        <v>47</v>
      </c>
      <c r="DL143" t="s">
        <v>47</v>
      </c>
      <c r="DM143" t="s">
        <v>47</v>
      </c>
      <c r="DN143">
        <v>0</v>
      </c>
      <c r="DO143">
        <v>0</v>
      </c>
      <c r="DP143">
        <v>1</v>
      </c>
      <c r="DQ143">
        <v>1</v>
      </c>
      <c r="DU143">
        <v>1005</v>
      </c>
      <c r="DV143" t="s">
        <v>60</v>
      </c>
      <c r="DW143" t="s">
        <v>60</v>
      </c>
      <c r="DX143">
        <v>100</v>
      </c>
      <c r="EE143">
        <v>32653441</v>
      </c>
      <c r="EF143">
        <v>6</v>
      </c>
      <c r="EG143" t="s">
        <v>68</v>
      </c>
      <c r="EH143">
        <v>0</v>
      </c>
      <c r="EI143" t="s">
        <v>47</v>
      </c>
      <c r="EJ143">
        <v>1</v>
      </c>
      <c r="EK143">
        <v>61001</v>
      </c>
      <c r="EL143" t="s">
        <v>275</v>
      </c>
      <c r="EM143" t="s">
        <v>276</v>
      </c>
      <c r="EO143" t="s">
        <v>47</v>
      </c>
      <c r="EQ143">
        <v>0</v>
      </c>
      <c r="ER143">
        <v>3935.63</v>
      </c>
      <c r="ES143">
        <v>3290.44</v>
      </c>
      <c r="ET143">
        <v>8.7100000000000009</v>
      </c>
      <c r="EU143">
        <v>1.51</v>
      </c>
      <c r="EV143">
        <v>636.48</v>
      </c>
      <c r="EW143">
        <v>81.599999999999994</v>
      </c>
      <c r="EX143">
        <v>0.13</v>
      </c>
      <c r="EY143">
        <v>0</v>
      </c>
      <c r="FQ143">
        <v>0</v>
      </c>
      <c r="FR143">
        <f t="shared" si="136"/>
        <v>0</v>
      </c>
      <c r="FS143">
        <v>0</v>
      </c>
      <c r="FX143">
        <v>79</v>
      </c>
      <c r="FY143">
        <v>50</v>
      </c>
      <c r="GA143" t="s">
        <v>47</v>
      </c>
      <c r="GD143">
        <v>0</v>
      </c>
      <c r="GF143">
        <v>31426201</v>
      </c>
      <c r="GG143">
        <v>1</v>
      </c>
      <c r="GH143">
        <v>1</v>
      </c>
      <c r="GI143">
        <v>4</v>
      </c>
      <c r="GJ143">
        <v>0</v>
      </c>
      <c r="GK143">
        <f>ROUND(R143*(S12)/100,0)</f>
        <v>0</v>
      </c>
      <c r="GL143">
        <f t="shared" si="137"/>
        <v>0</v>
      </c>
      <c r="GM143">
        <f t="shared" si="138"/>
        <v>52132</v>
      </c>
      <c r="GN143">
        <f t="shared" si="139"/>
        <v>52132</v>
      </c>
      <c r="GO143">
        <f t="shared" si="140"/>
        <v>0</v>
      </c>
      <c r="GP143">
        <f t="shared" si="141"/>
        <v>0</v>
      </c>
      <c r="GR143">
        <v>0</v>
      </c>
      <c r="GS143">
        <v>3</v>
      </c>
      <c r="GT143">
        <v>0</v>
      </c>
      <c r="GU143" t="s">
        <v>47</v>
      </c>
      <c r="GV143">
        <f t="shared" si="142"/>
        <v>0</v>
      </c>
      <c r="GW143">
        <v>1</v>
      </c>
      <c r="GX143">
        <f t="shared" si="143"/>
        <v>0</v>
      </c>
      <c r="HA143">
        <v>0</v>
      </c>
      <c r="HB143">
        <v>0</v>
      </c>
      <c r="IF143">
        <v>-1</v>
      </c>
      <c r="IK143">
        <v>0</v>
      </c>
    </row>
    <row r="144" spans="1:255" x14ac:dyDescent="0.2">
      <c r="A144" s="2">
        <v>17</v>
      </c>
      <c r="B144" s="2">
        <v>1</v>
      </c>
      <c r="C144" s="2">
        <f>ROW(SmtRes!A343)</f>
        <v>343</v>
      </c>
      <c r="D144" s="2">
        <f>ROW(EtalonRes!A343)</f>
        <v>343</v>
      </c>
      <c r="E144" s="2" t="s">
        <v>281</v>
      </c>
      <c r="F144" s="2" t="s">
        <v>282</v>
      </c>
      <c r="G144" s="2" t="s">
        <v>283</v>
      </c>
      <c r="H144" s="2" t="s">
        <v>60</v>
      </c>
      <c r="I144" s="2">
        <f>'1.Смета.или.Акт'!E187</f>
        <v>1.6157999999999999</v>
      </c>
      <c r="J144" s="2">
        <v>0</v>
      </c>
      <c r="K144" s="2"/>
      <c r="L144" s="2"/>
      <c r="M144" s="2"/>
      <c r="N144" s="2"/>
      <c r="O144" s="2">
        <f t="shared" si="110"/>
        <v>4502</v>
      </c>
      <c r="P144" s="2">
        <f t="shared" si="111"/>
        <v>1842</v>
      </c>
      <c r="Q144" s="2">
        <f t="shared" si="112"/>
        <v>2</v>
      </c>
      <c r="R144" s="2">
        <f t="shared" si="113"/>
        <v>0</v>
      </c>
      <c r="S144" s="2">
        <f t="shared" si="114"/>
        <v>2658</v>
      </c>
      <c r="T144" s="2">
        <f t="shared" si="115"/>
        <v>0</v>
      </c>
      <c r="U144" s="2">
        <f t="shared" si="116"/>
        <v>304.17435</v>
      </c>
      <c r="V144" s="2">
        <f t="shared" si="117"/>
        <v>0</v>
      </c>
      <c r="W144" s="2">
        <f t="shared" si="118"/>
        <v>0</v>
      </c>
      <c r="X144" s="2">
        <f t="shared" si="119"/>
        <v>2100</v>
      </c>
      <c r="Y144" s="2">
        <f t="shared" si="120"/>
        <v>1329</v>
      </c>
      <c r="Z144" s="2"/>
      <c r="AA144" s="2">
        <v>34736102</v>
      </c>
      <c r="AB144" s="2">
        <f>'1.Смета.или.Акт'!F187</f>
        <v>2786.77</v>
      </c>
      <c r="AC144" s="2">
        <f t="shared" si="121"/>
        <v>1140.25</v>
      </c>
      <c r="AD144" s="2">
        <f>'1.Смета.или.Акт'!H187</f>
        <v>1.21</v>
      </c>
      <c r="AE144" s="2">
        <f>'1.Смета.или.Акт'!I187</f>
        <v>0</v>
      </c>
      <c r="AF144" s="2">
        <f>'1.Смета.или.Акт'!G187</f>
        <v>1645.31</v>
      </c>
      <c r="AG144" s="2">
        <f t="shared" si="122"/>
        <v>0</v>
      </c>
      <c r="AH144" s="2">
        <f t="shared" si="123"/>
        <v>188.25</v>
      </c>
      <c r="AI144" s="2">
        <f t="shared" si="124"/>
        <v>0</v>
      </c>
      <c r="AJ144" s="2">
        <f t="shared" si="125"/>
        <v>0</v>
      </c>
      <c r="AK144" s="2">
        <v>2786.77</v>
      </c>
      <c r="AL144" s="2">
        <v>1140.25</v>
      </c>
      <c r="AM144" s="2">
        <v>1.21</v>
      </c>
      <c r="AN144" s="2">
        <v>0</v>
      </c>
      <c r="AO144" s="2">
        <v>1645.31</v>
      </c>
      <c r="AP144" s="2">
        <v>0</v>
      </c>
      <c r="AQ144" s="2">
        <v>188.25</v>
      </c>
      <c r="AR144" s="2">
        <v>0</v>
      </c>
      <c r="AS144" s="2">
        <v>0</v>
      </c>
      <c r="AT144" s="2">
        <f>'1.Смета.или.Акт'!E188</f>
        <v>79</v>
      </c>
      <c r="AU144" s="2">
        <f>'1.Смета.или.Акт'!E189</f>
        <v>50</v>
      </c>
      <c r="AV144" s="2">
        <v>1</v>
      </c>
      <c r="AW144" s="2">
        <v>1</v>
      </c>
      <c r="AX144" s="2"/>
      <c r="AY144" s="2"/>
      <c r="AZ144" s="2">
        <v>1</v>
      </c>
      <c r="BA144" s="2">
        <v>1</v>
      </c>
      <c r="BB144" s="2">
        <v>1</v>
      </c>
      <c r="BC144" s="2">
        <v>1</v>
      </c>
      <c r="BD144" s="2" t="s">
        <v>47</v>
      </c>
      <c r="BE144" s="2" t="s">
        <v>47</v>
      </c>
      <c r="BF144" s="2" t="s">
        <v>47</v>
      </c>
      <c r="BG144" s="2" t="s">
        <v>47</v>
      </c>
      <c r="BH144" s="2">
        <v>0</v>
      </c>
      <c r="BI144" s="2">
        <v>1</v>
      </c>
      <c r="BJ144" s="2" t="s">
        <v>284</v>
      </c>
      <c r="BK144" s="2"/>
      <c r="BL144" s="2"/>
      <c r="BM144" s="2">
        <v>61001</v>
      </c>
      <c r="BN144" s="2">
        <v>0</v>
      </c>
      <c r="BO144" s="2" t="s">
        <v>47</v>
      </c>
      <c r="BP144" s="2">
        <v>0</v>
      </c>
      <c r="BQ144" s="2">
        <v>6</v>
      </c>
      <c r="BR144" s="2">
        <v>0</v>
      </c>
      <c r="BS144" s="2">
        <v>1</v>
      </c>
      <c r="BT144" s="2">
        <v>1</v>
      </c>
      <c r="BU144" s="2">
        <v>1</v>
      </c>
      <c r="BV144" s="2">
        <v>1</v>
      </c>
      <c r="BW144" s="2">
        <v>1</v>
      </c>
      <c r="BX144" s="2">
        <v>1</v>
      </c>
      <c r="BY144" s="2" t="s">
        <v>47</v>
      </c>
      <c r="BZ144" s="2">
        <v>79</v>
      </c>
      <c r="CA144" s="2">
        <v>50</v>
      </c>
      <c r="CB144" s="2"/>
      <c r="CC144" s="2"/>
      <c r="CD144" s="2"/>
      <c r="CE144" s="2"/>
      <c r="CF144" s="2">
        <v>0</v>
      </c>
      <c r="CG144" s="2">
        <v>0</v>
      </c>
      <c r="CH144" s="2"/>
      <c r="CI144" s="2"/>
      <c r="CJ144" s="2"/>
      <c r="CK144" s="2"/>
      <c r="CL144" s="2"/>
      <c r="CM144" s="2">
        <v>0</v>
      </c>
      <c r="CN144" s="2" t="s">
        <v>47</v>
      </c>
      <c r="CO144" s="2">
        <v>0</v>
      </c>
      <c r="CP144" s="2">
        <f>IF('1.Смета.или.Акт'!F187=AC144+AD144+AF144,P144+Q144+S144,I144*AB144)</f>
        <v>4502</v>
      </c>
      <c r="CQ144" s="2">
        <f t="shared" si="126"/>
        <v>1140.25</v>
      </c>
      <c r="CR144" s="2">
        <f t="shared" si="127"/>
        <v>1.21</v>
      </c>
      <c r="CS144" s="2">
        <f t="shared" si="128"/>
        <v>0</v>
      </c>
      <c r="CT144" s="2">
        <f t="shared" si="129"/>
        <v>1645.31</v>
      </c>
      <c r="CU144" s="2">
        <f t="shared" si="130"/>
        <v>0</v>
      </c>
      <c r="CV144" s="2">
        <f t="shared" si="131"/>
        <v>188.25</v>
      </c>
      <c r="CW144" s="2">
        <f t="shared" si="132"/>
        <v>0</v>
      </c>
      <c r="CX144" s="2">
        <f t="shared" si="133"/>
        <v>0</v>
      </c>
      <c r="CY144" s="2">
        <f t="shared" si="134"/>
        <v>2099.8200000000002</v>
      </c>
      <c r="CZ144" s="2">
        <f t="shared" si="135"/>
        <v>1329</v>
      </c>
      <c r="DA144" s="2"/>
      <c r="DB144" s="2"/>
      <c r="DC144" s="2" t="s">
        <v>47</v>
      </c>
      <c r="DD144" s="2" t="s">
        <v>47</v>
      </c>
      <c r="DE144" s="2" t="s">
        <v>47</v>
      </c>
      <c r="DF144" s="2" t="s">
        <v>47</v>
      </c>
      <c r="DG144" s="2" t="s">
        <v>47</v>
      </c>
      <c r="DH144" s="2" t="s">
        <v>47</v>
      </c>
      <c r="DI144" s="2" t="s">
        <v>47</v>
      </c>
      <c r="DJ144" s="2" t="s">
        <v>47</v>
      </c>
      <c r="DK144" s="2" t="s">
        <v>47</v>
      </c>
      <c r="DL144" s="2" t="s">
        <v>47</v>
      </c>
      <c r="DM144" s="2" t="s">
        <v>47</v>
      </c>
      <c r="DN144" s="2">
        <v>0</v>
      </c>
      <c r="DO144" s="2">
        <v>0</v>
      </c>
      <c r="DP144" s="2">
        <v>1</v>
      </c>
      <c r="DQ144" s="2">
        <v>1</v>
      </c>
      <c r="DR144" s="2"/>
      <c r="DS144" s="2"/>
      <c r="DT144" s="2"/>
      <c r="DU144" s="2">
        <v>1005</v>
      </c>
      <c r="DV144" s="2" t="s">
        <v>60</v>
      </c>
      <c r="DW144" s="2" t="str">
        <f>'1.Смета.или.Акт'!D187</f>
        <v>100 м2</v>
      </c>
      <c r="DX144" s="2">
        <v>100</v>
      </c>
      <c r="DY144" s="2"/>
      <c r="DZ144" s="2"/>
      <c r="EA144" s="2"/>
      <c r="EB144" s="2"/>
      <c r="EC144" s="2"/>
      <c r="ED144" s="2"/>
      <c r="EE144" s="2">
        <v>32653441</v>
      </c>
      <c r="EF144" s="2">
        <v>6</v>
      </c>
      <c r="EG144" s="2" t="s">
        <v>68</v>
      </c>
      <c r="EH144" s="2">
        <v>0</v>
      </c>
      <c r="EI144" s="2" t="s">
        <v>47</v>
      </c>
      <c r="EJ144" s="2">
        <v>1</v>
      </c>
      <c r="EK144" s="2">
        <v>61001</v>
      </c>
      <c r="EL144" s="2" t="s">
        <v>275</v>
      </c>
      <c r="EM144" s="2" t="s">
        <v>276</v>
      </c>
      <c r="EN144" s="2"/>
      <c r="EO144" s="2" t="s">
        <v>47</v>
      </c>
      <c r="EP144" s="2"/>
      <c r="EQ144" s="2">
        <v>0</v>
      </c>
      <c r="ER144" s="2">
        <v>2786.77</v>
      </c>
      <c r="ES144" s="2">
        <v>1140.25</v>
      </c>
      <c r="ET144" s="2">
        <v>1.21</v>
      </c>
      <c r="EU144" s="2">
        <v>0</v>
      </c>
      <c r="EV144" s="2">
        <v>1645.31</v>
      </c>
      <c r="EW144" s="2">
        <v>188.25</v>
      </c>
      <c r="EX144" s="2">
        <v>0</v>
      </c>
      <c r="EY144" s="2">
        <v>0</v>
      </c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>
        <v>0</v>
      </c>
      <c r="FR144" s="2">
        <f t="shared" si="136"/>
        <v>0</v>
      </c>
      <c r="FS144" s="2">
        <v>0</v>
      </c>
      <c r="FT144" s="2"/>
      <c r="FU144" s="2"/>
      <c r="FV144" s="2"/>
      <c r="FW144" s="2"/>
      <c r="FX144" s="2">
        <v>79</v>
      </c>
      <c r="FY144" s="2">
        <v>50</v>
      </c>
      <c r="FZ144" s="2"/>
      <c r="GA144" s="2" t="s">
        <v>47</v>
      </c>
      <c r="GB144" s="2"/>
      <c r="GC144" s="2"/>
      <c r="GD144" s="2">
        <v>0</v>
      </c>
      <c r="GE144" s="2"/>
      <c r="GF144" s="2">
        <v>17780070</v>
      </c>
      <c r="GG144" s="2">
        <v>2</v>
      </c>
      <c r="GH144" s="2">
        <v>1</v>
      </c>
      <c r="GI144" s="2">
        <v>-2</v>
      </c>
      <c r="GJ144" s="2">
        <v>0</v>
      </c>
      <c r="GK144" s="2">
        <f>ROUND(R144*(R12)/100,0)</f>
        <v>0</v>
      </c>
      <c r="GL144" s="2">
        <f t="shared" si="137"/>
        <v>0</v>
      </c>
      <c r="GM144" s="2">
        <f t="shared" si="138"/>
        <v>7931</v>
      </c>
      <c r="GN144" s="2">
        <f t="shared" si="139"/>
        <v>7931</v>
      </c>
      <c r="GO144" s="2">
        <f t="shared" si="140"/>
        <v>0</v>
      </c>
      <c r="GP144" s="2">
        <f t="shared" si="141"/>
        <v>0</v>
      </c>
      <c r="GQ144" s="2"/>
      <c r="GR144" s="2">
        <v>0</v>
      </c>
      <c r="GS144" s="2">
        <v>3</v>
      </c>
      <c r="GT144" s="2">
        <v>0</v>
      </c>
      <c r="GU144" s="2" t="s">
        <v>47</v>
      </c>
      <c r="GV144" s="2">
        <f t="shared" si="142"/>
        <v>0</v>
      </c>
      <c r="GW144" s="2">
        <v>1</v>
      </c>
      <c r="GX144" s="2">
        <f t="shared" si="143"/>
        <v>0</v>
      </c>
      <c r="GY144" s="2"/>
      <c r="GZ144" s="2"/>
      <c r="HA144" s="2">
        <v>0</v>
      </c>
      <c r="HB144" s="2">
        <v>0</v>
      </c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>
        <v>-1</v>
      </c>
      <c r="IG144" s="2"/>
      <c r="IH144" s="2"/>
      <c r="II144" s="2"/>
      <c r="IJ144" s="2"/>
      <c r="IK144" s="2">
        <v>0</v>
      </c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x14ac:dyDescent="0.2">
      <c r="A145">
        <v>17</v>
      </c>
      <c r="B145">
        <v>1</v>
      </c>
      <c r="C145">
        <f>ROW(SmtRes!A348)</f>
        <v>348</v>
      </c>
      <c r="D145">
        <f>ROW(EtalonRes!A348)</f>
        <v>348</v>
      </c>
      <c r="E145" t="s">
        <v>281</v>
      </c>
      <c r="F145" t="s">
        <v>282</v>
      </c>
      <c r="G145" t="s">
        <v>283</v>
      </c>
      <c r="H145" t="s">
        <v>60</v>
      </c>
      <c r="I145">
        <f>'1.Смета.или.Акт'!E187</f>
        <v>1.6157999999999999</v>
      </c>
      <c r="J145">
        <v>0</v>
      </c>
      <c r="O145">
        <f t="shared" si="110"/>
        <v>30530</v>
      </c>
      <c r="P145">
        <f t="shared" si="111"/>
        <v>12492</v>
      </c>
      <c r="Q145">
        <f t="shared" si="112"/>
        <v>13</v>
      </c>
      <c r="R145">
        <f t="shared" si="113"/>
        <v>0</v>
      </c>
      <c r="S145">
        <f t="shared" si="114"/>
        <v>18025</v>
      </c>
      <c r="T145">
        <f t="shared" si="115"/>
        <v>0</v>
      </c>
      <c r="U145">
        <f t="shared" si="116"/>
        <v>304.17435</v>
      </c>
      <c r="V145">
        <f t="shared" si="117"/>
        <v>0</v>
      </c>
      <c r="W145">
        <f t="shared" si="118"/>
        <v>0</v>
      </c>
      <c r="X145">
        <f t="shared" si="119"/>
        <v>14240</v>
      </c>
      <c r="Y145">
        <f t="shared" si="120"/>
        <v>9013</v>
      </c>
      <c r="AA145">
        <v>34736124</v>
      </c>
      <c r="AB145">
        <f t="shared" si="144"/>
        <v>2786.77</v>
      </c>
      <c r="AC145">
        <f t="shared" si="121"/>
        <v>1140.25</v>
      </c>
      <c r="AD145">
        <f t="shared" si="145"/>
        <v>1.21</v>
      </c>
      <c r="AE145">
        <f t="shared" si="146"/>
        <v>0</v>
      </c>
      <c r="AF145">
        <f t="shared" si="147"/>
        <v>1645.31</v>
      </c>
      <c r="AG145">
        <f t="shared" si="122"/>
        <v>0</v>
      </c>
      <c r="AH145">
        <f t="shared" si="123"/>
        <v>188.25</v>
      </c>
      <c r="AI145">
        <f t="shared" si="124"/>
        <v>0</v>
      </c>
      <c r="AJ145">
        <f t="shared" si="125"/>
        <v>0</v>
      </c>
      <c r="AK145">
        <v>2786.77</v>
      </c>
      <c r="AL145">
        <v>1140.25</v>
      </c>
      <c r="AM145">
        <v>1.21</v>
      </c>
      <c r="AN145">
        <v>0</v>
      </c>
      <c r="AO145">
        <v>1645.31</v>
      </c>
      <c r="AP145">
        <v>0</v>
      </c>
      <c r="AQ145">
        <v>188.25</v>
      </c>
      <c r="AR145">
        <v>0</v>
      </c>
      <c r="AS145">
        <v>0</v>
      </c>
      <c r="AT145">
        <v>79</v>
      </c>
      <c r="AU145">
        <v>50</v>
      </c>
      <c r="AV145">
        <v>1</v>
      </c>
      <c r="AW145">
        <v>1</v>
      </c>
      <c r="AZ145">
        <v>6.78</v>
      </c>
      <c r="BA145">
        <v>6.78</v>
      </c>
      <c r="BB145">
        <v>6.78</v>
      </c>
      <c r="BC145">
        <v>6.78</v>
      </c>
      <c r="BD145" t="s">
        <v>47</v>
      </c>
      <c r="BE145" t="s">
        <v>47</v>
      </c>
      <c r="BF145" t="s">
        <v>47</v>
      </c>
      <c r="BG145" t="s">
        <v>47</v>
      </c>
      <c r="BH145">
        <v>0</v>
      </c>
      <c r="BI145">
        <v>1</v>
      </c>
      <c r="BJ145" t="s">
        <v>284</v>
      </c>
      <c r="BM145">
        <v>61001</v>
      </c>
      <c r="BN145">
        <v>0</v>
      </c>
      <c r="BO145" t="s">
        <v>47</v>
      </c>
      <c r="BP145">
        <v>0</v>
      </c>
      <c r="BQ145">
        <v>6</v>
      </c>
      <c r="BR145">
        <v>0</v>
      </c>
      <c r="BS145">
        <v>6.78</v>
      </c>
      <c r="BT145">
        <v>1</v>
      </c>
      <c r="BU145">
        <v>1</v>
      </c>
      <c r="BV145">
        <v>1</v>
      </c>
      <c r="BW145">
        <v>1</v>
      </c>
      <c r="BX145">
        <v>1</v>
      </c>
      <c r="BY145" t="s">
        <v>47</v>
      </c>
      <c r="BZ145">
        <v>79</v>
      </c>
      <c r="CA145">
        <v>50</v>
      </c>
      <c r="CF145">
        <v>0</v>
      </c>
      <c r="CG145">
        <v>0</v>
      </c>
      <c r="CM145">
        <v>0</v>
      </c>
      <c r="CN145" t="s">
        <v>47</v>
      </c>
      <c r="CO145">
        <v>0</v>
      </c>
      <c r="CP145">
        <f t="shared" si="148"/>
        <v>30530</v>
      </c>
      <c r="CQ145">
        <f t="shared" si="126"/>
        <v>7730.8950000000004</v>
      </c>
      <c r="CR145">
        <f t="shared" si="127"/>
        <v>8.2037999999999993</v>
      </c>
      <c r="CS145">
        <f t="shared" si="128"/>
        <v>0</v>
      </c>
      <c r="CT145">
        <f t="shared" si="129"/>
        <v>11155.201800000001</v>
      </c>
      <c r="CU145">
        <f t="shared" si="130"/>
        <v>0</v>
      </c>
      <c r="CV145">
        <f t="shared" si="131"/>
        <v>188.25</v>
      </c>
      <c r="CW145">
        <f t="shared" si="132"/>
        <v>0</v>
      </c>
      <c r="CX145">
        <f t="shared" si="133"/>
        <v>0</v>
      </c>
      <c r="CY145">
        <f t="shared" si="134"/>
        <v>14239.75</v>
      </c>
      <c r="CZ145">
        <f t="shared" si="135"/>
        <v>9012.5</v>
      </c>
      <c r="DC145" t="s">
        <v>47</v>
      </c>
      <c r="DD145" t="s">
        <v>47</v>
      </c>
      <c r="DE145" t="s">
        <v>47</v>
      </c>
      <c r="DF145" t="s">
        <v>47</v>
      </c>
      <c r="DG145" t="s">
        <v>47</v>
      </c>
      <c r="DH145" t="s">
        <v>47</v>
      </c>
      <c r="DI145" t="s">
        <v>47</v>
      </c>
      <c r="DJ145" t="s">
        <v>47</v>
      </c>
      <c r="DK145" t="s">
        <v>47</v>
      </c>
      <c r="DL145" t="s">
        <v>47</v>
      </c>
      <c r="DM145" t="s">
        <v>47</v>
      </c>
      <c r="DN145">
        <v>0</v>
      </c>
      <c r="DO145">
        <v>0</v>
      </c>
      <c r="DP145">
        <v>1</v>
      </c>
      <c r="DQ145">
        <v>1</v>
      </c>
      <c r="DU145">
        <v>1005</v>
      </c>
      <c r="DV145" t="s">
        <v>60</v>
      </c>
      <c r="DW145" t="s">
        <v>60</v>
      </c>
      <c r="DX145">
        <v>100</v>
      </c>
      <c r="EE145">
        <v>32653441</v>
      </c>
      <c r="EF145">
        <v>6</v>
      </c>
      <c r="EG145" t="s">
        <v>68</v>
      </c>
      <c r="EH145">
        <v>0</v>
      </c>
      <c r="EI145" t="s">
        <v>47</v>
      </c>
      <c r="EJ145">
        <v>1</v>
      </c>
      <c r="EK145">
        <v>61001</v>
      </c>
      <c r="EL145" t="s">
        <v>275</v>
      </c>
      <c r="EM145" t="s">
        <v>276</v>
      </c>
      <c r="EO145" t="s">
        <v>47</v>
      </c>
      <c r="EQ145">
        <v>0</v>
      </c>
      <c r="ER145">
        <v>2786.77</v>
      </c>
      <c r="ES145">
        <v>1140.25</v>
      </c>
      <c r="ET145">
        <v>1.21</v>
      </c>
      <c r="EU145">
        <v>0</v>
      </c>
      <c r="EV145">
        <v>1645.31</v>
      </c>
      <c r="EW145">
        <v>188.25</v>
      </c>
      <c r="EX145">
        <v>0</v>
      </c>
      <c r="EY145">
        <v>0</v>
      </c>
      <c r="FQ145">
        <v>0</v>
      </c>
      <c r="FR145">
        <f t="shared" si="136"/>
        <v>0</v>
      </c>
      <c r="FS145">
        <v>0</v>
      </c>
      <c r="FX145">
        <v>79</v>
      </c>
      <c r="FY145">
        <v>50</v>
      </c>
      <c r="GA145" t="s">
        <v>47</v>
      </c>
      <c r="GD145">
        <v>0</v>
      </c>
      <c r="GF145">
        <v>17780070</v>
      </c>
      <c r="GG145">
        <v>1</v>
      </c>
      <c r="GH145">
        <v>1</v>
      </c>
      <c r="GI145">
        <v>4</v>
      </c>
      <c r="GJ145">
        <v>0</v>
      </c>
      <c r="GK145">
        <f>ROUND(R145*(S12)/100,0)</f>
        <v>0</v>
      </c>
      <c r="GL145">
        <f t="shared" si="137"/>
        <v>0</v>
      </c>
      <c r="GM145">
        <f t="shared" si="138"/>
        <v>53783</v>
      </c>
      <c r="GN145">
        <f t="shared" si="139"/>
        <v>53783</v>
      </c>
      <c r="GO145">
        <f t="shared" si="140"/>
        <v>0</v>
      </c>
      <c r="GP145">
        <f t="shared" si="141"/>
        <v>0</v>
      </c>
      <c r="GR145">
        <v>0</v>
      </c>
      <c r="GS145">
        <v>3</v>
      </c>
      <c r="GT145">
        <v>0</v>
      </c>
      <c r="GU145" t="s">
        <v>47</v>
      </c>
      <c r="GV145">
        <f t="shared" si="142"/>
        <v>0</v>
      </c>
      <c r="GW145">
        <v>1</v>
      </c>
      <c r="GX145">
        <f t="shared" si="143"/>
        <v>0</v>
      </c>
      <c r="HA145">
        <v>0</v>
      </c>
      <c r="HB145">
        <v>0</v>
      </c>
      <c r="IF145">
        <v>-1</v>
      </c>
      <c r="IK145">
        <v>0</v>
      </c>
    </row>
    <row r="146" spans="1:255" x14ac:dyDescent="0.2">
      <c r="A146" s="2">
        <v>18</v>
      </c>
      <c r="B146" s="2">
        <v>1</v>
      </c>
      <c r="C146" s="2">
        <v>342</v>
      </c>
      <c r="D146" s="2"/>
      <c r="E146" s="2" t="s">
        <v>285</v>
      </c>
      <c r="F146" s="2" t="str">
        <f>'1.Смета.или.Акт'!B191</f>
        <v>01.7.07.07</v>
      </c>
      <c r="G146" s="2" t="str">
        <f>'1.Смета.или.Акт'!C191</f>
        <v>Строительный мусор</v>
      </c>
      <c r="H146" s="2" t="s">
        <v>74</v>
      </c>
      <c r="I146" s="2">
        <f>I144*J146</f>
        <v>7.8204719999999996</v>
      </c>
      <c r="J146" s="2">
        <v>4.84</v>
      </c>
      <c r="K146" s="2"/>
      <c r="L146" s="2"/>
      <c r="M146" s="2"/>
      <c r="N146" s="2"/>
      <c r="O146" s="2">
        <f t="shared" si="110"/>
        <v>0</v>
      </c>
      <c r="P146" s="2">
        <f t="shared" si="111"/>
        <v>0</v>
      </c>
      <c r="Q146" s="2">
        <f t="shared" si="112"/>
        <v>0</v>
      </c>
      <c r="R146" s="2">
        <f t="shared" si="113"/>
        <v>0</v>
      </c>
      <c r="S146" s="2">
        <f t="shared" si="114"/>
        <v>0</v>
      </c>
      <c r="T146" s="2">
        <f t="shared" si="115"/>
        <v>0</v>
      </c>
      <c r="U146" s="2">
        <f t="shared" si="116"/>
        <v>0</v>
      </c>
      <c r="V146" s="2">
        <f t="shared" si="117"/>
        <v>0</v>
      </c>
      <c r="W146" s="2">
        <f t="shared" si="118"/>
        <v>0</v>
      </c>
      <c r="X146" s="2">
        <f t="shared" si="119"/>
        <v>0</v>
      </c>
      <c r="Y146" s="2">
        <f t="shared" si="120"/>
        <v>0</v>
      </c>
      <c r="Z146" s="2"/>
      <c r="AA146" s="2">
        <v>34736102</v>
      </c>
      <c r="AB146" s="2">
        <f t="shared" si="144"/>
        <v>0</v>
      </c>
      <c r="AC146" s="2">
        <f>'1.Смета.или.Акт'!F191</f>
        <v>0</v>
      </c>
      <c r="AD146" s="2">
        <f t="shared" si="145"/>
        <v>0</v>
      </c>
      <c r="AE146" s="2">
        <f t="shared" si="146"/>
        <v>0</v>
      </c>
      <c r="AF146" s="2">
        <f t="shared" si="147"/>
        <v>0</v>
      </c>
      <c r="AG146" s="2">
        <f t="shared" si="122"/>
        <v>0</v>
      </c>
      <c r="AH146" s="2">
        <f t="shared" si="123"/>
        <v>0</v>
      </c>
      <c r="AI146" s="2">
        <f t="shared" si="124"/>
        <v>0</v>
      </c>
      <c r="AJ146" s="2">
        <f t="shared" si="125"/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106</v>
      </c>
      <c r="AU146" s="2">
        <v>65</v>
      </c>
      <c r="AV146" s="2">
        <v>1</v>
      </c>
      <c r="AW146" s="2">
        <v>1</v>
      </c>
      <c r="AX146" s="2"/>
      <c r="AY146" s="2"/>
      <c r="AZ146" s="2">
        <v>1</v>
      </c>
      <c r="BA146" s="2">
        <v>1</v>
      </c>
      <c r="BB146" s="2">
        <v>1</v>
      </c>
      <c r="BC146" s="2">
        <v>1</v>
      </c>
      <c r="BD146" s="2" t="s">
        <v>47</v>
      </c>
      <c r="BE146" s="2" t="s">
        <v>47</v>
      </c>
      <c r="BF146" s="2" t="s">
        <v>47</v>
      </c>
      <c r="BG146" s="2" t="s">
        <v>47</v>
      </c>
      <c r="BH146" s="2">
        <v>3</v>
      </c>
      <c r="BI146" s="2">
        <v>1</v>
      </c>
      <c r="BJ146" s="2" t="s">
        <v>47</v>
      </c>
      <c r="BK146" s="2"/>
      <c r="BL146" s="2"/>
      <c r="BM146" s="2">
        <v>0</v>
      </c>
      <c r="BN146" s="2">
        <v>0</v>
      </c>
      <c r="BO146" s="2" t="s">
        <v>47</v>
      </c>
      <c r="BP146" s="2">
        <v>0</v>
      </c>
      <c r="BQ146" s="2">
        <v>20</v>
      </c>
      <c r="BR146" s="2">
        <v>0</v>
      </c>
      <c r="BS146" s="2">
        <v>1</v>
      </c>
      <c r="BT146" s="2">
        <v>1</v>
      </c>
      <c r="BU146" s="2">
        <v>1</v>
      </c>
      <c r="BV146" s="2">
        <v>1</v>
      </c>
      <c r="BW146" s="2">
        <v>1</v>
      </c>
      <c r="BX146" s="2">
        <v>1</v>
      </c>
      <c r="BY146" s="2" t="s">
        <v>47</v>
      </c>
      <c r="BZ146" s="2">
        <v>106</v>
      </c>
      <c r="CA146" s="2">
        <v>65</v>
      </c>
      <c r="CB146" s="2"/>
      <c r="CC146" s="2"/>
      <c r="CD146" s="2"/>
      <c r="CE146" s="2"/>
      <c r="CF146" s="2">
        <v>0</v>
      </c>
      <c r="CG146" s="2">
        <v>0</v>
      </c>
      <c r="CH146" s="2"/>
      <c r="CI146" s="2"/>
      <c r="CJ146" s="2"/>
      <c r="CK146" s="2"/>
      <c r="CL146" s="2"/>
      <c r="CM146" s="2">
        <v>0</v>
      </c>
      <c r="CN146" s="2" t="s">
        <v>47</v>
      </c>
      <c r="CO146" s="2">
        <v>0</v>
      </c>
      <c r="CP146" s="2">
        <f>IF('1.Смета.или.Акт'!F191=AC146+AD146+AF146,P146+Q146+S146,I146*AB146)</f>
        <v>0</v>
      </c>
      <c r="CQ146" s="2">
        <f t="shared" si="126"/>
        <v>0</v>
      </c>
      <c r="CR146" s="2">
        <f t="shared" si="127"/>
        <v>0</v>
      </c>
      <c r="CS146" s="2">
        <f t="shared" si="128"/>
        <v>0</v>
      </c>
      <c r="CT146" s="2">
        <f t="shared" si="129"/>
        <v>0</v>
      </c>
      <c r="CU146" s="2">
        <f t="shared" si="130"/>
        <v>0</v>
      </c>
      <c r="CV146" s="2">
        <f t="shared" si="131"/>
        <v>0</v>
      </c>
      <c r="CW146" s="2">
        <f t="shared" si="132"/>
        <v>0</v>
      </c>
      <c r="CX146" s="2">
        <f t="shared" si="133"/>
        <v>0</v>
      </c>
      <c r="CY146" s="2">
        <f t="shared" si="134"/>
        <v>0</v>
      </c>
      <c r="CZ146" s="2">
        <f t="shared" si="135"/>
        <v>0</v>
      </c>
      <c r="DA146" s="2"/>
      <c r="DB146" s="2"/>
      <c r="DC146" s="2" t="s">
        <v>47</v>
      </c>
      <c r="DD146" s="2" t="s">
        <v>47</v>
      </c>
      <c r="DE146" s="2" t="s">
        <v>47</v>
      </c>
      <c r="DF146" s="2" t="s">
        <v>47</v>
      </c>
      <c r="DG146" s="2" t="s">
        <v>47</v>
      </c>
      <c r="DH146" s="2" t="s">
        <v>47</v>
      </c>
      <c r="DI146" s="2" t="s">
        <v>47</v>
      </c>
      <c r="DJ146" s="2" t="s">
        <v>47</v>
      </c>
      <c r="DK146" s="2" t="s">
        <v>47</v>
      </c>
      <c r="DL146" s="2" t="s">
        <v>47</v>
      </c>
      <c r="DM146" s="2" t="s">
        <v>47</v>
      </c>
      <c r="DN146" s="2">
        <v>0</v>
      </c>
      <c r="DO146" s="2">
        <v>0</v>
      </c>
      <c r="DP146" s="2">
        <v>1</v>
      </c>
      <c r="DQ146" s="2">
        <v>1</v>
      </c>
      <c r="DR146" s="2"/>
      <c r="DS146" s="2"/>
      <c r="DT146" s="2"/>
      <c r="DU146" s="2">
        <v>1009</v>
      </c>
      <c r="DV146" s="2" t="s">
        <v>74</v>
      </c>
      <c r="DW146" s="2" t="str">
        <f>'1.Смета.или.Акт'!D191</f>
        <v>т</v>
      </c>
      <c r="DX146" s="2">
        <v>1000</v>
      </c>
      <c r="DY146" s="2"/>
      <c r="DZ146" s="2"/>
      <c r="EA146" s="2"/>
      <c r="EB146" s="2"/>
      <c r="EC146" s="2"/>
      <c r="ED146" s="2"/>
      <c r="EE146" s="2">
        <v>32653299</v>
      </c>
      <c r="EF146" s="2">
        <v>20</v>
      </c>
      <c r="EG146" s="2" t="s">
        <v>75</v>
      </c>
      <c r="EH146" s="2">
        <v>0</v>
      </c>
      <c r="EI146" s="2" t="s">
        <v>47</v>
      </c>
      <c r="EJ146" s="2">
        <v>1</v>
      </c>
      <c r="EK146" s="2">
        <v>0</v>
      </c>
      <c r="EL146" s="2" t="s">
        <v>76</v>
      </c>
      <c r="EM146" s="2" t="s">
        <v>77</v>
      </c>
      <c r="EN146" s="2"/>
      <c r="EO146" s="2" t="s">
        <v>47</v>
      </c>
      <c r="EP146" s="2"/>
      <c r="EQ146" s="2">
        <v>0</v>
      </c>
      <c r="ER146" s="2">
        <v>0</v>
      </c>
      <c r="ES146" s="2">
        <v>0</v>
      </c>
      <c r="ET146" s="2">
        <v>0</v>
      </c>
      <c r="EU146" s="2">
        <v>0</v>
      </c>
      <c r="EV146" s="2">
        <v>0</v>
      </c>
      <c r="EW146" s="2">
        <v>0</v>
      </c>
      <c r="EX146" s="2">
        <v>0</v>
      </c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>
        <v>0</v>
      </c>
      <c r="FR146" s="2">
        <f t="shared" si="136"/>
        <v>0</v>
      </c>
      <c r="FS146" s="2">
        <v>0</v>
      </c>
      <c r="FT146" s="2"/>
      <c r="FU146" s="2"/>
      <c r="FV146" s="2"/>
      <c r="FW146" s="2"/>
      <c r="FX146" s="2">
        <v>106</v>
      </c>
      <c r="FY146" s="2">
        <v>65</v>
      </c>
      <c r="FZ146" s="2"/>
      <c r="GA146" s="2" t="s">
        <v>47</v>
      </c>
      <c r="GB146" s="2"/>
      <c r="GC146" s="2"/>
      <c r="GD146" s="2">
        <v>0</v>
      </c>
      <c r="GE146" s="2"/>
      <c r="GF146" s="2">
        <v>-179832266</v>
      </c>
      <c r="GG146" s="2">
        <v>2</v>
      </c>
      <c r="GH146" s="2">
        <v>1</v>
      </c>
      <c r="GI146" s="2">
        <v>-2</v>
      </c>
      <c r="GJ146" s="2">
        <v>0</v>
      </c>
      <c r="GK146" s="2">
        <f>ROUND(R146*(R12)/100,0)</f>
        <v>0</v>
      </c>
      <c r="GL146" s="2">
        <f t="shared" si="137"/>
        <v>0</v>
      </c>
      <c r="GM146" s="2">
        <f t="shared" si="138"/>
        <v>0</v>
      </c>
      <c r="GN146" s="2">
        <f t="shared" si="139"/>
        <v>0</v>
      </c>
      <c r="GO146" s="2">
        <f t="shared" si="140"/>
        <v>0</v>
      </c>
      <c r="GP146" s="2">
        <f t="shared" si="141"/>
        <v>0</v>
      </c>
      <c r="GQ146" s="2"/>
      <c r="GR146" s="2">
        <v>0</v>
      </c>
      <c r="GS146" s="2">
        <v>3</v>
      </c>
      <c r="GT146" s="2">
        <v>0</v>
      </c>
      <c r="GU146" s="2" t="s">
        <v>47</v>
      </c>
      <c r="GV146" s="2">
        <f t="shared" si="142"/>
        <v>0</v>
      </c>
      <c r="GW146" s="2">
        <v>1</v>
      </c>
      <c r="GX146" s="2">
        <f t="shared" si="143"/>
        <v>0</v>
      </c>
      <c r="GY146" s="2"/>
      <c r="GZ146" s="2"/>
      <c r="HA146" s="2">
        <v>0</v>
      </c>
      <c r="HB146" s="2">
        <v>0</v>
      </c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>
        <v>-1</v>
      </c>
      <c r="IG146" s="2"/>
      <c r="IH146" s="2"/>
      <c r="II146" s="2"/>
      <c r="IJ146" s="2"/>
      <c r="IK146" s="2">
        <v>0</v>
      </c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x14ac:dyDescent="0.2">
      <c r="A147">
        <v>18</v>
      </c>
      <c r="B147">
        <v>1</v>
      </c>
      <c r="C147">
        <v>347</v>
      </c>
      <c r="E147" t="s">
        <v>285</v>
      </c>
      <c r="F147" t="s">
        <v>72</v>
      </c>
      <c r="G147" t="s">
        <v>73</v>
      </c>
      <c r="H147" t="s">
        <v>74</v>
      </c>
      <c r="I147">
        <f>I145*J147</f>
        <v>7.8204719999999996</v>
      </c>
      <c r="J147">
        <v>4.84</v>
      </c>
      <c r="O147">
        <f t="shared" si="110"/>
        <v>0</v>
      </c>
      <c r="P147">
        <f t="shared" si="111"/>
        <v>0</v>
      </c>
      <c r="Q147">
        <f t="shared" si="112"/>
        <v>0</v>
      </c>
      <c r="R147">
        <f t="shared" si="113"/>
        <v>0</v>
      </c>
      <c r="S147">
        <f t="shared" si="114"/>
        <v>0</v>
      </c>
      <c r="T147">
        <f t="shared" si="115"/>
        <v>0</v>
      </c>
      <c r="U147">
        <f t="shared" si="116"/>
        <v>0</v>
      </c>
      <c r="V147">
        <f t="shared" si="117"/>
        <v>0</v>
      </c>
      <c r="W147">
        <f t="shared" si="118"/>
        <v>0</v>
      </c>
      <c r="X147">
        <f t="shared" si="119"/>
        <v>0</v>
      </c>
      <c r="Y147">
        <f t="shared" si="120"/>
        <v>0</v>
      </c>
      <c r="AA147">
        <v>34736124</v>
      </c>
      <c r="AB147">
        <f t="shared" si="144"/>
        <v>0</v>
      </c>
      <c r="AC147">
        <f t="shared" si="121"/>
        <v>0</v>
      </c>
      <c r="AD147">
        <f t="shared" si="145"/>
        <v>0</v>
      </c>
      <c r="AE147">
        <f t="shared" si="146"/>
        <v>0</v>
      </c>
      <c r="AF147">
        <f t="shared" si="147"/>
        <v>0</v>
      </c>
      <c r="AG147">
        <f t="shared" si="122"/>
        <v>0</v>
      </c>
      <c r="AH147">
        <f t="shared" si="123"/>
        <v>0</v>
      </c>
      <c r="AI147">
        <f t="shared" si="124"/>
        <v>0</v>
      </c>
      <c r="AJ147">
        <f t="shared" si="125"/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106</v>
      </c>
      <c r="AU147">
        <v>65</v>
      </c>
      <c r="AV147">
        <v>1</v>
      </c>
      <c r="AW147">
        <v>1</v>
      </c>
      <c r="AZ147">
        <v>6.78</v>
      </c>
      <c r="BA147">
        <v>1</v>
      </c>
      <c r="BB147">
        <v>1</v>
      </c>
      <c r="BC147">
        <v>6.78</v>
      </c>
      <c r="BD147" t="s">
        <v>47</v>
      </c>
      <c r="BE147" t="s">
        <v>47</v>
      </c>
      <c r="BF147" t="s">
        <v>47</v>
      </c>
      <c r="BG147" t="s">
        <v>47</v>
      </c>
      <c r="BH147">
        <v>3</v>
      </c>
      <c r="BI147">
        <v>1</v>
      </c>
      <c r="BJ147" t="s">
        <v>47</v>
      </c>
      <c r="BM147">
        <v>0</v>
      </c>
      <c r="BN147">
        <v>0</v>
      </c>
      <c r="BO147" t="s">
        <v>47</v>
      </c>
      <c r="BP147">
        <v>0</v>
      </c>
      <c r="BQ147">
        <v>20</v>
      </c>
      <c r="BR147">
        <v>0</v>
      </c>
      <c r="BS147">
        <v>1</v>
      </c>
      <c r="BT147">
        <v>1</v>
      </c>
      <c r="BU147">
        <v>1</v>
      </c>
      <c r="BV147">
        <v>1</v>
      </c>
      <c r="BW147">
        <v>1</v>
      </c>
      <c r="BX147">
        <v>1</v>
      </c>
      <c r="BY147" t="s">
        <v>47</v>
      </c>
      <c r="BZ147">
        <v>106</v>
      </c>
      <c r="CA147">
        <v>65</v>
      </c>
      <c r="CF147">
        <v>0</v>
      </c>
      <c r="CG147">
        <v>0</v>
      </c>
      <c r="CM147">
        <v>0</v>
      </c>
      <c r="CN147" t="s">
        <v>47</v>
      </c>
      <c r="CO147">
        <v>0</v>
      </c>
      <c r="CP147">
        <f t="shared" si="148"/>
        <v>0</v>
      </c>
      <c r="CQ147">
        <f t="shared" si="126"/>
        <v>0</v>
      </c>
      <c r="CR147">
        <f t="shared" si="127"/>
        <v>0</v>
      </c>
      <c r="CS147">
        <f t="shared" si="128"/>
        <v>0</v>
      </c>
      <c r="CT147">
        <f t="shared" si="129"/>
        <v>0</v>
      </c>
      <c r="CU147">
        <f t="shared" si="130"/>
        <v>0</v>
      </c>
      <c r="CV147">
        <f t="shared" si="131"/>
        <v>0</v>
      </c>
      <c r="CW147">
        <f t="shared" si="132"/>
        <v>0</v>
      </c>
      <c r="CX147">
        <f t="shared" si="133"/>
        <v>0</v>
      </c>
      <c r="CY147">
        <f t="shared" si="134"/>
        <v>0</v>
      </c>
      <c r="CZ147">
        <f t="shared" si="135"/>
        <v>0</v>
      </c>
      <c r="DC147" t="s">
        <v>47</v>
      </c>
      <c r="DD147" t="s">
        <v>47</v>
      </c>
      <c r="DE147" t="s">
        <v>47</v>
      </c>
      <c r="DF147" t="s">
        <v>47</v>
      </c>
      <c r="DG147" t="s">
        <v>47</v>
      </c>
      <c r="DH147" t="s">
        <v>47</v>
      </c>
      <c r="DI147" t="s">
        <v>47</v>
      </c>
      <c r="DJ147" t="s">
        <v>47</v>
      </c>
      <c r="DK147" t="s">
        <v>47</v>
      </c>
      <c r="DL147" t="s">
        <v>47</v>
      </c>
      <c r="DM147" t="s">
        <v>47</v>
      </c>
      <c r="DN147">
        <v>0</v>
      </c>
      <c r="DO147">
        <v>0</v>
      </c>
      <c r="DP147">
        <v>1</v>
      </c>
      <c r="DQ147">
        <v>1</v>
      </c>
      <c r="DU147">
        <v>1009</v>
      </c>
      <c r="DV147" t="s">
        <v>74</v>
      </c>
      <c r="DW147" t="s">
        <v>74</v>
      </c>
      <c r="DX147">
        <v>1000</v>
      </c>
      <c r="EE147">
        <v>32653299</v>
      </c>
      <c r="EF147">
        <v>20</v>
      </c>
      <c r="EG147" t="s">
        <v>75</v>
      </c>
      <c r="EH147">
        <v>0</v>
      </c>
      <c r="EI147" t="s">
        <v>47</v>
      </c>
      <c r="EJ147">
        <v>1</v>
      </c>
      <c r="EK147">
        <v>0</v>
      </c>
      <c r="EL147" t="s">
        <v>76</v>
      </c>
      <c r="EM147" t="s">
        <v>77</v>
      </c>
      <c r="EO147" t="s">
        <v>47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FQ147">
        <v>0</v>
      </c>
      <c r="FR147">
        <f t="shared" si="136"/>
        <v>0</v>
      </c>
      <c r="FS147">
        <v>0</v>
      </c>
      <c r="FX147">
        <v>106</v>
      </c>
      <c r="FY147">
        <v>65</v>
      </c>
      <c r="GA147" t="s">
        <v>47</v>
      </c>
      <c r="GD147">
        <v>0</v>
      </c>
      <c r="GF147">
        <v>-179832266</v>
      </c>
      <c r="GG147">
        <v>1</v>
      </c>
      <c r="GH147">
        <v>1</v>
      </c>
      <c r="GI147">
        <v>4</v>
      </c>
      <c r="GJ147">
        <v>0</v>
      </c>
      <c r="GK147">
        <f>ROUND(R147*(S12)/100,0)</f>
        <v>0</v>
      </c>
      <c r="GL147">
        <f t="shared" si="137"/>
        <v>0</v>
      </c>
      <c r="GM147">
        <f t="shared" si="138"/>
        <v>0</v>
      </c>
      <c r="GN147">
        <f t="shared" si="139"/>
        <v>0</v>
      </c>
      <c r="GO147">
        <f t="shared" si="140"/>
        <v>0</v>
      </c>
      <c r="GP147">
        <f t="shared" si="141"/>
        <v>0</v>
      </c>
      <c r="GR147">
        <v>0</v>
      </c>
      <c r="GS147">
        <v>3</v>
      </c>
      <c r="GT147">
        <v>0</v>
      </c>
      <c r="GU147" t="s">
        <v>47</v>
      </c>
      <c r="GV147">
        <f t="shared" si="142"/>
        <v>0</v>
      </c>
      <c r="GW147">
        <v>1</v>
      </c>
      <c r="GX147">
        <f t="shared" si="143"/>
        <v>0</v>
      </c>
      <c r="HA147">
        <v>0</v>
      </c>
      <c r="HB147">
        <v>0</v>
      </c>
      <c r="IF147">
        <v>-1</v>
      </c>
      <c r="IK147">
        <v>0</v>
      </c>
    </row>
    <row r="148" spans="1:255" x14ac:dyDescent="0.2">
      <c r="A148" s="2">
        <v>17</v>
      </c>
      <c r="B148" s="2">
        <v>1</v>
      </c>
      <c r="C148" s="2">
        <f>ROW(SmtRes!A351)</f>
        <v>351</v>
      </c>
      <c r="D148" s="2">
        <f>ROW(EtalonRes!A351)</f>
        <v>351</v>
      </c>
      <c r="E148" s="2" t="s">
        <v>286</v>
      </c>
      <c r="F148" s="2" t="s">
        <v>287</v>
      </c>
      <c r="G148" s="2" t="s">
        <v>288</v>
      </c>
      <c r="H148" s="2" t="s">
        <v>289</v>
      </c>
      <c r="I148" s="2">
        <f>'1.Смета.или.Акт'!E192</f>
        <v>1.22</v>
      </c>
      <c r="J148" s="2">
        <v>0</v>
      </c>
      <c r="K148" s="2"/>
      <c r="L148" s="2"/>
      <c r="M148" s="2"/>
      <c r="N148" s="2"/>
      <c r="O148" s="2">
        <f t="shared" si="110"/>
        <v>30</v>
      </c>
      <c r="P148" s="2">
        <f t="shared" si="111"/>
        <v>0</v>
      </c>
      <c r="Q148" s="2">
        <f t="shared" si="112"/>
        <v>0</v>
      </c>
      <c r="R148" s="2">
        <f t="shared" si="113"/>
        <v>0</v>
      </c>
      <c r="S148" s="2">
        <f t="shared" si="114"/>
        <v>30</v>
      </c>
      <c r="T148" s="2">
        <f t="shared" si="115"/>
        <v>0</v>
      </c>
      <c r="U148" s="2">
        <f t="shared" si="116"/>
        <v>3.3062</v>
      </c>
      <c r="V148" s="2">
        <f t="shared" si="117"/>
        <v>0</v>
      </c>
      <c r="W148" s="2">
        <f t="shared" si="118"/>
        <v>0</v>
      </c>
      <c r="X148" s="2">
        <f t="shared" si="119"/>
        <v>26</v>
      </c>
      <c r="Y148" s="2">
        <f t="shared" si="120"/>
        <v>21</v>
      </c>
      <c r="Z148" s="2"/>
      <c r="AA148" s="2">
        <v>34736102</v>
      </c>
      <c r="AB148" s="2">
        <f>'1.Смета.или.Акт'!F192</f>
        <v>24.33</v>
      </c>
      <c r="AC148" s="2">
        <f t="shared" si="121"/>
        <v>0.02</v>
      </c>
      <c r="AD148" s="2">
        <f>'1.Смета.или.Акт'!H192</f>
        <v>0</v>
      </c>
      <c r="AE148" s="2">
        <f>'1.Смета.или.Акт'!I192</f>
        <v>0</v>
      </c>
      <c r="AF148" s="2">
        <f>'1.Смета.или.Акт'!G192</f>
        <v>24.31</v>
      </c>
      <c r="AG148" s="2">
        <f t="shared" si="122"/>
        <v>0</v>
      </c>
      <c r="AH148" s="2">
        <f t="shared" si="123"/>
        <v>2.71</v>
      </c>
      <c r="AI148" s="2">
        <f t="shared" si="124"/>
        <v>0</v>
      </c>
      <c r="AJ148" s="2">
        <f t="shared" si="125"/>
        <v>0</v>
      </c>
      <c r="AK148" s="2">
        <v>24.33</v>
      </c>
      <c r="AL148" s="2">
        <v>0.02</v>
      </c>
      <c r="AM148" s="2">
        <v>0</v>
      </c>
      <c r="AN148" s="2">
        <v>0</v>
      </c>
      <c r="AO148" s="2">
        <v>24.31</v>
      </c>
      <c r="AP148" s="2">
        <v>0</v>
      </c>
      <c r="AQ148" s="2">
        <v>2.71</v>
      </c>
      <c r="AR148" s="2">
        <v>0</v>
      </c>
      <c r="AS148" s="2">
        <v>0</v>
      </c>
      <c r="AT148" s="2">
        <f>'1.Смета.или.Акт'!E193</f>
        <v>86</v>
      </c>
      <c r="AU148" s="2">
        <f>'1.Смета.или.Акт'!E194</f>
        <v>70</v>
      </c>
      <c r="AV148" s="2">
        <v>1</v>
      </c>
      <c r="AW148" s="2">
        <v>1</v>
      </c>
      <c r="AX148" s="2"/>
      <c r="AY148" s="2"/>
      <c r="AZ148" s="2">
        <v>1</v>
      </c>
      <c r="BA148" s="2">
        <v>1</v>
      </c>
      <c r="BB148" s="2">
        <v>1</v>
      </c>
      <c r="BC148" s="2">
        <v>1</v>
      </c>
      <c r="BD148" s="2" t="s">
        <v>47</v>
      </c>
      <c r="BE148" s="2" t="s">
        <v>47</v>
      </c>
      <c r="BF148" s="2" t="s">
        <v>47</v>
      </c>
      <c r="BG148" s="2" t="s">
        <v>47</v>
      </c>
      <c r="BH148" s="2">
        <v>0</v>
      </c>
      <c r="BI148" s="2">
        <v>1</v>
      </c>
      <c r="BJ148" s="2" t="s">
        <v>290</v>
      </c>
      <c r="BK148" s="2"/>
      <c r="BL148" s="2"/>
      <c r="BM148" s="2">
        <v>53001</v>
      </c>
      <c r="BN148" s="2">
        <v>0</v>
      </c>
      <c r="BO148" s="2" t="s">
        <v>47</v>
      </c>
      <c r="BP148" s="2">
        <v>0</v>
      </c>
      <c r="BQ148" s="2">
        <v>6</v>
      </c>
      <c r="BR148" s="2">
        <v>0</v>
      </c>
      <c r="BS148" s="2">
        <v>1</v>
      </c>
      <c r="BT148" s="2">
        <v>1</v>
      </c>
      <c r="BU148" s="2">
        <v>1</v>
      </c>
      <c r="BV148" s="2">
        <v>1</v>
      </c>
      <c r="BW148" s="2">
        <v>1</v>
      </c>
      <c r="BX148" s="2">
        <v>1</v>
      </c>
      <c r="BY148" s="2" t="s">
        <v>47</v>
      </c>
      <c r="BZ148" s="2">
        <v>86</v>
      </c>
      <c r="CA148" s="2">
        <v>70</v>
      </c>
      <c r="CB148" s="2"/>
      <c r="CC148" s="2"/>
      <c r="CD148" s="2"/>
      <c r="CE148" s="2"/>
      <c r="CF148" s="2">
        <v>0</v>
      </c>
      <c r="CG148" s="2">
        <v>0</v>
      </c>
      <c r="CH148" s="2"/>
      <c r="CI148" s="2"/>
      <c r="CJ148" s="2"/>
      <c r="CK148" s="2"/>
      <c r="CL148" s="2"/>
      <c r="CM148" s="2">
        <v>0</v>
      </c>
      <c r="CN148" s="2" t="s">
        <v>47</v>
      </c>
      <c r="CO148" s="2">
        <v>0</v>
      </c>
      <c r="CP148" s="2">
        <f>IF('1.Смета.или.Акт'!F192=AC148+AD148+AF148,P148+Q148+S148,I148*AB148)</f>
        <v>30</v>
      </c>
      <c r="CQ148" s="2">
        <f t="shared" si="126"/>
        <v>0.02</v>
      </c>
      <c r="CR148" s="2">
        <f t="shared" si="127"/>
        <v>0</v>
      </c>
      <c r="CS148" s="2">
        <f t="shared" si="128"/>
        <v>0</v>
      </c>
      <c r="CT148" s="2">
        <f t="shared" si="129"/>
        <v>24.31</v>
      </c>
      <c r="CU148" s="2">
        <f t="shared" si="130"/>
        <v>0</v>
      </c>
      <c r="CV148" s="2">
        <f t="shared" si="131"/>
        <v>2.71</v>
      </c>
      <c r="CW148" s="2">
        <f t="shared" si="132"/>
        <v>0</v>
      </c>
      <c r="CX148" s="2">
        <f t="shared" si="133"/>
        <v>0</v>
      </c>
      <c r="CY148" s="2">
        <f t="shared" si="134"/>
        <v>25.8</v>
      </c>
      <c r="CZ148" s="2">
        <f t="shared" si="135"/>
        <v>21</v>
      </c>
      <c r="DA148" s="2"/>
      <c r="DB148" s="2"/>
      <c r="DC148" s="2" t="s">
        <v>47</v>
      </c>
      <c r="DD148" s="2" t="s">
        <v>47</v>
      </c>
      <c r="DE148" s="2" t="s">
        <v>47</v>
      </c>
      <c r="DF148" s="2" t="s">
        <v>47</v>
      </c>
      <c r="DG148" s="2" t="s">
        <v>47</v>
      </c>
      <c r="DH148" s="2" t="s">
        <v>47</v>
      </c>
      <c r="DI148" s="2" t="s">
        <v>47</v>
      </c>
      <c r="DJ148" s="2" t="s">
        <v>47</v>
      </c>
      <c r="DK148" s="2" t="s">
        <v>47</v>
      </c>
      <c r="DL148" s="2" t="s">
        <v>47</v>
      </c>
      <c r="DM148" s="2" t="s">
        <v>47</v>
      </c>
      <c r="DN148" s="2">
        <v>0</v>
      </c>
      <c r="DO148" s="2">
        <v>0</v>
      </c>
      <c r="DP148" s="2">
        <v>1</v>
      </c>
      <c r="DQ148" s="2">
        <v>1</v>
      </c>
      <c r="DR148" s="2"/>
      <c r="DS148" s="2"/>
      <c r="DT148" s="2"/>
      <c r="DU148" s="2">
        <v>1003</v>
      </c>
      <c r="DV148" s="2" t="s">
        <v>289</v>
      </c>
      <c r="DW148" s="2" t="str">
        <f>'1.Смета.или.Акт'!D192</f>
        <v>10 м</v>
      </c>
      <c r="DX148" s="2">
        <v>10</v>
      </c>
      <c r="DY148" s="2"/>
      <c r="DZ148" s="2"/>
      <c r="EA148" s="2"/>
      <c r="EB148" s="2"/>
      <c r="EC148" s="2"/>
      <c r="ED148" s="2"/>
      <c r="EE148" s="2">
        <v>32653433</v>
      </c>
      <c r="EF148" s="2">
        <v>6</v>
      </c>
      <c r="EG148" s="2" t="s">
        <v>68</v>
      </c>
      <c r="EH148" s="2">
        <v>0</v>
      </c>
      <c r="EI148" s="2" t="s">
        <v>47</v>
      </c>
      <c r="EJ148" s="2">
        <v>1</v>
      </c>
      <c r="EK148" s="2">
        <v>53001</v>
      </c>
      <c r="EL148" s="2" t="s">
        <v>291</v>
      </c>
      <c r="EM148" s="2" t="s">
        <v>292</v>
      </c>
      <c r="EN148" s="2"/>
      <c r="EO148" s="2" t="s">
        <v>47</v>
      </c>
      <c r="EP148" s="2"/>
      <c r="EQ148" s="2">
        <v>0</v>
      </c>
      <c r="ER148" s="2">
        <v>24.33</v>
      </c>
      <c r="ES148" s="2">
        <v>0.02</v>
      </c>
      <c r="ET148" s="2">
        <v>0</v>
      </c>
      <c r="EU148" s="2">
        <v>0</v>
      </c>
      <c r="EV148" s="2">
        <v>24.31</v>
      </c>
      <c r="EW148" s="2">
        <v>2.71</v>
      </c>
      <c r="EX148" s="2">
        <v>0</v>
      </c>
      <c r="EY148" s="2">
        <v>0</v>
      </c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>
        <v>0</v>
      </c>
      <c r="FR148" s="2">
        <f t="shared" si="136"/>
        <v>0</v>
      </c>
      <c r="FS148" s="2">
        <v>0</v>
      </c>
      <c r="FT148" s="2"/>
      <c r="FU148" s="2"/>
      <c r="FV148" s="2"/>
      <c r="FW148" s="2"/>
      <c r="FX148" s="2">
        <v>86</v>
      </c>
      <c r="FY148" s="2">
        <v>70</v>
      </c>
      <c r="FZ148" s="2"/>
      <c r="GA148" s="2" t="s">
        <v>47</v>
      </c>
      <c r="GB148" s="2"/>
      <c r="GC148" s="2"/>
      <c r="GD148" s="2">
        <v>0</v>
      </c>
      <c r="GE148" s="2"/>
      <c r="GF148" s="2">
        <v>842726972</v>
      </c>
      <c r="GG148" s="2">
        <v>2</v>
      </c>
      <c r="GH148" s="2">
        <v>1</v>
      </c>
      <c r="GI148" s="2">
        <v>-2</v>
      </c>
      <c r="GJ148" s="2">
        <v>0</v>
      </c>
      <c r="GK148" s="2">
        <f>ROUND(R148*(R12)/100,0)</f>
        <v>0</v>
      </c>
      <c r="GL148" s="2">
        <f t="shared" si="137"/>
        <v>0</v>
      </c>
      <c r="GM148" s="2">
        <f t="shared" si="138"/>
        <v>77</v>
      </c>
      <c r="GN148" s="2">
        <f t="shared" si="139"/>
        <v>77</v>
      </c>
      <c r="GO148" s="2">
        <f t="shared" si="140"/>
        <v>0</v>
      </c>
      <c r="GP148" s="2">
        <f t="shared" si="141"/>
        <v>0</v>
      </c>
      <c r="GQ148" s="2"/>
      <c r="GR148" s="2">
        <v>0</v>
      </c>
      <c r="GS148" s="2">
        <v>3</v>
      </c>
      <c r="GT148" s="2">
        <v>0</v>
      </c>
      <c r="GU148" s="2" t="s">
        <v>47</v>
      </c>
      <c r="GV148" s="2">
        <f t="shared" si="142"/>
        <v>0</v>
      </c>
      <c r="GW148" s="2">
        <v>1</v>
      </c>
      <c r="GX148" s="2">
        <f t="shared" si="143"/>
        <v>0</v>
      </c>
      <c r="GY148" s="2"/>
      <c r="GZ148" s="2"/>
      <c r="HA148" s="2">
        <v>0</v>
      </c>
      <c r="HB148" s="2">
        <v>0</v>
      </c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>
        <v>-1</v>
      </c>
      <c r="IG148" s="2"/>
      <c r="IH148" s="2"/>
      <c r="II148" s="2"/>
      <c r="IJ148" s="2"/>
      <c r="IK148" s="2">
        <v>0</v>
      </c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x14ac:dyDescent="0.2">
      <c r="A149">
        <v>17</v>
      </c>
      <c r="B149">
        <v>1</v>
      </c>
      <c r="C149">
        <f>ROW(SmtRes!A354)</f>
        <v>354</v>
      </c>
      <c r="D149">
        <f>ROW(EtalonRes!A354)</f>
        <v>354</v>
      </c>
      <c r="E149" t="s">
        <v>286</v>
      </c>
      <c r="F149" t="s">
        <v>287</v>
      </c>
      <c r="G149" t="s">
        <v>288</v>
      </c>
      <c r="H149" t="s">
        <v>289</v>
      </c>
      <c r="I149">
        <f>'1.Смета.или.Акт'!E192</f>
        <v>1.22</v>
      </c>
      <c r="J149">
        <v>0</v>
      </c>
      <c r="O149">
        <f t="shared" si="110"/>
        <v>201</v>
      </c>
      <c r="P149">
        <f t="shared" si="111"/>
        <v>0</v>
      </c>
      <c r="Q149">
        <f t="shared" si="112"/>
        <v>0</v>
      </c>
      <c r="R149">
        <f t="shared" si="113"/>
        <v>0</v>
      </c>
      <c r="S149">
        <f t="shared" si="114"/>
        <v>201</v>
      </c>
      <c r="T149">
        <f t="shared" si="115"/>
        <v>0</v>
      </c>
      <c r="U149">
        <f t="shared" si="116"/>
        <v>3.3062</v>
      </c>
      <c r="V149">
        <f t="shared" si="117"/>
        <v>0</v>
      </c>
      <c r="W149">
        <f t="shared" si="118"/>
        <v>0</v>
      </c>
      <c r="X149">
        <f t="shared" si="119"/>
        <v>173</v>
      </c>
      <c r="Y149">
        <f t="shared" si="120"/>
        <v>141</v>
      </c>
      <c r="AA149">
        <v>34736124</v>
      </c>
      <c r="AB149">
        <f t="shared" si="144"/>
        <v>24.33</v>
      </c>
      <c r="AC149">
        <f t="shared" si="121"/>
        <v>0.02</v>
      </c>
      <c r="AD149">
        <f t="shared" si="145"/>
        <v>0</v>
      </c>
      <c r="AE149">
        <f t="shared" si="146"/>
        <v>0</v>
      </c>
      <c r="AF149">
        <f t="shared" si="147"/>
        <v>24.31</v>
      </c>
      <c r="AG149">
        <f t="shared" si="122"/>
        <v>0</v>
      </c>
      <c r="AH149">
        <f t="shared" si="123"/>
        <v>2.71</v>
      </c>
      <c r="AI149">
        <f t="shared" si="124"/>
        <v>0</v>
      </c>
      <c r="AJ149">
        <f t="shared" si="125"/>
        <v>0</v>
      </c>
      <c r="AK149">
        <v>24.33</v>
      </c>
      <c r="AL149">
        <v>0.02</v>
      </c>
      <c r="AM149">
        <v>0</v>
      </c>
      <c r="AN149">
        <v>0</v>
      </c>
      <c r="AO149">
        <v>24.31</v>
      </c>
      <c r="AP149">
        <v>0</v>
      </c>
      <c r="AQ149">
        <v>2.71</v>
      </c>
      <c r="AR149">
        <v>0</v>
      </c>
      <c r="AS149">
        <v>0</v>
      </c>
      <c r="AT149">
        <v>86</v>
      </c>
      <c r="AU149">
        <v>70</v>
      </c>
      <c r="AV149">
        <v>1</v>
      </c>
      <c r="AW149">
        <v>1</v>
      </c>
      <c r="AZ149">
        <v>6.78</v>
      </c>
      <c r="BA149">
        <v>6.78</v>
      </c>
      <c r="BB149">
        <v>6.78</v>
      </c>
      <c r="BC149">
        <v>6.78</v>
      </c>
      <c r="BD149" t="s">
        <v>47</v>
      </c>
      <c r="BE149" t="s">
        <v>47</v>
      </c>
      <c r="BF149" t="s">
        <v>47</v>
      </c>
      <c r="BG149" t="s">
        <v>47</v>
      </c>
      <c r="BH149">
        <v>0</v>
      </c>
      <c r="BI149">
        <v>1</v>
      </c>
      <c r="BJ149" t="s">
        <v>290</v>
      </c>
      <c r="BM149">
        <v>53001</v>
      </c>
      <c r="BN149">
        <v>0</v>
      </c>
      <c r="BO149" t="s">
        <v>47</v>
      </c>
      <c r="BP149">
        <v>0</v>
      </c>
      <c r="BQ149">
        <v>6</v>
      </c>
      <c r="BR149">
        <v>0</v>
      </c>
      <c r="BS149">
        <v>6.78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47</v>
      </c>
      <c r="BZ149">
        <v>86</v>
      </c>
      <c r="CA149">
        <v>70</v>
      </c>
      <c r="CF149">
        <v>0</v>
      </c>
      <c r="CG149">
        <v>0</v>
      </c>
      <c r="CM149">
        <v>0</v>
      </c>
      <c r="CN149" t="s">
        <v>47</v>
      </c>
      <c r="CO149">
        <v>0</v>
      </c>
      <c r="CP149">
        <f t="shared" si="148"/>
        <v>201</v>
      </c>
      <c r="CQ149">
        <f t="shared" si="126"/>
        <v>0.1356</v>
      </c>
      <c r="CR149">
        <f t="shared" si="127"/>
        <v>0</v>
      </c>
      <c r="CS149">
        <f t="shared" si="128"/>
        <v>0</v>
      </c>
      <c r="CT149">
        <f t="shared" si="129"/>
        <v>164.8218</v>
      </c>
      <c r="CU149">
        <f t="shared" si="130"/>
        <v>0</v>
      </c>
      <c r="CV149">
        <f t="shared" si="131"/>
        <v>2.71</v>
      </c>
      <c r="CW149">
        <f t="shared" si="132"/>
        <v>0</v>
      </c>
      <c r="CX149">
        <f t="shared" si="133"/>
        <v>0</v>
      </c>
      <c r="CY149">
        <f t="shared" si="134"/>
        <v>172.86</v>
      </c>
      <c r="CZ149">
        <f t="shared" si="135"/>
        <v>140.69999999999999</v>
      </c>
      <c r="DC149" t="s">
        <v>47</v>
      </c>
      <c r="DD149" t="s">
        <v>47</v>
      </c>
      <c r="DE149" t="s">
        <v>47</v>
      </c>
      <c r="DF149" t="s">
        <v>47</v>
      </c>
      <c r="DG149" t="s">
        <v>47</v>
      </c>
      <c r="DH149" t="s">
        <v>47</v>
      </c>
      <c r="DI149" t="s">
        <v>47</v>
      </c>
      <c r="DJ149" t="s">
        <v>47</v>
      </c>
      <c r="DK149" t="s">
        <v>47</v>
      </c>
      <c r="DL149" t="s">
        <v>47</v>
      </c>
      <c r="DM149" t="s">
        <v>47</v>
      </c>
      <c r="DN149">
        <v>0</v>
      </c>
      <c r="DO149">
        <v>0</v>
      </c>
      <c r="DP149">
        <v>1</v>
      </c>
      <c r="DQ149">
        <v>1</v>
      </c>
      <c r="DU149">
        <v>1003</v>
      </c>
      <c r="DV149" t="s">
        <v>289</v>
      </c>
      <c r="DW149" t="s">
        <v>289</v>
      </c>
      <c r="DX149">
        <v>10</v>
      </c>
      <c r="EE149">
        <v>32653433</v>
      </c>
      <c r="EF149">
        <v>6</v>
      </c>
      <c r="EG149" t="s">
        <v>68</v>
      </c>
      <c r="EH149">
        <v>0</v>
      </c>
      <c r="EI149" t="s">
        <v>47</v>
      </c>
      <c r="EJ149">
        <v>1</v>
      </c>
      <c r="EK149">
        <v>53001</v>
      </c>
      <c r="EL149" t="s">
        <v>291</v>
      </c>
      <c r="EM149" t="s">
        <v>292</v>
      </c>
      <c r="EO149" t="s">
        <v>47</v>
      </c>
      <c r="EQ149">
        <v>0</v>
      </c>
      <c r="ER149">
        <v>24.33</v>
      </c>
      <c r="ES149">
        <v>0.02</v>
      </c>
      <c r="ET149">
        <v>0</v>
      </c>
      <c r="EU149">
        <v>0</v>
      </c>
      <c r="EV149">
        <v>24.31</v>
      </c>
      <c r="EW149">
        <v>2.71</v>
      </c>
      <c r="EX149">
        <v>0</v>
      </c>
      <c r="EY149">
        <v>0</v>
      </c>
      <c r="FQ149">
        <v>0</v>
      </c>
      <c r="FR149">
        <f t="shared" si="136"/>
        <v>0</v>
      </c>
      <c r="FS149">
        <v>0</v>
      </c>
      <c r="FX149">
        <v>86</v>
      </c>
      <c r="FY149">
        <v>70</v>
      </c>
      <c r="GA149" t="s">
        <v>47</v>
      </c>
      <c r="GD149">
        <v>0</v>
      </c>
      <c r="GF149">
        <v>842726972</v>
      </c>
      <c r="GG149">
        <v>1</v>
      </c>
      <c r="GH149">
        <v>1</v>
      </c>
      <c r="GI149">
        <v>4</v>
      </c>
      <c r="GJ149">
        <v>0</v>
      </c>
      <c r="GK149">
        <f>ROUND(R149*(S12)/100,0)</f>
        <v>0</v>
      </c>
      <c r="GL149">
        <f t="shared" si="137"/>
        <v>0</v>
      </c>
      <c r="GM149">
        <f t="shared" si="138"/>
        <v>515</v>
      </c>
      <c r="GN149">
        <f t="shared" si="139"/>
        <v>515</v>
      </c>
      <c r="GO149">
        <f t="shared" si="140"/>
        <v>0</v>
      </c>
      <c r="GP149">
        <f t="shared" si="141"/>
        <v>0</v>
      </c>
      <c r="GR149">
        <v>0</v>
      </c>
      <c r="GS149">
        <v>3</v>
      </c>
      <c r="GT149">
        <v>0</v>
      </c>
      <c r="GU149" t="s">
        <v>47</v>
      </c>
      <c r="GV149">
        <f t="shared" si="142"/>
        <v>0</v>
      </c>
      <c r="GW149">
        <v>1</v>
      </c>
      <c r="GX149">
        <f t="shared" si="143"/>
        <v>0</v>
      </c>
      <c r="HA149">
        <v>0</v>
      </c>
      <c r="HB149">
        <v>0</v>
      </c>
      <c r="IF149">
        <v>-1</v>
      </c>
      <c r="IK149">
        <v>0</v>
      </c>
    </row>
    <row r="150" spans="1:255" x14ac:dyDescent="0.2">
      <c r="A150" s="2">
        <v>18</v>
      </c>
      <c r="B150" s="2">
        <v>1</v>
      </c>
      <c r="C150" s="2">
        <v>351</v>
      </c>
      <c r="D150" s="2"/>
      <c r="E150" s="2" t="s">
        <v>293</v>
      </c>
      <c r="F150" s="2" t="str">
        <f>'1.Смета.или.Акт'!B196</f>
        <v>04.3.01.09</v>
      </c>
      <c r="G150" s="2" t="str">
        <f>'1.Смета.или.Акт'!C196</f>
        <v>Раствор цементный</v>
      </c>
      <c r="H150" s="2" t="s">
        <v>81</v>
      </c>
      <c r="I150" s="2">
        <f>I148*J150</f>
        <v>2.4400000000000002E-2</v>
      </c>
      <c r="J150" s="2">
        <v>0.02</v>
      </c>
      <c r="K150" s="2"/>
      <c r="L150" s="2"/>
      <c r="M150" s="2"/>
      <c r="N150" s="2"/>
      <c r="O150" s="2">
        <f t="shared" ref="O150:O179" si="149">ROUND(CP150,0)</f>
        <v>0</v>
      </c>
      <c r="P150" s="2">
        <f t="shared" ref="P150:P179" si="150">ROUND(CQ150*I150,0)</f>
        <v>0</v>
      </c>
      <c r="Q150" s="2">
        <f t="shared" ref="Q150:Q179" si="151">ROUND(CR150*I150,0)</f>
        <v>0</v>
      </c>
      <c r="R150" s="2">
        <f t="shared" ref="R150:R179" si="152">ROUND(CS150*I150,0)</f>
        <v>0</v>
      </c>
      <c r="S150" s="2">
        <f t="shared" ref="S150:S179" si="153">ROUND(CT150*I150,0)</f>
        <v>0</v>
      </c>
      <c r="T150" s="2">
        <f t="shared" ref="T150:T179" si="154">ROUND(CU150*I150,0)</f>
        <v>0</v>
      </c>
      <c r="U150" s="2">
        <f t="shared" ref="U150:U179" si="155">CV150*I150</f>
        <v>0</v>
      </c>
      <c r="V150" s="2">
        <f t="shared" ref="V150:V179" si="156">CW150*I150</f>
        <v>0</v>
      </c>
      <c r="W150" s="2">
        <f t="shared" ref="W150:W179" si="157">ROUND(CX150*I150,0)</f>
        <v>0</v>
      </c>
      <c r="X150" s="2">
        <f t="shared" ref="X150:X179" si="158">ROUND(CY150,0)</f>
        <v>0</v>
      </c>
      <c r="Y150" s="2">
        <f t="shared" ref="Y150:Y179" si="159">ROUND(CZ150,0)</f>
        <v>0</v>
      </c>
      <c r="Z150" s="2"/>
      <c r="AA150" s="2">
        <v>34736102</v>
      </c>
      <c r="AB150" s="2">
        <f t="shared" ref="AB150:AB179" si="160">ROUND((AC150+AD150+AF150),2)</f>
        <v>0</v>
      </c>
      <c r="AC150" s="2">
        <f>'1.Смета.или.Акт'!F196</f>
        <v>0</v>
      </c>
      <c r="AD150" s="2">
        <f t="shared" ref="AD150:AD179" si="161">ROUND((((ET150)-(EU150))+AE150),2)</f>
        <v>0</v>
      </c>
      <c r="AE150" s="2">
        <f t="shared" ref="AE150:AE179" si="162">ROUND((EU150),2)</f>
        <v>0</v>
      </c>
      <c r="AF150" s="2">
        <f t="shared" ref="AF150:AF179" si="163">ROUND((EV150),2)</f>
        <v>0</v>
      </c>
      <c r="AG150" s="2">
        <f t="shared" ref="AG150:AG179" si="164">ROUND((AP150),2)</f>
        <v>0</v>
      </c>
      <c r="AH150" s="2">
        <f t="shared" ref="AH150:AH179" si="165">(EW150)</f>
        <v>0</v>
      </c>
      <c r="AI150" s="2">
        <f t="shared" ref="AI150:AI179" si="166">(EX150)</f>
        <v>0</v>
      </c>
      <c r="AJ150" s="2">
        <f t="shared" ref="AJ150:AJ179" si="167">ROUND((AS150),2)</f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106</v>
      </c>
      <c r="AU150" s="2">
        <v>65</v>
      </c>
      <c r="AV150" s="2">
        <v>1</v>
      </c>
      <c r="AW150" s="2">
        <v>1</v>
      </c>
      <c r="AX150" s="2"/>
      <c r="AY150" s="2"/>
      <c r="AZ150" s="2">
        <v>1</v>
      </c>
      <c r="BA150" s="2">
        <v>1</v>
      </c>
      <c r="BB150" s="2">
        <v>1</v>
      </c>
      <c r="BC150" s="2">
        <v>1</v>
      </c>
      <c r="BD150" s="2" t="s">
        <v>47</v>
      </c>
      <c r="BE150" s="2" t="s">
        <v>47</v>
      </c>
      <c r="BF150" s="2" t="s">
        <v>47</v>
      </c>
      <c r="BG150" s="2" t="s">
        <v>47</v>
      </c>
      <c r="BH150" s="2">
        <v>3</v>
      </c>
      <c r="BI150" s="2">
        <v>1</v>
      </c>
      <c r="BJ150" s="2" t="s">
        <v>47</v>
      </c>
      <c r="BK150" s="2"/>
      <c r="BL150" s="2"/>
      <c r="BM150" s="2">
        <v>0</v>
      </c>
      <c r="BN150" s="2">
        <v>0</v>
      </c>
      <c r="BO150" s="2" t="s">
        <v>47</v>
      </c>
      <c r="BP150" s="2">
        <v>0</v>
      </c>
      <c r="BQ150" s="2">
        <v>20</v>
      </c>
      <c r="BR150" s="2">
        <v>0</v>
      </c>
      <c r="BS150" s="2">
        <v>1</v>
      </c>
      <c r="BT150" s="2">
        <v>1</v>
      </c>
      <c r="BU150" s="2">
        <v>1</v>
      </c>
      <c r="BV150" s="2">
        <v>1</v>
      </c>
      <c r="BW150" s="2">
        <v>1</v>
      </c>
      <c r="BX150" s="2">
        <v>1</v>
      </c>
      <c r="BY150" s="2" t="s">
        <v>47</v>
      </c>
      <c r="BZ150" s="2">
        <v>106</v>
      </c>
      <c r="CA150" s="2">
        <v>65</v>
      </c>
      <c r="CB150" s="2"/>
      <c r="CC150" s="2"/>
      <c r="CD150" s="2"/>
      <c r="CE150" s="2"/>
      <c r="CF150" s="2">
        <v>0</v>
      </c>
      <c r="CG150" s="2">
        <v>0</v>
      </c>
      <c r="CH150" s="2"/>
      <c r="CI150" s="2"/>
      <c r="CJ150" s="2"/>
      <c r="CK150" s="2"/>
      <c r="CL150" s="2"/>
      <c r="CM150" s="2">
        <v>0</v>
      </c>
      <c r="CN150" s="2" t="s">
        <v>47</v>
      </c>
      <c r="CO150" s="2">
        <v>0</v>
      </c>
      <c r="CP150" s="2">
        <f>IF('1.Смета.или.Акт'!F196=AC150+AD150+AF150,P150+Q150+S150,I150*AB150)</f>
        <v>0</v>
      </c>
      <c r="CQ150" s="2">
        <f t="shared" ref="CQ150:CQ179" si="168">AC150*BC150</f>
        <v>0</v>
      </c>
      <c r="CR150" s="2">
        <f t="shared" ref="CR150:CR179" si="169">AD150*BB150</f>
        <v>0</v>
      </c>
      <c r="CS150" s="2">
        <f t="shared" ref="CS150:CS179" si="170">AE150*BS150</f>
        <v>0</v>
      </c>
      <c r="CT150" s="2">
        <f t="shared" ref="CT150:CT179" si="171">AF150*BA150</f>
        <v>0</v>
      </c>
      <c r="CU150" s="2">
        <f t="shared" ref="CU150:CU179" si="172">AG150</f>
        <v>0</v>
      </c>
      <c r="CV150" s="2">
        <f t="shared" ref="CV150:CV179" si="173">AH150</f>
        <v>0</v>
      </c>
      <c r="CW150" s="2">
        <f t="shared" ref="CW150:CW179" si="174">AI150</f>
        <v>0</v>
      </c>
      <c r="CX150" s="2">
        <f t="shared" ref="CX150:CX179" si="175">AJ150</f>
        <v>0</v>
      </c>
      <c r="CY150" s="2">
        <f t="shared" ref="CY150:CY179" si="176">(((S150+(R150*IF(0,0,1)))*AT150)/100)</f>
        <v>0</v>
      </c>
      <c r="CZ150" s="2">
        <f t="shared" ref="CZ150:CZ179" si="177">(((S150+(R150*IF(0,0,1)))*AU150)/100)</f>
        <v>0</v>
      </c>
      <c r="DA150" s="2"/>
      <c r="DB150" s="2"/>
      <c r="DC150" s="2" t="s">
        <v>47</v>
      </c>
      <c r="DD150" s="2" t="s">
        <v>47</v>
      </c>
      <c r="DE150" s="2" t="s">
        <v>47</v>
      </c>
      <c r="DF150" s="2" t="s">
        <v>47</v>
      </c>
      <c r="DG150" s="2" t="s">
        <v>47</v>
      </c>
      <c r="DH150" s="2" t="s">
        <v>47</v>
      </c>
      <c r="DI150" s="2" t="s">
        <v>47</v>
      </c>
      <c r="DJ150" s="2" t="s">
        <v>47</v>
      </c>
      <c r="DK150" s="2" t="s">
        <v>47</v>
      </c>
      <c r="DL150" s="2" t="s">
        <v>47</v>
      </c>
      <c r="DM150" s="2" t="s">
        <v>47</v>
      </c>
      <c r="DN150" s="2">
        <v>0</v>
      </c>
      <c r="DO150" s="2">
        <v>0</v>
      </c>
      <c r="DP150" s="2">
        <v>1</v>
      </c>
      <c r="DQ150" s="2">
        <v>1</v>
      </c>
      <c r="DR150" s="2"/>
      <c r="DS150" s="2"/>
      <c r="DT150" s="2"/>
      <c r="DU150" s="2">
        <v>1007</v>
      </c>
      <c r="DV150" s="2" t="s">
        <v>81</v>
      </c>
      <c r="DW150" s="2" t="str">
        <f>'1.Смета.или.Акт'!D196</f>
        <v>м3</v>
      </c>
      <c r="DX150" s="2">
        <v>1</v>
      </c>
      <c r="DY150" s="2"/>
      <c r="DZ150" s="2"/>
      <c r="EA150" s="2"/>
      <c r="EB150" s="2"/>
      <c r="EC150" s="2"/>
      <c r="ED150" s="2"/>
      <c r="EE150" s="2">
        <v>32653299</v>
      </c>
      <c r="EF150" s="2">
        <v>20</v>
      </c>
      <c r="EG150" s="2" t="s">
        <v>75</v>
      </c>
      <c r="EH150" s="2">
        <v>0</v>
      </c>
      <c r="EI150" s="2" t="s">
        <v>47</v>
      </c>
      <c r="EJ150" s="2">
        <v>1</v>
      </c>
      <c r="EK150" s="2">
        <v>0</v>
      </c>
      <c r="EL150" s="2" t="s">
        <v>76</v>
      </c>
      <c r="EM150" s="2" t="s">
        <v>77</v>
      </c>
      <c r="EN150" s="2"/>
      <c r="EO150" s="2" t="s">
        <v>47</v>
      </c>
      <c r="EP150" s="2"/>
      <c r="EQ150" s="2">
        <v>0</v>
      </c>
      <c r="ER150" s="2">
        <v>0</v>
      </c>
      <c r="ES150" s="2">
        <v>0</v>
      </c>
      <c r="ET150" s="2">
        <v>0</v>
      </c>
      <c r="EU150" s="2">
        <v>0</v>
      </c>
      <c r="EV150" s="2">
        <v>0</v>
      </c>
      <c r="EW150" s="2">
        <v>0</v>
      </c>
      <c r="EX150" s="2">
        <v>0</v>
      </c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>
        <v>0</v>
      </c>
      <c r="FR150" s="2">
        <f t="shared" ref="FR150:FR179" si="178">ROUND(IF(AND(BH150=3,BI150=3),P150,0),0)</f>
        <v>0</v>
      </c>
      <c r="FS150" s="2">
        <v>0</v>
      </c>
      <c r="FT150" s="2"/>
      <c r="FU150" s="2"/>
      <c r="FV150" s="2"/>
      <c r="FW150" s="2"/>
      <c r="FX150" s="2">
        <v>106</v>
      </c>
      <c r="FY150" s="2">
        <v>65</v>
      </c>
      <c r="FZ150" s="2"/>
      <c r="GA150" s="2" t="s">
        <v>47</v>
      </c>
      <c r="GB150" s="2"/>
      <c r="GC150" s="2"/>
      <c r="GD150" s="2">
        <v>0</v>
      </c>
      <c r="GE150" s="2"/>
      <c r="GF150" s="2">
        <v>1440854821</v>
      </c>
      <c r="GG150" s="2">
        <v>2</v>
      </c>
      <c r="GH150" s="2">
        <v>1</v>
      </c>
      <c r="GI150" s="2">
        <v>-2</v>
      </c>
      <c r="GJ150" s="2">
        <v>0</v>
      </c>
      <c r="GK150" s="2">
        <f>ROUND(R150*(R12)/100,0)</f>
        <v>0</v>
      </c>
      <c r="GL150" s="2">
        <f t="shared" ref="GL150:GL179" si="179">ROUND(IF(AND(BH150=3,BI150=3,FS150&lt;&gt;0),P150,0),0)</f>
        <v>0</v>
      </c>
      <c r="GM150" s="2">
        <f t="shared" ref="GM150:GM179" si="180">ROUND(O150+X150+Y150+GK150,0)+GX150</f>
        <v>0</v>
      </c>
      <c r="GN150" s="2">
        <f t="shared" ref="GN150:GN179" si="181">IF(OR(BI150=0,BI150=1),ROUND(O150+X150+Y150+GK150,0),0)</f>
        <v>0</v>
      </c>
      <c r="GO150" s="2">
        <f t="shared" ref="GO150:GO179" si="182">IF(BI150=2,ROUND(O150+X150+Y150+GK150,0),0)</f>
        <v>0</v>
      </c>
      <c r="GP150" s="2">
        <f t="shared" ref="GP150:GP179" si="183">IF(BI150=4,ROUND(O150+X150+Y150+GK150,0)+GX150,0)</f>
        <v>0</v>
      </c>
      <c r="GQ150" s="2"/>
      <c r="GR150" s="2">
        <v>0</v>
      </c>
      <c r="GS150" s="2">
        <v>3</v>
      </c>
      <c r="GT150" s="2">
        <v>0</v>
      </c>
      <c r="GU150" s="2" t="s">
        <v>47</v>
      </c>
      <c r="GV150" s="2">
        <f t="shared" ref="GV150:GV179" si="184">ROUND(GT150,2)</f>
        <v>0</v>
      </c>
      <c r="GW150" s="2">
        <v>1</v>
      </c>
      <c r="GX150" s="2">
        <f t="shared" ref="GX150:GX179" si="185">ROUND(GV150*GW150*I150,0)</f>
        <v>0</v>
      </c>
      <c r="GY150" s="2"/>
      <c r="GZ150" s="2"/>
      <c r="HA150" s="2">
        <v>0</v>
      </c>
      <c r="HB150" s="2">
        <v>0</v>
      </c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>
        <v>-1</v>
      </c>
      <c r="IG150" s="2"/>
      <c r="IH150" s="2"/>
      <c r="II150" s="2"/>
      <c r="IJ150" s="2"/>
      <c r="IK150" s="2">
        <v>0</v>
      </c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x14ac:dyDescent="0.2">
      <c r="A151">
        <v>18</v>
      </c>
      <c r="B151">
        <v>1</v>
      </c>
      <c r="C151">
        <v>354</v>
      </c>
      <c r="E151" t="s">
        <v>293</v>
      </c>
      <c r="F151" t="s">
        <v>294</v>
      </c>
      <c r="G151" t="s">
        <v>295</v>
      </c>
      <c r="H151" t="s">
        <v>81</v>
      </c>
      <c r="I151">
        <f>I149*J151</f>
        <v>2.4400000000000002E-2</v>
      </c>
      <c r="J151">
        <v>0.02</v>
      </c>
      <c r="O151">
        <f t="shared" si="149"/>
        <v>0</v>
      </c>
      <c r="P151">
        <f t="shared" si="150"/>
        <v>0</v>
      </c>
      <c r="Q151">
        <f t="shared" si="151"/>
        <v>0</v>
      </c>
      <c r="R151">
        <f t="shared" si="152"/>
        <v>0</v>
      </c>
      <c r="S151">
        <f t="shared" si="153"/>
        <v>0</v>
      </c>
      <c r="T151">
        <f t="shared" si="154"/>
        <v>0</v>
      </c>
      <c r="U151">
        <f t="shared" si="155"/>
        <v>0</v>
      </c>
      <c r="V151">
        <f t="shared" si="156"/>
        <v>0</v>
      </c>
      <c r="W151">
        <f t="shared" si="157"/>
        <v>0</v>
      </c>
      <c r="X151">
        <f t="shared" si="158"/>
        <v>0</v>
      </c>
      <c r="Y151">
        <f t="shared" si="159"/>
        <v>0</v>
      </c>
      <c r="AA151">
        <v>34736124</v>
      </c>
      <c r="AB151">
        <f t="shared" si="160"/>
        <v>0</v>
      </c>
      <c r="AC151">
        <f t="shared" ref="AC151:AC179" si="186">ROUND((ES151),2)</f>
        <v>0</v>
      </c>
      <c r="AD151">
        <f t="shared" si="161"/>
        <v>0</v>
      </c>
      <c r="AE151">
        <f t="shared" si="162"/>
        <v>0</v>
      </c>
      <c r="AF151">
        <f t="shared" si="163"/>
        <v>0</v>
      </c>
      <c r="AG151">
        <f t="shared" si="164"/>
        <v>0</v>
      </c>
      <c r="AH151">
        <f t="shared" si="165"/>
        <v>0</v>
      </c>
      <c r="AI151">
        <f t="shared" si="166"/>
        <v>0</v>
      </c>
      <c r="AJ151">
        <f t="shared" si="167"/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106</v>
      </c>
      <c r="AU151">
        <v>65</v>
      </c>
      <c r="AV151">
        <v>1</v>
      </c>
      <c r="AW151">
        <v>1</v>
      </c>
      <c r="AZ151">
        <v>6.78</v>
      </c>
      <c r="BA151">
        <v>1</v>
      </c>
      <c r="BB151">
        <v>1</v>
      </c>
      <c r="BC151">
        <v>6.78</v>
      </c>
      <c r="BD151" t="s">
        <v>47</v>
      </c>
      <c r="BE151" t="s">
        <v>47</v>
      </c>
      <c r="BF151" t="s">
        <v>47</v>
      </c>
      <c r="BG151" t="s">
        <v>47</v>
      </c>
      <c r="BH151">
        <v>3</v>
      </c>
      <c r="BI151">
        <v>1</v>
      </c>
      <c r="BJ151" t="s">
        <v>47</v>
      </c>
      <c r="BM151">
        <v>0</v>
      </c>
      <c r="BN151">
        <v>0</v>
      </c>
      <c r="BO151" t="s">
        <v>47</v>
      </c>
      <c r="BP151">
        <v>0</v>
      </c>
      <c r="BQ151">
        <v>20</v>
      </c>
      <c r="BR151">
        <v>0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47</v>
      </c>
      <c r="BZ151">
        <v>106</v>
      </c>
      <c r="CA151">
        <v>65</v>
      </c>
      <c r="CF151">
        <v>0</v>
      </c>
      <c r="CG151">
        <v>0</v>
      </c>
      <c r="CM151">
        <v>0</v>
      </c>
      <c r="CN151" t="s">
        <v>47</v>
      </c>
      <c r="CO151">
        <v>0</v>
      </c>
      <c r="CP151">
        <f t="shared" ref="CP151:CP179" si="187">(P151+Q151+S151)</f>
        <v>0</v>
      </c>
      <c r="CQ151">
        <f t="shared" si="168"/>
        <v>0</v>
      </c>
      <c r="CR151">
        <f t="shared" si="169"/>
        <v>0</v>
      </c>
      <c r="CS151">
        <f t="shared" si="170"/>
        <v>0</v>
      </c>
      <c r="CT151">
        <f t="shared" si="171"/>
        <v>0</v>
      </c>
      <c r="CU151">
        <f t="shared" si="172"/>
        <v>0</v>
      </c>
      <c r="CV151">
        <f t="shared" si="173"/>
        <v>0</v>
      </c>
      <c r="CW151">
        <f t="shared" si="174"/>
        <v>0</v>
      </c>
      <c r="CX151">
        <f t="shared" si="175"/>
        <v>0</v>
      </c>
      <c r="CY151">
        <f t="shared" si="176"/>
        <v>0</v>
      </c>
      <c r="CZ151">
        <f t="shared" si="177"/>
        <v>0</v>
      </c>
      <c r="DC151" t="s">
        <v>47</v>
      </c>
      <c r="DD151" t="s">
        <v>47</v>
      </c>
      <c r="DE151" t="s">
        <v>47</v>
      </c>
      <c r="DF151" t="s">
        <v>47</v>
      </c>
      <c r="DG151" t="s">
        <v>47</v>
      </c>
      <c r="DH151" t="s">
        <v>47</v>
      </c>
      <c r="DI151" t="s">
        <v>47</v>
      </c>
      <c r="DJ151" t="s">
        <v>47</v>
      </c>
      <c r="DK151" t="s">
        <v>47</v>
      </c>
      <c r="DL151" t="s">
        <v>47</v>
      </c>
      <c r="DM151" t="s">
        <v>47</v>
      </c>
      <c r="DN151">
        <v>0</v>
      </c>
      <c r="DO151">
        <v>0</v>
      </c>
      <c r="DP151">
        <v>1</v>
      </c>
      <c r="DQ151">
        <v>1</v>
      </c>
      <c r="DU151">
        <v>1007</v>
      </c>
      <c r="DV151" t="s">
        <v>81</v>
      </c>
      <c r="DW151" t="s">
        <v>81</v>
      </c>
      <c r="DX151">
        <v>1</v>
      </c>
      <c r="EE151">
        <v>32653299</v>
      </c>
      <c r="EF151">
        <v>20</v>
      </c>
      <c r="EG151" t="s">
        <v>75</v>
      </c>
      <c r="EH151">
        <v>0</v>
      </c>
      <c r="EI151" t="s">
        <v>47</v>
      </c>
      <c r="EJ151">
        <v>1</v>
      </c>
      <c r="EK151">
        <v>0</v>
      </c>
      <c r="EL151" t="s">
        <v>76</v>
      </c>
      <c r="EM151" t="s">
        <v>77</v>
      </c>
      <c r="EO151" t="s">
        <v>47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FQ151">
        <v>0</v>
      </c>
      <c r="FR151">
        <f t="shared" si="178"/>
        <v>0</v>
      </c>
      <c r="FS151">
        <v>0</v>
      </c>
      <c r="FX151">
        <v>106</v>
      </c>
      <c r="FY151">
        <v>65</v>
      </c>
      <c r="GA151" t="s">
        <v>47</v>
      </c>
      <c r="GD151">
        <v>0</v>
      </c>
      <c r="GF151">
        <v>1440854821</v>
      </c>
      <c r="GG151">
        <v>1</v>
      </c>
      <c r="GH151">
        <v>1</v>
      </c>
      <c r="GI151">
        <v>4</v>
      </c>
      <c r="GJ151">
        <v>0</v>
      </c>
      <c r="GK151">
        <f>ROUND(R151*(S12)/100,0)</f>
        <v>0</v>
      </c>
      <c r="GL151">
        <f t="shared" si="179"/>
        <v>0</v>
      </c>
      <c r="GM151">
        <f t="shared" si="180"/>
        <v>0</v>
      </c>
      <c r="GN151">
        <f t="shared" si="181"/>
        <v>0</v>
      </c>
      <c r="GO151">
        <f t="shared" si="182"/>
        <v>0</v>
      </c>
      <c r="GP151">
        <f t="shared" si="183"/>
        <v>0</v>
      </c>
      <c r="GR151">
        <v>0</v>
      </c>
      <c r="GS151">
        <v>3</v>
      </c>
      <c r="GT151">
        <v>0</v>
      </c>
      <c r="GU151" t="s">
        <v>47</v>
      </c>
      <c r="GV151">
        <f t="shared" si="184"/>
        <v>0</v>
      </c>
      <c r="GW151">
        <v>1</v>
      </c>
      <c r="GX151">
        <f t="shared" si="185"/>
        <v>0</v>
      </c>
      <c r="HA151">
        <v>0</v>
      </c>
      <c r="HB151">
        <v>0</v>
      </c>
      <c r="IF151">
        <v>-1</v>
      </c>
      <c r="IK151">
        <v>0</v>
      </c>
    </row>
    <row r="152" spans="1:255" x14ac:dyDescent="0.2">
      <c r="A152" s="2">
        <v>17</v>
      </c>
      <c r="B152" s="2">
        <v>1</v>
      </c>
      <c r="C152" s="2">
        <f>ROW(SmtRes!A361)</f>
        <v>361</v>
      </c>
      <c r="D152" s="2">
        <f>ROW(EtalonRes!A361)</f>
        <v>361</v>
      </c>
      <c r="E152" s="2" t="s">
        <v>296</v>
      </c>
      <c r="F152" s="2" t="s">
        <v>297</v>
      </c>
      <c r="G152" s="2" t="s">
        <v>298</v>
      </c>
      <c r="H152" s="2" t="s">
        <v>60</v>
      </c>
      <c r="I152" s="2">
        <f>'1.Смета.или.Акт'!E197</f>
        <v>1.6157999999999999</v>
      </c>
      <c r="J152" s="2">
        <v>0</v>
      </c>
      <c r="K152" s="2"/>
      <c r="L152" s="2"/>
      <c r="M152" s="2"/>
      <c r="N152" s="2"/>
      <c r="O152" s="2">
        <f t="shared" si="149"/>
        <v>838</v>
      </c>
      <c r="P152" s="2">
        <f t="shared" si="150"/>
        <v>650</v>
      </c>
      <c r="Q152" s="2">
        <f t="shared" si="151"/>
        <v>4</v>
      </c>
      <c r="R152" s="2">
        <f t="shared" si="152"/>
        <v>1</v>
      </c>
      <c r="S152" s="2">
        <f t="shared" si="153"/>
        <v>184</v>
      </c>
      <c r="T152" s="2">
        <f t="shared" si="154"/>
        <v>0</v>
      </c>
      <c r="U152" s="2">
        <f t="shared" si="155"/>
        <v>19.373442000000001</v>
      </c>
      <c r="V152" s="2">
        <f t="shared" si="156"/>
        <v>6.4631999999999995E-2</v>
      </c>
      <c r="W152" s="2">
        <f t="shared" si="157"/>
        <v>0</v>
      </c>
      <c r="X152" s="2">
        <f t="shared" si="158"/>
        <v>194</v>
      </c>
      <c r="Y152" s="2">
        <f t="shared" si="159"/>
        <v>102</v>
      </c>
      <c r="Z152" s="2"/>
      <c r="AA152" s="2">
        <v>34736102</v>
      </c>
      <c r="AB152" s="2">
        <f>'1.Смета.или.Акт'!F197</f>
        <v>518.84</v>
      </c>
      <c r="AC152" s="2">
        <f t="shared" si="186"/>
        <v>402.54</v>
      </c>
      <c r="AD152" s="2">
        <f>'1.Смета.или.Акт'!H197</f>
        <v>2.2799999999999998</v>
      </c>
      <c r="AE152" s="2">
        <f>'1.Смета.или.Акт'!I197</f>
        <v>0.49</v>
      </c>
      <c r="AF152" s="2">
        <f>'1.Смета.или.Акт'!G197</f>
        <v>114.02</v>
      </c>
      <c r="AG152" s="2">
        <f t="shared" si="164"/>
        <v>0</v>
      </c>
      <c r="AH152" s="2">
        <f t="shared" si="165"/>
        <v>11.99</v>
      </c>
      <c r="AI152" s="2">
        <f t="shared" si="166"/>
        <v>0.04</v>
      </c>
      <c r="AJ152" s="2">
        <f t="shared" si="167"/>
        <v>0</v>
      </c>
      <c r="AK152" s="2">
        <v>518.84</v>
      </c>
      <c r="AL152" s="2">
        <v>402.54</v>
      </c>
      <c r="AM152" s="2">
        <v>2.2799999999999998</v>
      </c>
      <c r="AN152" s="2">
        <v>0.49</v>
      </c>
      <c r="AO152" s="2">
        <v>114.02</v>
      </c>
      <c r="AP152" s="2">
        <v>0</v>
      </c>
      <c r="AQ152" s="2">
        <v>11.99</v>
      </c>
      <c r="AR152" s="2">
        <v>0.04</v>
      </c>
      <c r="AS152" s="2">
        <v>0</v>
      </c>
      <c r="AT152" s="2">
        <f>'1.Смета.или.Акт'!E198</f>
        <v>105</v>
      </c>
      <c r="AU152" s="2">
        <f>'1.Смета.или.Акт'!E199</f>
        <v>55</v>
      </c>
      <c r="AV152" s="2">
        <v>1</v>
      </c>
      <c r="AW152" s="2">
        <v>1</v>
      </c>
      <c r="AX152" s="2"/>
      <c r="AY152" s="2"/>
      <c r="AZ152" s="2">
        <v>1</v>
      </c>
      <c r="BA152" s="2">
        <v>1</v>
      </c>
      <c r="BB152" s="2">
        <v>1</v>
      </c>
      <c r="BC152" s="2">
        <v>1</v>
      </c>
      <c r="BD152" s="2" t="s">
        <v>47</v>
      </c>
      <c r="BE152" s="2" t="s">
        <v>47</v>
      </c>
      <c r="BF152" s="2" t="s">
        <v>47</v>
      </c>
      <c r="BG152" s="2" t="s">
        <v>47</v>
      </c>
      <c r="BH152" s="2">
        <v>0</v>
      </c>
      <c r="BI152" s="2">
        <v>1</v>
      </c>
      <c r="BJ152" s="2" t="s">
        <v>299</v>
      </c>
      <c r="BK152" s="2"/>
      <c r="BL152" s="2"/>
      <c r="BM152" s="2">
        <v>15001</v>
      </c>
      <c r="BN152" s="2">
        <v>0</v>
      </c>
      <c r="BO152" s="2" t="s">
        <v>47</v>
      </c>
      <c r="BP152" s="2">
        <v>0</v>
      </c>
      <c r="BQ152" s="2">
        <v>1</v>
      </c>
      <c r="BR152" s="2">
        <v>0</v>
      </c>
      <c r="BS152" s="2">
        <v>1</v>
      </c>
      <c r="BT152" s="2">
        <v>1</v>
      </c>
      <c r="BU152" s="2">
        <v>1</v>
      </c>
      <c r="BV152" s="2">
        <v>1</v>
      </c>
      <c r="BW152" s="2">
        <v>1</v>
      </c>
      <c r="BX152" s="2">
        <v>1</v>
      </c>
      <c r="BY152" s="2" t="s">
        <v>47</v>
      </c>
      <c r="BZ152" s="2">
        <v>105</v>
      </c>
      <c r="CA152" s="2">
        <v>55</v>
      </c>
      <c r="CB152" s="2"/>
      <c r="CC152" s="2"/>
      <c r="CD152" s="2"/>
      <c r="CE152" s="2"/>
      <c r="CF152" s="2">
        <v>0</v>
      </c>
      <c r="CG152" s="2">
        <v>0</v>
      </c>
      <c r="CH152" s="2"/>
      <c r="CI152" s="2"/>
      <c r="CJ152" s="2"/>
      <c r="CK152" s="2"/>
      <c r="CL152" s="2"/>
      <c r="CM152" s="2">
        <v>0</v>
      </c>
      <c r="CN152" s="2" t="s">
        <v>47</v>
      </c>
      <c r="CO152" s="2">
        <v>0</v>
      </c>
      <c r="CP152" s="2">
        <f>IF('1.Смета.или.Акт'!F197=AC152+AD152+AF152,P152+Q152+S152,I152*AB152)</f>
        <v>838</v>
      </c>
      <c r="CQ152" s="2">
        <f t="shared" si="168"/>
        <v>402.54</v>
      </c>
      <c r="CR152" s="2">
        <f t="shared" si="169"/>
        <v>2.2799999999999998</v>
      </c>
      <c r="CS152" s="2">
        <f t="shared" si="170"/>
        <v>0.49</v>
      </c>
      <c r="CT152" s="2">
        <f t="shared" si="171"/>
        <v>114.02</v>
      </c>
      <c r="CU152" s="2">
        <f t="shared" si="172"/>
        <v>0</v>
      </c>
      <c r="CV152" s="2">
        <f t="shared" si="173"/>
        <v>11.99</v>
      </c>
      <c r="CW152" s="2">
        <f t="shared" si="174"/>
        <v>0.04</v>
      </c>
      <c r="CX152" s="2">
        <f t="shared" si="175"/>
        <v>0</v>
      </c>
      <c r="CY152" s="2">
        <f t="shared" si="176"/>
        <v>194.25</v>
      </c>
      <c r="CZ152" s="2">
        <f t="shared" si="177"/>
        <v>101.75</v>
      </c>
      <c r="DA152" s="2"/>
      <c r="DB152" s="2"/>
      <c r="DC152" s="2" t="s">
        <v>47</v>
      </c>
      <c r="DD152" s="2" t="s">
        <v>47</v>
      </c>
      <c r="DE152" s="2" t="s">
        <v>47</v>
      </c>
      <c r="DF152" s="2" t="s">
        <v>47</v>
      </c>
      <c r="DG152" s="2" t="s">
        <v>47</v>
      </c>
      <c r="DH152" s="2" t="s">
        <v>47</v>
      </c>
      <c r="DI152" s="2" t="s">
        <v>47</v>
      </c>
      <c r="DJ152" s="2" t="s">
        <v>47</v>
      </c>
      <c r="DK152" s="2" t="s">
        <v>47</v>
      </c>
      <c r="DL152" s="2" t="s">
        <v>47</v>
      </c>
      <c r="DM152" s="2" t="s">
        <v>47</v>
      </c>
      <c r="DN152" s="2">
        <v>0</v>
      </c>
      <c r="DO152" s="2">
        <v>0</v>
      </c>
      <c r="DP152" s="2">
        <v>1</v>
      </c>
      <c r="DQ152" s="2">
        <v>1</v>
      </c>
      <c r="DR152" s="2"/>
      <c r="DS152" s="2"/>
      <c r="DT152" s="2"/>
      <c r="DU152" s="2">
        <v>1005</v>
      </c>
      <c r="DV152" s="2" t="s">
        <v>60</v>
      </c>
      <c r="DW152" s="2" t="str">
        <f>'1.Смета.или.Акт'!D197</f>
        <v>100 м2</v>
      </c>
      <c r="DX152" s="2">
        <v>100</v>
      </c>
      <c r="DY152" s="2"/>
      <c r="DZ152" s="2"/>
      <c r="EA152" s="2"/>
      <c r="EB152" s="2"/>
      <c r="EC152" s="2"/>
      <c r="ED152" s="2"/>
      <c r="EE152" s="2">
        <v>32653384</v>
      </c>
      <c r="EF152" s="2">
        <v>1</v>
      </c>
      <c r="EG152" s="2" t="s">
        <v>164</v>
      </c>
      <c r="EH152" s="2">
        <v>0</v>
      </c>
      <c r="EI152" s="2" t="s">
        <v>47</v>
      </c>
      <c r="EJ152" s="2">
        <v>1</v>
      </c>
      <c r="EK152" s="2">
        <v>15001</v>
      </c>
      <c r="EL152" s="2" t="s">
        <v>249</v>
      </c>
      <c r="EM152" s="2" t="s">
        <v>250</v>
      </c>
      <c r="EN152" s="2"/>
      <c r="EO152" s="2" t="s">
        <v>47</v>
      </c>
      <c r="EP152" s="2"/>
      <c r="EQ152" s="2">
        <v>0</v>
      </c>
      <c r="ER152" s="2">
        <v>518.84</v>
      </c>
      <c r="ES152" s="2">
        <v>402.54</v>
      </c>
      <c r="ET152" s="2">
        <v>2.2799999999999998</v>
      </c>
      <c r="EU152" s="2">
        <v>0.49</v>
      </c>
      <c r="EV152" s="2">
        <v>114.02</v>
      </c>
      <c r="EW152" s="2">
        <v>11.99</v>
      </c>
      <c r="EX152" s="2">
        <v>0.04</v>
      </c>
      <c r="EY152" s="2">
        <v>0</v>
      </c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>
        <v>0</v>
      </c>
      <c r="FR152" s="2">
        <f t="shared" si="178"/>
        <v>0</v>
      </c>
      <c r="FS152" s="2">
        <v>0</v>
      </c>
      <c r="FT152" s="2"/>
      <c r="FU152" s="2"/>
      <c r="FV152" s="2"/>
      <c r="FW152" s="2"/>
      <c r="FX152" s="2">
        <v>105</v>
      </c>
      <c r="FY152" s="2">
        <v>55</v>
      </c>
      <c r="FZ152" s="2"/>
      <c r="GA152" s="2" t="s">
        <v>47</v>
      </c>
      <c r="GB152" s="2"/>
      <c r="GC152" s="2"/>
      <c r="GD152" s="2">
        <v>0</v>
      </c>
      <c r="GE152" s="2"/>
      <c r="GF152" s="2">
        <v>1242624862</v>
      </c>
      <c r="GG152" s="2">
        <v>2</v>
      </c>
      <c r="GH152" s="2">
        <v>1</v>
      </c>
      <c r="GI152" s="2">
        <v>-2</v>
      </c>
      <c r="GJ152" s="2">
        <v>0</v>
      </c>
      <c r="GK152" s="2">
        <f>ROUND(R152*(R12)/100,0)</f>
        <v>0</v>
      </c>
      <c r="GL152" s="2">
        <f t="shared" si="179"/>
        <v>0</v>
      </c>
      <c r="GM152" s="2">
        <f t="shared" si="180"/>
        <v>1134</v>
      </c>
      <c r="GN152" s="2">
        <f t="shared" si="181"/>
        <v>1134</v>
      </c>
      <c r="GO152" s="2">
        <f t="shared" si="182"/>
        <v>0</v>
      </c>
      <c r="GP152" s="2">
        <f t="shared" si="183"/>
        <v>0</v>
      </c>
      <c r="GQ152" s="2"/>
      <c r="GR152" s="2">
        <v>0</v>
      </c>
      <c r="GS152" s="2">
        <v>3</v>
      </c>
      <c r="GT152" s="2">
        <v>0</v>
      </c>
      <c r="GU152" s="2" t="s">
        <v>47</v>
      </c>
      <c r="GV152" s="2">
        <f t="shared" si="184"/>
        <v>0</v>
      </c>
      <c r="GW152" s="2">
        <v>1</v>
      </c>
      <c r="GX152" s="2">
        <f t="shared" si="185"/>
        <v>0</v>
      </c>
      <c r="GY152" s="2"/>
      <c r="GZ152" s="2"/>
      <c r="HA152" s="2">
        <v>0</v>
      </c>
      <c r="HB152" s="2">
        <v>0</v>
      </c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>
        <v>-1</v>
      </c>
      <c r="IG152" s="2"/>
      <c r="IH152" s="2"/>
      <c r="II152" s="2"/>
      <c r="IJ152" s="2"/>
      <c r="IK152" s="2">
        <v>0</v>
      </c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x14ac:dyDescent="0.2">
      <c r="A153">
        <v>17</v>
      </c>
      <c r="B153">
        <v>1</v>
      </c>
      <c r="C153">
        <f>ROW(SmtRes!A368)</f>
        <v>368</v>
      </c>
      <c r="D153">
        <f>ROW(EtalonRes!A368)</f>
        <v>368</v>
      </c>
      <c r="E153" t="s">
        <v>296</v>
      </c>
      <c r="F153" t="s">
        <v>297</v>
      </c>
      <c r="G153" t="s">
        <v>298</v>
      </c>
      <c r="H153" t="s">
        <v>60</v>
      </c>
      <c r="I153">
        <f>'1.Смета.или.Акт'!E197</f>
        <v>1.6157999999999999</v>
      </c>
      <c r="J153">
        <v>0</v>
      </c>
      <c r="O153">
        <f t="shared" si="149"/>
        <v>5684</v>
      </c>
      <c r="P153">
        <f t="shared" si="150"/>
        <v>4410</v>
      </c>
      <c r="Q153">
        <f t="shared" si="151"/>
        <v>25</v>
      </c>
      <c r="R153">
        <f t="shared" si="152"/>
        <v>5</v>
      </c>
      <c r="S153">
        <f t="shared" si="153"/>
        <v>1249</v>
      </c>
      <c r="T153">
        <f t="shared" si="154"/>
        <v>0</v>
      </c>
      <c r="U153">
        <f t="shared" si="155"/>
        <v>19.373442000000001</v>
      </c>
      <c r="V153">
        <f t="shared" si="156"/>
        <v>6.4631999999999995E-2</v>
      </c>
      <c r="W153">
        <f t="shared" si="157"/>
        <v>0</v>
      </c>
      <c r="X153">
        <f t="shared" si="158"/>
        <v>1317</v>
      </c>
      <c r="Y153">
        <f t="shared" si="159"/>
        <v>690</v>
      </c>
      <c r="AA153">
        <v>34736124</v>
      </c>
      <c r="AB153">
        <f t="shared" si="160"/>
        <v>518.84</v>
      </c>
      <c r="AC153">
        <f t="shared" si="186"/>
        <v>402.54</v>
      </c>
      <c r="AD153">
        <f t="shared" si="161"/>
        <v>2.2799999999999998</v>
      </c>
      <c r="AE153">
        <f t="shared" si="162"/>
        <v>0.49</v>
      </c>
      <c r="AF153">
        <f t="shared" si="163"/>
        <v>114.02</v>
      </c>
      <c r="AG153">
        <f t="shared" si="164"/>
        <v>0</v>
      </c>
      <c r="AH153">
        <f t="shared" si="165"/>
        <v>11.99</v>
      </c>
      <c r="AI153">
        <f t="shared" si="166"/>
        <v>0.04</v>
      </c>
      <c r="AJ153">
        <f t="shared" si="167"/>
        <v>0</v>
      </c>
      <c r="AK153">
        <v>518.84</v>
      </c>
      <c r="AL153">
        <v>402.54</v>
      </c>
      <c r="AM153">
        <v>2.2799999999999998</v>
      </c>
      <c r="AN153">
        <v>0.49</v>
      </c>
      <c r="AO153">
        <v>114.02</v>
      </c>
      <c r="AP153">
        <v>0</v>
      </c>
      <c r="AQ153">
        <v>11.99</v>
      </c>
      <c r="AR153">
        <v>0.04</v>
      </c>
      <c r="AS153">
        <v>0</v>
      </c>
      <c r="AT153">
        <v>105</v>
      </c>
      <c r="AU153">
        <v>55</v>
      </c>
      <c r="AV153">
        <v>1</v>
      </c>
      <c r="AW153">
        <v>1</v>
      </c>
      <c r="AZ153">
        <v>6.78</v>
      </c>
      <c r="BA153">
        <v>6.78</v>
      </c>
      <c r="BB153">
        <v>6.78</v>
      </c>
      <c r="BC153">
        <v>6.78</v>
      </c>
      <c r="BD153" t="s">
        <v>47</v>
      </c>
      <c r="BE153" t="s">
        <v>47</v>
      </c>
      <c r="BF153" t="s">
        <v>47</v>
      </c>
      <c r="BG153" t="s">
        <v>47</v>
      </c>
      <c r="BH153">
        <v>0</v>
      </c>
      <c r="BI153">
        <v>1</v>
      </c>
      <c r="BJ153" t="s">
        <v>299</v>
      </c>
      <c r="BM153">
        <v>15001</v>
      </c>
      <c r="BN153">
        <v>0</v>
      </c>
      <c r="BO153" t="s">
        <v>47</v>
      </c>
      <c r="BP153">
        <v>0</v>
      </c>
      <c r="BQ153">
        <v>1</v>
      </c>
      <c r="BR153">
        <v>0</v>
      </c>
      <c r="BS153">
        <v>6.78</v>
      </c>
      <c r="BT153">
        <v>1</v>
      </c>
      <c r="BU153">
        <v>1</v>
      </c>
      <c r="BV153">
        <v>1</v>
      </c>
      <c r="BW153">
        <v>1</v>
      </c>
      <c r="BX153">
        <v>1</v>
      </c>
      <c r="BY153" t="s">
        <v>47</v>
      </c>
      <c r="BZ153">
        <v>105</v>
      </c>
      <c r="CA153">
        <v>55</v>
      </c>
      <c r="CF153">
        <v>0</v>
      </c>
      <c r="CG153">
        <v>0</v>
      </c>
      <c r="CM153">
        <v>0</v>
      </c>
      <c r="CN153" t="s">
        <v>47</v>
      </c>
      <c r="CO153">
        <v>0</v>
      </c>
      <c r="CP153">
        <f t="shared" si="187"/>
        <v>5684</v>
      </c>
      <c r="CQ153">
        <f t="shared" si="168"/>
        <v>2729.2212000000004</v>
      </c>
      <c r="CR153">
        <f t="shared" si="169"/>
        <v>15.458399999999999</v>
      </c>
      <c r="CS153">
        <f t="shared" si="170"/>
        <v>3.3222</v>
      </c>
      <c r="CT153">
        <f t="shared" si="171"/>
        <v>773.05560000000003</v>
      </c>
      <c r="CU153">
        <f t="shared" si="172"/>
        <v>0</v>
      </c>
      <c r="CV153">
        <f t="shared" si="173"/>
        <v>11.99</v>
      </c>
      <c r="CW153">
        <f t="shared" si="174"/>
        <v>0.04</v>
      </c>
      <c r="CX153">
        <f t="shared" si="175"/>
        <v>0</v>
      </c>
      <c r="CY153">
        <f t="shared" si="176"/>
        <v>1316.7</v>
      </c>
      <c r="CZ153">
        <f t="shared" si="177"/>
        <v>689.7</v>
      </c>
      <c r="DC153" t="s">
        <v>47</v>
      </c>
      <c r="DD153" t="s">
        <v>47</v>
      </c>
      <c r="DE153" t="s">
        <v>47</v>
      </c>
      <c r="DF153" t="s">
        <v>47</v>
      </c>
      <c r="DG153" t="s">
        <v>47</v>
      </c>
      <c r="DH153" t="s">
        <v>47</v>
      </c>
      <c r="DI153" t="s">
        <v>47</v>
      </c>
      <c r="DJ153" t="s">
        <v>47</v>
      </c>
      <c r="DK153" t="s">
        <v>47</v>
      </c>
      <c r="DL153" t="s">
        <v>47</v>
      </c>
      <c r="DM153" t="s">
        <v>47</v>
      </c>
      <c r="DN153">
        <v>0</v>
      </c>
      <c r="DO153">
        <v>0</v>
      </c>
      <c r="DP153">
        <v>1</v>
      </c>
      <c r="DQ153">
        <v>1</v>
      </c>
      <c r="DU153">
        <v>1005</v>
      </c>
      <c r="DV153" t="s">
        <v>60</v>
      </c>
      <c r="DW153" t="s">
        <v>60</v>
      </c>
      <c r="DX153">
        <v>100</v>
      </c>
      <c r="EE153">
        <v>32653384</v>
      </c>
      <c r="EF153">
        <v>1</v>
      </c>
      <c r="EG153" t="s">
        <v>164</v>
      </c>
      <c r="EH153">
        <v>0</v>
      </c>
      <c r="EI153" t="s">
        <v>47</v>
      </c>
      <c r="EJ153">
        <v>1</v>
      </c>
      <c r="EK153">
        <v>15001</v>
      </c>
      <c r="EL153" t="s">
        <v>249</v>
      </c>
      <c r="EM153" t="s">
        <v>250</v>
      </c>
      <c r="EO153" t="s">
        <v>47</v>
      </c>
      <c r="EQ153">
        <v>0</v>
      </c>
      <c r="ER153">
        <v>518.84</v>
      </c>
      <c r="ES153">
        <v>402.54</v>
      </c>
      <c r="ET153">
        <v>2.2799999999999998</v>
      </c>
      <c r="EU153">
        <v>0.49</v>
      </c>
      <c r="EV153">
        <v>114.02</v>
      </c>
      <c r="EW153">
        <v>11.99</v>
      </c>
      <c r="EX153">
        <v>0.04</v>
      </c>
      <c r="EY153">
        <v>0</v>
      </c>
      <c r="FQ153">
        <v>0</v>
      </c>
      <c r="FR153">
        <f t="shared" si="178"/>
        <v>0</v>
      </c>
      <c r="FS153">
        <v>0</v>
      </c>
      <c r="FX153">
        <v>105</v>
      </c>
      <c r="FY153">
        <v>55</v>
      </c>
      <c r="GA153" t="s">
        <v>47</v>
      </c>
      <c r="GD153">
        <v>0</v>
      </c>
      <c r="GF153">
        <v>1242624862</v>
      </c>
      <c r="GG153">
        <v>1</v>
      </c>
      <c r="GH153">
        <v>1</v>
      </c>
      <c r="GI153">
        <v>4</v>
      </c>
      <c r="GJ153">
        <v>0</v>
      </c>
      <c r="GK153">
        <f>ROUND(R153*(S12)/100,0)</f>
        <v>0</v>
      </c>
      <c r="GL153">
        <f t="shared" si="179"/>
        <v>0</v>
      </c>
      <c r="GM153">
        <f t="shared" si="180"/>
        <v>7691</v>
      </c>
      <c r="GN153">
        <f t="shared" si="181"/>
        <v>7691</v>
      </c>
      <c r="GO153">
        <f t="shared" si="182"/>
        <v>0</v>
      </c>
      <c r="GP153">
        <f t="shared" si="183"/>
        <v>0</v>
      </c>
      <c r="GR153">
        <v>0</v>
      </c>
      <c r="GS153">
        <v>3</v>
      </c>
      <c r="GT153">
        <v>0</v>
      </c>
      <c r="GU153" t="s">
        <v>47</v>
      </c>
      <c r="GV153">
        <f t="shared" si="184"/>
        <v>0</v>
      </c>
      <c r="GW153">
        <v>1</v>
      </c>
      <c r="GX153">
        <f t="shared" si="185"/>
        <v>0</v>
      </c>
      <c r="HA153">
        <v>0</v>
      </c>
      <c r="HB153">
        <v>0</v>
      </c>
      <c r="IF153">
        <v>-1</v>
      </c>
      <c r="IK153">
        <v>0</v>
      </c>
    </row>
    <row r="154" spans="1:255" x14ac:dyDescent="0.2">
      <c r="A154" s="2">
        <v>17</v>
      </c>
      <c r="B154" s="2">
        <v>1</v>
      </c>
      <c r="C154" s="2">
        <f>ROW(SmtRes!A374)</f>
        <v>374</v>
      </c>
      <c r="D154" s="2">
        <f>ROW(EtalonRes!A374)</f>
        <v>374</v>
      </c>
      <c r="E154" s="2" t="s">
        <v>300</v>
      </c>
      <c r="F154" s="2" t="s">
        <v>301</v>
      </c>
      <c r="G154" s="2" t="s">
        <v>302</v>
      </c>
      <c r="H154" s="2" t="s">
        <v>60</v>
      </c>
      <c r="I154" s="2">
        <f>'1.Смета.или.Акт'!E201</f>
        <v>1.6157999999999999</v>
      </c>
      <c r="J154" s="2">
        <v>0</v>
      </c>
      <c r="K154" s="2"/>
      <c r="L154" s="2"/>
      <c r="M154" s="2"/>
      <c r="N154" s="2"/>
      <c r="O154" s="2">
        <f t="shared" si="149"/>
        <v>258</v>
      </c>
      <c r="P154" s="2">
        <f t="shared" si="150"/>
        <v>1</v>
      </c>
      <c r="Q154" s="2">
        <f t="shared" si="151"/>
        <v>3</v>
      </c>
      <c r="R154" s="2">
        <f t="shared" si="152"/>
        <v>1</v>
      </c>
      <c r="S154" s="2">
        <f t="shared" si="153"/>
        <v>254</v>
      </c>
      <c r="T154" s="2">
        <f t="shared" si="154"/>
        <v>0</v>
      </c>
      <c r="U154" s="2">
        <f t="shared" si="155"/>
        <v>26.369855999999999</v>
      </c>
      <c r="V154" s="2">
        <f t="shared" si="156"/>
        <v>4.8473999999999996E-2</v>
      </c>
      <c r="W154" s="2">
        <f t="shared" si="157"/>
        <v>0</v>
      </c>
      <c r="X154" s="2">
        <f t="shared" si="158"/>
        <v>268</v>
      </c>
      <c r="Y154" s="2">
        <f t="shared" si="159"/>
        <v>140</v>
      </c>
      <c r="Z154" s="2"/>
      <c r="AA154" s="2">
        <v>34736102</v>
      </c>
      <c r="AB154" s="2">
        <f>'1.Смета.или.Акт'!F201</f>
        <v>158.97999999999999</v>
      </c>
      <c r="AC154" s="2">
        <f t="shared" si="186"/>
        <v>0.36</v>
      </c>
      <c r="AD154" s="2">
        <f>'1.Смета.или.Акт'!H201</f>
        <v>1.62</v>
      </c>
      <c r="AE154" s="2">
        <f>'1.Смета.или.Акт'!I201</f>
        <v>0.37</v>
      </c>
      <c r="AF154" s="2">
        <f>'1.Смета.или.Акт'!G201</f>
        <v>157</v>
      </c>
      <c r="AG154" s="2">
        <f t="shared" si="164"/>
        <v>0</v>
      </c>
      <c r="AH154" s="2">
        <f t="shared" si="165"/>
        <v>16.32</v>
      </c>
      <c r="AI154" s="2">
        <f t="shared" si="166"/>
        <v>0.03</v>
      </c>
      <c r="AJ154" s="2">
        <f t="shared" si="167"/>
        <v>0</v>
      </c>
      <c r="AK154" s="2">
        <v>158.97999999999999</v>
      </c>
      <c r="AL154" s="2">
        <v>0.36</v>
      </c>
      <c r="AM154" s="2">
        <v>1.62</v>
      </c>
      <c r="AN154" s="2">
        <v>0.37</v>
      </c>
      <c r="AO154" s="2">
        <v>157</v>
      </c>
      <c r="AP154" s="2">
        <v>0</v>
      </c>
      <c r="AQ154" s="2">
        <v>16.32</v>
      </c>
      <c r="AR154" s="2">
        <v>0.03</v>
      </c>
      <c r="AS154" s="2">
        <v>0</v>
      </c>
      <c r="AT154" s="2">
        <f>'1.Смета.или.Акт'!E202</f>
        <v>105</v>
      </c>
      <c r="AU154" s="2">
        <f>'1.Смета.или.Акт'!E203</f>
        <v>55</v>
      </c>
      <c r="AV154" s="2">
        <v>1</v>
      </c>
      <c r="AW154" s="2">
        <v>1</v>
      </c>
      <c r="AX154" s="2"/>
      <c r="AY154" s="2"/>
      <c r="AZ154" s="2">
        <v>1</v>
      </c>
      <c r="BA154" s="2">
        <v>1</v>
      </c>
      <c r="BB154" s="2">
        <v>1</v>
      </c>
      <c r="BC154" s="2">
        <v>1</v>
      </c>
      <c r="BD154" s="2" t="s">
        <v>47</v>
      </c>
      <c r="BE154" s="2" t="s">
        <v>47</v>
      </c>
      <c r="BF154" s="2" t="s">
        <v>47</v>
      </c>
      <c r="BG154" s="2" t="s">
        <v>47</v>
      </c>
      <c r="BH154" s="2">
        <v>0</v>
      </c>
      <c r="BI154" s="2">
        <v>1</v>
      </c>
      <c r="BJ154" s="2" t="s">
        <v>303</v>
      </c>
      <c r="BK154" s="2"/>
      <c r="BL154" s="2"/>
      <c r="BM154" s="2">
        <v>15001</v>
      </c>
      <c r="BN154" s="2">
        <v>0</v>
      </c>
      <c r="BO154" s="2" t="s">
        <v>47</v>
      </c>
      <c r="BP154" s="2">
        <v>0</v>
      </c>
      <c r="BQ154" s="2">
        <v>1</v>
      </c>
      <c r="BR154" s="2">
        <v>0</v>
      </c>
      <c r="BS154" s="2">
        <v>1</v>
      </c>
      <c r="BT154" s="2">
        <v>1</v>
      </c>
      <c r="BU154" s="2">
        <v>1</v>
      </c>
      <c r="BV154" s="2">
        <v>1</v>
      </c>
      <c r="BW154" s="2">
        <v>1</v>
      </c>
      <c r="BX154" s="2">
        <v>1</v>
      </c>
      <c r="BY154" s="2" t="s">
        <v>47</v>
      </c>
      <c r="BZ154" s="2">
        <v>105</v>
      </c>
      <c r="CA154" s="2">
        <v>55</v>
      </c>
      <c r="CB154" s="2"/>
      <c r="CC154" s="2"/>
      <c r="CD154" s="2"/>
      <c r="CE154" s="2"/>
      <c r="CF154" s="2">
        <v>0</v>
      </c>
      <c r="CG154" s="2">
        <v>0</v>
      </c>
      <c r="CH154" s="2"/>
      <c r="CI154" s="2"/>
      <c r="CJ154" s="2"/>
      <c r="CK154" s="2"/>
      <c r="CL154" s="2"/>
      <c r="CM154" s="2">
        <v>0</v>
      </c>
      <c r="CN154" s="2" t="s">
        <v>47</v>
      </c>
      <c r="CO154" s="2">
        <v>0</v>
      </c>
      <c r="CP154" s="2">
        <f>IF('1.Смета.или.Акт'!F201=AC154+AD154+AF154,P154+Q154+S154,I154*AB154)</f>
        <v>258</v>
      </c>
      <c r="CQ154" s="2">
        <f t="shared" si="168"/>
        <v>0.36</v>
      </c>
      <c r="CR154" s="2">
        <f t="shared" si="169"/>
        <v>1.62</v>
      </c>
      <c r="CS154" s="2">
        <f t="shared" si="170"/>
        <v>0.37</v>
      </c>
      <c r="CT154" s="2">
        <f t="shared" si="171"/>
        <v>157</v>
      </c>
      <c r="CU154" s="2">
        <f t="shared" si="172"/>
        <v>0</v>
      </c>
      <c r="CV154" s="2">
        <f t="shared" si="173"/>
        <v>16.32</v>
      </c>
      <c r="CW154" s="2">
        <f t="shared" si="174"/>
        <v>0.03</v>
      </c>
      <c r="CX154" s="2">
        <f t="shared" si="175"/>
        <v>0</v>
      </c>
      <c r="CY154" s="2">
        <f t="shared" si="176"/>
        <v>267.75</v>
      </c>
      <c r="CZ154" s="2">
        <f t="shared" si="177"/>
        <v>140.25</v>
      </c>
      <c r="DA154" s="2"/>
      <c r="DB154" s="2"/>
      <c r="DC154" s="2" t="s">
        <v>47</v>
      </c>
      <c r="DD154" s="2" t="s">
        <v>47</v>
      </c>
      <c r="DE154" s="2" t="s">
        <v>47</v>
      </c>
      <c r="DF154" s="2" t="s">
        <v>47</v>
      </c>
      <c r="DG154" s="2" t="s">
        <v>47</v>
      </c>
      <c r="DH154" s="2" t="s">
        <v>47</v>
      </c>
      <c r="DI154" s="2" t="s">
        <v>47</v>
      </c>
      <c r="DJ154" s="2" t="s">
        <v>47</v>
      </c>
      <c r="DK154" s="2" t="s">
        <v>47</v>
      </c>
      <c r="DL154" s="2" t="s">
        <v>47</v>
      </c>
      <c r="DM154" s="2" t="s">
        <v>47</v>
      </c>
      <c r="DN154" s="2">
        <v>0</v>
      </c>
      <c r="DO154" s="2">
        <v>0</v>
      </c>
      <c r="DP154" s="2">
        <v>1</v>
      </c>
      <c r="DQ154" s="2">
        <v>1</v>
      </c>
      <c r="DR154" s="2"/>
      <c r="DS154" s="2"/>
      <c r="DT154" s="2"/>
      <c r="DU154" s="2">
        <v>1005</v>
      </c>
      <c r="DV154" s="2" t="s">
        <v>60</v>
      </c>
      <c r="DW154" s="2" t="str">
        <f>'1.Смета.или.Акт'!D201</f>
        <v>100 м2</v>
      </c>
      <c r="DX154" s="2">
        <v>100</v>
      </c>
      <c r="DY154" s="2"/>
      <c r="DZ154" s="2"/>
      <c r="EA154" s="2"/>
      <c r="EB154" s="2"/>
      <c r="EC154" s="2"/>
      <c r="ED154" s="2"/>
      <c r="EE154" s="2">
        <v>32653384</v>
      </c>
      <c r="EF154" s="2">
        <v>1</v>
      </c>
      <c r="EG154" s="2" t="s">
        <v>164</v>
      </c>
      <c r="EH154" s="2">
        <v>0</v>
      </c>
      <c r="EI154" s="2" t="s">
        <v>47</v>
      </c>
      <c r="EJ154" s="2">
        <v>1</v>
      </c>
      <c r="EK154" s="2">
        <v>15001</v>
      </c>
      <c r="EL154" s="2" t="s">
        <v>249</v>
      </c>
      <c r="EM154" s="2" t="s">
        <v>250</v>
      </c>
      <c r="EN154" s="2"/>
      <c r="EO154" s="2" t="s">
        <v>47</v>
      </c>
      <c r="EP154" s="2"/>
      <c r="EQ154" s="2">
        <v>0</v>
      </c>
      <c r="ER154" s="2">
        <v>158.97999999999999</v>
      </c>
      <c r="ES154" s="2">
        <v>0.36</v>
      </c>
      <c r="ET154" s="2">
        <v>1.62</v>
      </c>
      <c r="EU154" s="2">
        <v>0.37</v>
      </c>
      <c r="EV154" s="2">
        <v>157</v>
      </c>
      <c r="EW154" s="2">
        <v>16.32</v>
      </c>
      <c r="EX154" s="2">
        <v>0.03</v>
      </c>
      <c r="EY154" s="2">
        <v>0</v>
      </c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>
        <v>0</v>
      </c>
      <c r="FR154" s="2">
        <f t="shared" si="178"/>
        <v>0</v>
      </c>
      <c r="FS154" s="2">
        <v>0</v>
      </c>
      <c r="FT154" s="2"/>
      <c r="FU154" s="2"/>
      <c r="FV154" s="2"/>
      <c r="FW154" s="2"/>
      <c r="FX154" s="2">
        <v>105</v>
      </c>
      <c r="FY154" s="2">
        <v>55</v>
      </c>
      <c r="FZ154" s="2"/>
      <c r="GA154" s="2" t="s">
        <v>47</v>
      </c>
      <c r="GB154" s="2"/>
      <c r="GC154" s="2"/>
      <c r="GD154" s="2">
        <v>0</v>
      </c>
      <c r="GE154" s="2"/>
      <c r="GF154" s="2">
        <v>-816382651</v>
      </c>
      <c r="GG154" s="2">
        <v>2</v>
      </c>
      <c r="GH154" s="2">
        <v>1</v>
      </c>
      <c r="GI154" s="2">
        <v>-2</v>
      </c>
      <c r="GJ154" s="2">
        <v>0</v>
      </c>
      <c r="GK154" s="2">
        <f>ROUND(R154*(R12)/100,0)</f>
        <v>0</v>
      </c>
      <c r="GL154" s="2">
        <f t="shared" si="179"/>
        <v>0</v>
      </c>
      <c r="GM154" s="2">
        <f t="shared" si="180"/>
        <v>666</v>
      </c>
      <c r="GN154" s="2">
        <f t="shared" si="181"/>
        <v>666</v>
      </c>
      <c r="GO154" s="2">
        <f t="shared" si="182"/>
        <v>0</v>
      </c>
      <c r="GP154" s="2">
        <f t="shared" si="183"/>
        <v>0</v>
      </c>
      <c r="GQ154" s="2"/>
      <c r="GR154" s="2">
        <v>0</v>
      </c>
      <c r="GS154" s="2">
        <v>3</v>
      </c>
      <c r="GT154" s="2">
        <v>0</v>
      </c>
      <c r="GU154" s="2" t="s">
        <v>47</v>
      </c>
      <c r="GV154" s="2">
        <f t="shared" si="184"/>
        <v>0</v>
      </c>
      <c r="GW154" s="2">
        <v>1</v>
      </c>
      <c r="GX154" s="2">
        <f t="shared" si="185"/>
        <v>0</v>
      </c>
      <c r="GY154" s="2"/>
      <c r="GZ154" s="2"/>
      <c r="HA154" s="2">
        <v>0</v>
      </c>
      <c r="HB154" s="2">
        <v>0</v>
      </c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>
        <v>-1</v>
      </c>
      <c r="IG154" s="2"/>
      <c r="IH154" s="2"/>
      <c r="II154" s="2"/>
      <c r="IJ154" s="2"/>
      <c r="IK154" s="2">
        <v>0</v>
      </c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x14ac:dyDescent="0.2">
      <c r="A155">
        <v>17</v>
      </c>
      <c r="B155">
        <v>1</v>
      </c>
      <c r="C155">
        <f>ROW(SmtRes!A380)</f>
        <v>380</v>
      </c>
      <c r="D155">
        <f>ROW(EtalonRes!A380)</f>
        <v>380</v>
      </c>
      <c r="E155" t="s">
        <v>300</v>
      </c>
      <c r="F155" t="s">
        <v>301</v>
      </c>
      <c r="G155" t="s">
        <v>302</v>
      </c>
      <c r="H155" t="s">
        <v>60</v>
      </c>
      <c r="I155">
        <f>'1.Смета.или.Акт'!E201</f>
        <v>1.6157999999999999</v>
      </c>
      <c r="J155">
        <v>0</v>
      </c>
      <c r="O155">
        <f t="shared" si="149"/>
        <v>1742</v>
      </c>
      <c r="P155">
        <f t="shared" si="150"/>
        <v>4</v>
      </c>
      <c r="Q155">
        <f t="shared" si="151"/>
        <v>18</v>
      </c>
      <c r="R155">
        <f t="shared" si="152"/>
        <v>4</v>
      </c>
      <c r="S155">
        <f t="shared" si="153"/>
        <v>1720</v>
      </c>
      <c r="T155">
        <f t="shared" si="154"/>
        <v>0</v>
      </c>
      <c r="U155">
        <f t="shared" si="155"/>
        <v>26.369855999999999</v>
      </c>
      <c r="V155">
        <f t="shared" si="156"/>
        <v>4.8473999999999996E-2</v>
      </c>
      <c r="W155">
        <f t="shared" si="157"/>
        <v>0</v>
      </c>
      <c r="X155">
        <f t="shared" si="158"/>
        <v>1810</v>
      </c>
      <c r="Y155">
        <f t="shared" si="159"/>
        <v>948</v>
      </c>
      <c r="AA155">
        <v>34736124</v>
      </c>
      <c r="AB155">
        <f t="shared" si="160"/>
        <v>158.97999999999999</v>
      </c>
      <c r="AC155">
        <f t="shared" si="186"/>
        <v>0.36</v>
      </c>
      <c r="AD155">
        <f t="shared" si="161"/>
        <v>1.62</v>
      </c>
      <c r="AE155">
        <f t="shared" si="162"/>
        <v>0.37</v>
      </c>
      <c r="AF155">
        <f t="shared" si="163"/>
        <v>157</v>
      </c>
      <c r="AG155">
        <f t="shared" si="164"/>
        <v>0</v>
      </c>
      <c r="AH155">
        <f t="shared" si="165"/>
        <v>16.32</v>
      </c>
      <c r="AI155">
        <f t="shared" si="166"/>
        <v>0.03</v>
      </c>
      <c r="AJ155">
        <f t="shared" si="167"/>
        <v>0</v>
      </c>
      <c r="AK155">
        <v>158.97999999999999</v>
      </c>
      <c r="AL155">
        <v>0.36</v>
      </c>
      <c r="AM155">
        <v>1.62</v>
      </c>
      <c r="AN155">
        <v>0.37</v>
      </c>
      <c r="AO155">
        <v>157</v>
      </c>
      <c r="AP155">
        <v>0</v>
      </c>
      <c r="AQ155">
        <v>16.32</v>
      </c>
      <c r="AR155">
        <v>0.03</v>
      </c>
      <c r="AS155">
        <v>0</v>
      </c>
      <c r="AT155">
        <v>105</v>
      </c>
      <c r="AU155">
        <v>55</v>
      </c>
      <c r="AV155">
        <v>1</v>
      </c>
      <c r="AW155">
        <v>1</v>
      </c>
      <c r="AZ155">
        <v>6.78</v>
      </c>
      <c r="BA155">
        <v>6.78</v>
      </c>
      <c r="BB155">
        <v>6.78</v>
      </c>
      <c r="BC155">
        <v>6.78</v>
      </c>
      <c r="BD155" t="s">
        <v>47</v>
      </c>
      <c r="BE155" t="s">
        <v>47</v>
      </c>
      <c r="BF155" t="s">
        <v>47</v>
      </c>
      <c r="BG155" t="s">
        <v>47</v>
      </c>
      <c r="BH155">
        <v>0</v>
      </c>
      <c r="BI155">
        <v>1</v>
      </c>
      <c r="BJ155" t="s">
        <v>303</v>
      </c>
      <c r="BM155">
        <v>15001</v>
      </c>
      <c r="BN155">
        <v>0</v>
      </c>
      <c r="BO155" t="s">
        <v>47</v>
      </c>
      <c r="BP155">
        <v>0</v>
      </c>
      <c r="BQ155">
        <v>1</v>
      </c>
      <c r="BR155">
        <v>0</v>
      </c>
      <c r="BS155">
        <v>6.78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47</v>
      </c>
      <c r="BZ155">
        <v>105</v>
      </c>
      <c r="CA155">
        <v>55</v>
      </c>
      <c r="CF155">
        <v>0</v>
      </c>
      <c r="CG155">
        <v>0</v>
      </c>
      <c r="CM155">
        <v>0</v>
      </c>
      <c r="CN155" t="s">
        <v>47</v>
      </c>
      <c r="CO155">
        <v>0</v>
      </c>
      <c r="CP155">
        <f t="shared" si="187"/>
        <v>1742</v>
      </c>
      <c r="CQ155">
        <f t="shared" si="168"/>
        <v>2.4407999999999999</v>
      </c>
      <c r="CR155">
        <f t="shared" si="169"/>
        <v>10.983600000000001</v>
      </c>
      <c r="CS155">
        <f t="shared" si="170"/>
        <v>2.5085999999999999</v>
      </c>
      <c r="CT155">
        <f t="shared" si="171"/>
        <v>1064.46</v>
      </c>
      <c r="CU155">
        <f t="shared" si="172"/>
        <v>0</v>
      </c>
      <c r="CV155">
        <f t="shared" si="173"/>
        <v>16.32</v>
      </c>
      <c r="CW155">
        <f t="shared" si="174"/>
        <v>0.03</v>
      </c>
      <c r="CX155">
        <f t="shared" si="175"/>
        <v>0</v>
      </c>
      <c r="CY155">
        <f t="shared" si="176"/>
        <v>1810.2</v>
      </c>
      <c r="CZ155">
        <f t="shared" si="177"/>
        <v>948.2</v>
      </c>
      <c r="DC155" t="s">
        <v>47</v>
      </c>
      <c r="DD155" t="s">
        <v>47</v>
      </c>
      <c r="DE155" t="s">
        <v>47</v>
      </c>
      <c r="DF155" t="s">
        <v>47</v>
      </c>
      <c r="DG155" t="s">
        <v>47</v>
      </c>
      <c r="DH155" t="s">
        <v>47</v>
      </c>
      <c r="DI155" t="s">
        <v>47</v>
      </c>
      <c r="DJ155" t="s">
        <v>47</v>
      </c>
      <c r="DK155" t="s">
        <v>47</v>
      </c>
      <c r="DL155" t="s">
        <v>47</v>
      </c>
      <c r="DM155" t="s">
        <v>47</v>
      </c>
      <c r="DN155">
        <v>0</v>
      </c>
      <c r="DO155">
        <v>0</v>
      </c>
      <c r="DP155">
        <v>1</v>
      </c>
      <c r="DQ155">
        <v>1</v>
      </c>
      <c r="DU155">
        <v>1005</v>
      </c>
      <c r="DV155" t="s">
        <v>60</v>
      </c>
      <c r="DW155" t="s">
        <v>60</v>
      </c>
      <c r="DX155">
        <v>100</v>
      </c>
      <c r="EE155">
        <v>32653384</v>
      </c>
      <c r="EF155">
        <v>1</v>
      </c>
      <c r="EG155" t="s">
        <v>164</v>
      </c>
      <c r="EH155">
        <v>0</v>
      </c>
      <c r="EI155" t="s">
        <v>47</v>
      </c>
      <c r="EJ155">
        <v>1</v>
      </c>
      <c r="EK155">
        <v>15001</v>
      </c>
      <c r="EL155" t="s">
        <v>249</v>
      </c>
      <c r="EM155" t="s">
        <v>250</v>
      </c>
      <c r="EO155" t="s">
        <v>47</v>
      </c>
      <c r="EQ155">
        <v>0</v>
      </c>
      <c r="ER155">
        <v>158.97999999999999</v>
      </c>
      <c r="ES155">
        <v>0.36</v>
      </c>
      <c r="ET155">
        <v>1.62</v>
      </c>
      <c r="EU155">
        <v>0.37</v>
      </c>
      <c r="EV155">
        <v>157</v>
      </c>
      <c r="EW155">
        <v>16.32</v>
      </c>
      <c r="EX155">
        <v>0.03</v>
      </c>
      <c r="EY155">
        <v>0</v>
      </c>
      <c r="FQ155">
        <v>0</v>
      </c>
      <c r="FR155">
        <f t="shared" si="178"/>
        <v>0</v>
      </c>
      <c r="FS155">
        <v>0</v>
      </c>
      <c r="FX155">
        <v>105</v>
      </c>
      <c r="FY155">
        <v>55</v>
      </c>
      <c r="GA155" t="s">
        <v>47</v>
      </c>
      <c r="GD155">
        <v>0</v>
      </c>
      <c r="GF155">
        <v>-816382651</v>
      </c>
      <c r="GG155">
        <v>1</v>
      </c>
      <c r="GH155">
        <v>1</v>
      </c>
      <c r="GI155">
        <v>4</v>
      </c>
      <c r="GJ155">
        <v>0</v>
      </c>
      <c r="GK155">
        <f>ROUND(R155*(S12)/100,0)</f>
        <v>0</v>
      </c>
      <c r="GL155">
        <f t="shared" si="179"/>
        <v>0</v>
      </c>
      <c r="GM155">
        <f t="shared" si="180"/>
        <v>4500</v>
      </c>
      <c r="GN155">
        <f t="shared" si="181"/>
        <v>4500</v>
      </c>
      <c r="GO155">
        <f t="shared" si="182"/>
        <v>0</v>
      </c>
      <c r="GP155">
        <f t="shared" si="183"/>
        <v>0</v>
      </c>
      <c r="GR155">
        <v>0</v>
      </c>
      <c r="GS155">
        <v>3</v>
      </c>
      <c r="GT155">
        <v>0</v>
      </c>
      <c r="GU155" t="s">
        <v>47</v>
      </c>
      <c r="GV155">
        <f t="shared" si="184"/>
        <v>0</v>
      </c>
      <c r="GW155">
        <v>1</v>
      </c>
      <c r="GX155">
        <f t="shared" si="185"/>
        <v>0</v>
      </c>
      <c r="HA155">
        <v>0</v>
      </c>
      <c r="HB155">
        <v>0</v>
      </c>
      <c r="IF155">
        <v>-1</v>
      </c>
      <c r="IK155">
        <v>0</v>
      </c>
    </row>
    <row r="156" spans="1:255" x14ac:dyDescent="0.2">
      <c r="A156" s="2">
        <v>18</v>
      </c>
      <c r="B156" s="2">
        <v>1</v>
      </c>
      <c r="C156" s="2">
        <v>374</v>
      </c>
      <c r="D156" s="2"/>
      <c r="E156" s="2" t="s">
        <v>304</v>
      </c>
      <c r="F156" s="2" t="str">
        <f>'1.Смета.или.Акт'!B205</f>
        <v>14.4.01.21</v>
      </c>
      <c r="G156" s="2" t="str">
        <f>'1.Смета.или.Акт'!C205</f>
        <v>Грунтовка</v>
      </c>
      <c r="H156" s="2" t="s">
        <v>74</v>
      </c>
      <c r="I156" s="2">
        <f>I154*J156</f>
        <v>3.2315999999999998E-2</v>
      </c>
      <c r="J156" s="2">
        <v>0.02</v>
      </c>
      <c r="K156" s="2"/>
      <c r="L156" s="2"/>
      <c r="M156" s="2"/>
      <c r="N156" s="2"/>
      <c r="O156" s="2">
        <f t="shared" si="149"/>
        <v>515</v>
      </c>
      <c r="P156" s="2">
        <f t="shared" si="150"/>
        <v>515</v>
      </c>
      <c r="Q156" s="2">
        <f t="shared" si="151"/>
        <v>0</v>
      </c>
      <c r="R156" s="2">
        <f t="shared" si="152"/>
        <v>0</v>
      </c>
      <c r="S156" s="2">
        <f t="shared" si="153"/>
        <v>0</v>
      </c>
      <c r="T156" s="2">
        <f t="shared" si="154"/>
        <v>0</v>
      </c>
      <c r="U156" s="2">
        <f t="shared" si="155"/>
        <v>0</v>
      </c>
      <c r="V156" s="2">
        <f t="shared" si="156"/>
        <v>0</v>
      </c>
      <c r="W156" s="2">
        <f t="shared" si="157"/>
        <v>0</v>
      </c>
      <c r="X156" s="2">
        <f t="shared" si="158"/>
        <v>0</v>
      </c>
      <c r="Y156" s="2">
        <f t="shared" si="159"/>
        <v>0</v>
      </c>
      <c r="Z156" s="2"/>
      <c r="AA156" s="2">
        <v>34736102</v>
      </c>
      <c r="AB156" s="2">
        <f t="shared" si="160"/>
        <v>15932.4</v>
      </c>
      <c r="AC156" s="2">
        <f>'1.Смета.или.Акт'!F205</f>
        <v>15932.4</v>
      </c>
      <c r="AD156" s="2">
        <f t="shared" si="161"/>
        <v>0</v>
      </c>
      <c r="AE156" s="2">
        <f t="shared" si="162"/>
        <v>0</v>
      </c>
      <c r="AF156" s="2">
        <f t="shared" si="163"/>
        <v>0</v>
      </c>
      <c r="AG156" s="2">
        <f t="shared" si="164"/>
        <v>0</v>
      </c>
      <c r="AH156" s="2">
        <f t="shared" si="165"/>
        <v>0</v>
      </c>
      <c r="AI156" s="2">
        <f t="shared" si="166"/>
        <v>0</v>
      </c>
      <c r="AJ156" s="2">
        <f t="shared" si="167"/>
        <v>0</v>
      </c>
      <c r="AK156" s="2">
        <v>15932.4</v>
      </c>
      <c r="AL156" s="2">
        <v>15932.4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106</v>
      </c>
      <c r="AU156" s="2">
        <v>65</v>
      </c>
      <c r="AV156" s="2">
        <v>1</v>
      </c>
      <c r="AW156" s="2">
        <v>1</v>
      </c>
      <c r="AX156" s="2"/>
      <c r="AY156" s="2"/>
      <c r="AZ156" s="2">
        <v>1</v>
      </c>
      <c r="BA156" s="2">
        <v>1</v>
      </c>
      <c r="BB156" s="2">
        <v>1</v>
      </c>
      <c r="BC156" s="2">
        <v>1</v>
      </c>
      <c r="BD156" s="2" t="s">
        <v>47</v>
      </c>
      <c r="BE156" s="2" t="s">
        <v>47</v>
      </c>
      <c r="BF156" s="2" t="s">
        <v>47</v>
      </c>
      <c r="BG156" s="2" t="s">
        <v>47</v>
      </c>
      <c r="BH156" s="2">
        <v>3</v>
      </c>
      <c r="BI156" s="2">
        <v>1</v>
      </c>
      <c r="BJ156" s="2" t="s">
        <v>47</v>
      </c>
      <c r="BK156" s="2"/>
      <c r="BL156" s="2"/>
      <c r="BM156" s="2">
        <v>0</v>
      </c>
      <c r="BN156" s="2">
        <v>0</v>
      </c>
      <c r="BO156" s="2" t="s">
        <v>47</v>
      </c>
      <c r="BP156" s="2">
        <v>0</v>
      </c>
      <c r="BQ156" s="2">
        <v>20</v>
      </c>
      <c r="BR156" s="2">
        <v>0</v>
      </c>
      <c r="BS156" s="2">
        <v>1</v>
      </c>
      <c r="BT156" s="2">
        <v>1</v>
      </c>
      <c r="BU156" s="2">
        <v>1</v>
      </c>
      <c r="BV156" s="2">
        <v>1</v>
      </c>
      <c r="BW156" s="2">
        <v>1</v>
      </c>
      <c r="BX156" s="2">
        <v>1</v>
      </c>
      <c r="BY156" s="2" t="s">
        <v>47</v>
      </c>
      <c r="BZ156" s="2">
        <v>106</v>
      </c>
      <c r="CA156" s="2">
        <v>65</v>
      </c>
      <c r="CB156" s="2"/>
      <c r="CC156" s="2"/>
      <c r="CD156" s="2"/>
      <c r="CE156" s="2"/>
      <c r="CF156" s="2">
        <v>0</v>
      </c>
      <c r="CG156" s="2">
        <v>0</v>
      </c>
      <c r="CH156" s="2"/>
      <c r="CI156" s="2"/>
      <c r="CJ156" s="2"/>
      <c r="CK156" s="2"/>
      <c r="CL156" s="2"/>
      <c r="CM156" s="2">
        <v>0</v>
      </c>
      <c r="CN156" s="2" t="s">
        <v>47</v>
      </c>
      <c r="CO156" s="2">
        <v>0</v>
      </c>
      <c r="CP156" s="2">
        <f>IF('1.Смета.или.Акт'!F205=AC156+AD156+AF156,P156+Q156+S156,I156*AB156)</f>
        <v>515</v>
      </c>
      <c r="CQ156" s="2">
        <f t="shared" si="168"/>
        <v>15932.4</v>
      </c>
      <c r="CR156" s="2">
        <f t="shared" si="169"/>
        <v>0</v>
      </c>
      <c r="CS156" s="2">
        <f t="shared" si="170"/>
        <v>0</v>
      </c>
      <c r="CT156" s="2">
        <f t="shared" si="171"/>
        <v>0</v>
      </c>
      <c r="CU156" s="2">
        <f t="shared" si="172"/>
        <v>0</v>
      </c>
      <c r="CV156" s="2">
        <f t="shared" si="173"/>
        <v>0</v>
      </c>
      <c r="CW156" s="2">
        <f t="shared" si="174"/>
        <v>0</v>
      </c>
      <c r="CX156" s="2">
        <f t="shared" si="175"/>
        <v>0</v>
      </c>
      <c r="CY156" s="2">
        <f t="shared" si="176"/>
        <v>0</v>
      </c>
      <c r="CZ156" s="2">
        <f t="shared" si="177"/>
        <v>0</v>
      </c>
      <c r="DA156" s="2"/>
      <c r="DB156" s="2"/>
      <c r="DC156" s="2" t="s">
        <v>47</v>
      </c>
      <c r="DD156" s="2" t="s">
        <v>47</v>
      </c>
      <c r="DE156" s="2" t="s">
        <v>47</v>
      </c>
      <c r="DF156" s="2" t="s">
        <v>47</v>
      </c>
      <c r="DG156" s="2" t="s">
        <v>47</v>
      </c>
      <c r="DH156" s="2" t="s">
        <v>47</v>
      </c>
      <c r="DI156" s="2" t="s">
        <v>47</v>
      </c>
      <c r="DJ156" s="2" t="s">
        <v>47</v>
      </c>
      <c r="DK156" s="2" t="s">
        <v>47</v>
      </c>
      <c r="DL156" s="2" t="s">
        <v>47</v>
      </c>
      <c r="DM156" s="2" t="s">
        <v>47</v>
      </c>
      <c r="DN156" s="2">
        <v>0</v>
      </c>
      <c r="DO156" s="2">
        <v>0</v>
      </c>
      <c r="DP156" s="2">
        <v>1</v>
      </c>
      <c r="DQ156" s="2">
        <v>1</v>
      </c>
      <c r="DR156" s="2"/>
      <c r="DS156" s="2"/>
      <c r="DT156" s="2"/>
      <c r="DU156" s="2">
        <v>1009</v>
      </c>
      <c r="DV156" s="2" t="s">
        <v>74</v>
      </c>
      <c r="DW156" s="2" t="str">
        <f>'1.Смета.или.Акт'!D205</f>
        <v>т</v>
      </c>
      <c r="DX156" s="2">
        <v>1000</v>
      </c>
      <c r="DY156" s="2"/>
      <c r="DZ156" s="2"/>
      <c r="EA156" s="2"/>
      <c r="EB156" s="2"/>
      <c r="EC156" s="2"/>
      <c r="ED156" s="2"/>
      <c r="EE156" s="2">
        <v>32653299</v>
      </c>
      <c r="EF156" s="2">
        <v>20</v>
      </c>
      <c r="EG156" s="2" t="s">
        <v>75</v>
      </c>
      <c r="EH156" s="2">
        <v>0</v>
      </c>
      <c r="EI156" s="2" t="s">
        <v>47</v>
      </c>
      <c r="EJ156" s="2">
        <v>1</v>
      </c>
      <c r="EK156" s="2">
        <v>0</v>
      </c>
      <c r="EL156" s="2" t="s">
        <v>76</v>
      </c>
      <c r="EM156" s="2" t="s">
        <v>77</v>
      </c>
      <c r="EN156" s="2"/>
      <c r="EO156" s="2" t="s">
        <v>47</v>
      </c>
      <c r="EP156" s="2"/>
      <c r="EQ156" s="2">
        <v>0</v>
      </c>
      <c r="ER156" s="2">
        <v>15620</v>
      </c>
      <c r="ES156" s="2">
        <v>15932.4</v>
      </c>
      <c r="ET156" s="2">
        <v>0</v>
      </c>
      <c r="EU156" s="2">
        <v>0</v>
      </c>
      <c r="EV156" s="2">
        <v>0</v>
      </c>
      <c r="EW156" s="2">
        <v>0</v>
      </c>
      <c r="EX156" s="2">
        <v>0</v>
      </c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>
        <v>0</v>
      </c>
      <c r="FR156" s="2">
        <f t="shared" si="178"/>
        <v>0</v>
      </c>
      <c r="FS156" s="2">
        <v>0</v>
      </c>
      <c r="FT156" s="2"/>
      <c r="FU156" s="2"/>
      <c r="FV156" s="2"/>
      <c r="FW156" s="2"/>
      <c r="FX156" s="2">
        <v>106</v>
      </c>
      <c r="FY156" s="2">
        <v>65</v>
      </c>
      <c r="FZ156" s="2"/>
      <c r="GA156" s="2" t="s">
        <v>307</v>
      </c>
      <c r="GB156" s="2"/>
      <c r="GC156" s="2"/>
      <c r="GD156" s="2">
        <v>0</v>
      </c>
      <c r="GE156" s="2"/>
      <c r="GF156" s="2">
        <v>-1212923053</v>
      </c>
      <c r="GG156" s="2">
        <v>2</v>
      </c>
      <c r="GH156" s="2">
        <v>2</v>
      </c>
      <c r="GI156" s="2">
        <v>-2</v>
      </c>
      <c r="GJ156" s="2">
        <v>0</v>
      </c>
      <c r="GK156" s="2">
        <f>ROUND(R156*(R12)/100,0)</f>
        <v>0</v>
      </c>
      <c r="GL156" s="2">
        <f t="shared" si="179"/>
        <v>0</v>
      </c>
      <c r="GM156" s="2">
        <f t="shared" si="180"/>
        <v>515</v>
      </c>
      <c r="GN156" s="2">
        <f t="shared" si="181"/>
        <v>515</v>
      </c>
      <c r="GO156" s="2">
        <f t="shared" si="182"/>
        <v>0</v>
      </c>
      <c r="GP156" s="2">
        <f t="shared" si="183"/>
        <v>0</v>
      </c>
      <c r="GQ156" s="2"/>
      <c r="GR156" s="2">
        <v>0</v>
      </c>
      <c r="GS156" s="2">
        <v>2</v>
      </c>
      <c r="GT156" s="2">
        <v>0</v>
      </c>
      <c r="GU156" s="2" t="s">
        <v>47</v>
      </c>
      <c r="GV156" s="2">
        <f t="shared" si="184"/>
        <v>0</v>
      </c>
      <c r="GW156" s="2">
        <v>1</v>
      </c>
      <c r="GX156" s="2">
        <f t="shared" si="185"/>
        <v>0</v>
      </c>
      <c r="GY156" s="2"/>
      <c r="GZ156" s="2"/>
      <c r="HA156" s="2">
        <v>0</v>
      </c>
      <c r="HB156" s="2">
        <v>0</v>
      </c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>
        <v>-1</v>
      </c>
      <c r="IG156" s="2"/>
      <c r="IH156" s="2"/>
      <c r="II156" s="2"/>
      <c r="IJ156" s="2"/>
      <c r="IK156" s="2">
        <v>0</v>
      </c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x14ac:dyDescent="0.2">
      <c r="A157">
        <v>18</v>
      </c>
      <c r="B157">
        <v>1</v>
      </c>
      <c r="C157">
        <v>380</v>
      </c>
      <c r="E157" t="s">
        <v>304</v>
      </c>
      <c r="F157" t="s">
        <v>305</v>
      </c>
      <c r="G157" t="s">
        <v>306</v>
      </c>
      <c r="H157" t="s">
        <v>74</v>
      </c>
      <c r="I157">
        <f>I155*J157</f>
        <v>3.2315999999999998E-2</v>
      </c>
      <c r="J157">
        <v>0.02</v>
      </c>
      <c r="O157">
        <f t="shared" si="149"/>
        <v>3491</v>
      </c>
      <c r="P157">
        <f t="shared" si="150"/>
        <v>3491</v>
      </c>
      <c r="Q157">
        <f t="shared" si="151"/>
        <v>0</v>
      </c>
      <c r="R157">
        <f t="shared" si="152"/>
        <v>0</v>
      </c>
      <c r="S157">
        <f t="shared" si="153"/>
        <v>0</v>
      </c>
      <c r="T157">
        <f t="shared" si="154"/>
        <v>0</v>
      </c>
      <c r="U157">
        <f t="shared" si="155"/>
        <v>0</v>
      </c>
      <c r="V157">
        <f t="shared" si="156"/>
        <v>0</v>
      </c>
      <c r="W157">
        <f t="shared" si="157"/>
        <v>0</v>
      </c>
      <c r="X157">
        <f t="shared" si="158"/>
        <v>0</v>
      </c>
      <c r="Y157">
        <f t="shared" si="159"/>
        <v>0</v>
      </c>
      <c r="AA157">
        <v>34736124</v>
      </c>
      <c r="AB157">
        <f t="shared" si="160"/>
        <v>15932.4</v>
      </c>
      <c r="AC157">
        <f t="shared" si="186"/>
        <v>15932.4</v>
      </c>
      <c r="AD157">
        <f t="shared" si="161"/>
        <v>0</v>
      </c>
      <c r="AE157">
        <f t="shared" si="162"/>
        <v>0</v>
      </c>
      <c r="AF157">
        <f t="shared" si="163"/>
        <v>0</v>
      </c>
      <c r="AG157">
        <f t="shared" si="164"/>
        <v>0</v>
      </c>
      <c r="AH157">
        <f t="shared" si="165"/>
        <v>0</v>
      </c>
      <c r="AI157">
        <f t="shared" si="166"/>
        <v>0</v>
      </c>
      <c r="AJ157">
        <f t="shared" si="167"/>
        <v>0</v>
      </c>
      <c r="AK157">
        <v>15932.4</v>
      </c>
      <c r="AL157">
        <v>15932.4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106</v>
      </c>
      <c r="AU157">
        <v>65</v>
      </c>
      <c r="AV157">
        <v>1</v>
      </c>
      <c r="AW157">
        <v>1</v>
      </c>
      <c r="AZ157">
        <v>6.78</v>
      </c>
      <c r="BA157">
        <v>1</v>
      </c>
      <c r="BB157">
        <v>1</v>
      </c>
      <c r="BC157">
        <v>6.78</v>
      </c>
      <c r="BD157" t="s">
        <v>47</v>
      </c>
      <c r="BE157" t="s">
        <v>47</v>
      </c>
      <c r="BF157" t="s">
        <v>47</v>
      </c>
      <c r="BG157" t="s">
        <v>47</v>
      </c>
      <c r="BH157">
        <v>3</v>
      </c>
      <c r="BI157">
        <v>1</v>
      </c>
      <c r="BJ157" t="s">
        <v>47</v>
      </c>
      <c r="BM157">
        <v>0</v>
      </c>
      <c r="BN157">
        <v>0</v>
      </c>
      <c r="BO157" t="s">
        <v>47</v>
      </c>
      <c r="BP157">
        <v>0</v>
      </c>
      <c r="BQ157">
        <v>20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47</v>
      </c>
      <c r="BZ157">
        <v>106</v>
      </c>
      <c r="CA157">
        <v>65</v>
      </c>
      <c r="CF157">
        <v>0</v>
      </c>
      <c r="CG157">
        <v>0</v>
      </c>
      <c r="CM157">
        <v>0</v>
      </c>
      <c r="CN157" t="s">
        <v>47</v>
      </c>
      <c r="CO157">
        <v>0</v>
      </c>
      <c r="CP157">
        <f t="shared" si="187"/>
        <v>3491</v>
      </c>
      <c r="CQ157">
        <f t="shared" si="168"/>
        <v>108021.67200000001</v>
      </c>
      <c r="CR157">
        <f t="shared" si="169"/>
        <v>0</v>
      </c>
      <c r="CS157">
        <f t="shared" si="170"/>
        <v>0</v>
      </c>
      <c r="CT157">
        <f t="shared" si="171"/>
        <v>0</v>
      </c>
      <c r="CU157">
        <f t="shared" si="172"/>
        <v>0</v>
      </c>
      <c r="CV157">
        <f t="shared" si="173"/>
        <v>0</v>
      </c>
      <c r="CW157">
        <f t="shared" si="174"/>
        <v>0</v>
      </c>
      <c r="CX157">
        <f t="shared" si="175"/>
        <v>0</v>
      </c>
      <c r="CY157">
        <f t="shared" si="176"/>
        <v>0</v>
      </c>
      <c r="CZ157">
        <f t="shared" si="177"/>
        <v>0</v>
      </c>
      <c r="DC157" t="s">
        <v>47</v>
      </c>
      <c r="DD157" t="s">
        <v>47</v>
      </c>
      <c r="DE157" t="s">
        <v>47</v>
      </c>
      <c r="DF157" t="s">
        <v>47</v>
      </c>
      <c r="DG157" t="s">
        <v>47</v>
      </c>
      <c r="DH157" t="s">
        <v>47</v>
      </c>
      <c r="DI157" t="s">
        <v>47</v>
      </c>
      <c r="DJ157" t="s">
        <v>47</v>
      </c>
      <c r="DK157" t="s">
        <v>47</v>
      </c>
      <c r="DL157" t="s">
        <v>47</v>
      </c>
      <c r="DM157" t="s">
        <v>47</v>
      </c>
      <c r="DN157">
        <v>0</v>
      </c>
      <c r="DO157">
        <v>0</v>
      </c>
      <c r="DP157">
        <v>1</v>
      </c>
      <c r="DQ157">
        <v>1</v>
      </c>
      <c r="DU157">
        <v>1009</v>
      </c>
      <c r="DV157" t="s">
        <v>74</v>
      </c>
      <c r="DW157" t="s">
        <v>74</v>
      </c>
      <c r="DX157">
        <v>1000</v>
      </c>
      <c r="EE157">
        <v>32653299</v>
      </c>
      <c r="EF157">
        <v>20</v>
      </c>
      <c r="EG157" t="s">
        <v>75</v>
      </c>
      <c r="EH157">
        <v>0</v>
      </c>
      <c r="EI157" t="s">
        <v>47</v>
      </c>
      <c r="EJ157">
        <v>1</v>
      </c>
      <c r="EK157">
        <v>0</v>
      </c>
      <c r="EL157" t="s">
        <v>76</v>
      </c>
      <c r="EM157" t="s">
        <v>77</v>
      </c>
      <c r="EO157" t="s">
        <v>47</v>
      </c>
      <c r="EQ157">
        <v>0</v>
      </c>
      <c r="ER157">
        <v>105903.6</v>
      </c>
      <c r="ES157">
        <v>15932.4</v>
      </c>
      <c r="ET157">
        <v>0</v>
      </c>
      <c r="EU157">
        <v>0</v>
      </c>
      <c r="EV157">
        <v>0</v>
      </c>
      <c r="EW157">
        <v>0</v>
      </c>
      <c r="EX157">
        <v>0</v>
      </c>
      <c r="EZ157">
        <v>5</v>
      </c>
      <c r="FC157">
        <v>0</v>
      </c>
      <c r="FD157">
        <v>18</v>
      </c>
      <c r="FF157">
        <v>105903.6</v>
      </c>
      <c r="FQ157">
        <v>0</v>
      </c>
      <c r="FR157">
        <f t="shared" si="178"/>
        <v>0</v>
      </c>
      <c r="FS157">
        <v>0</v>
      </c>
      <c r="FX157">
        <v>106</v>
      </c>
      <c r="FY157">
        <v>65</v>
      </c>
      <c r="GA157" t="s">
        <v>307</v>
      </c>
      <c r="GD157">
        <v>0</v>
      </c>
      <c r="GF157">
        <v>-1212923053</v>
      </c>
      <c r="GG157">
        <v>1</v>
      </c>
      <c r="GH157">
        <v>3</v>
      </c>
      <c r="GI157">
        <v>4</v>
      </c>
      <c r="GJ157">
        <v>0</v>
      </c>
      <c r="GK157">
        <f>ROUND(R157*(S12)/100,0)</f>
        <v>0</v>
      </c>
      <c r="GL157">
        <f t="shared" si="179"/>
        <v>0</v>
      </c>
      <c r="GM157">
        <f t="shared" si="180"/>
        <v>3491</v>
      </c>
      <c r="GN157">
        <f t="shared" si="181"/>
        <v>3491</v>
      </c>
      <c r="GO157">
        <f t="shared" si="182"/>
        <v>0</v>
      </c>
      <c r="GP157">
        <f t="shared" si="183"/>
        <v>0</v>
      </c>
      <c r="GR157">
        <v>1</v>
      </c>
      <c r="GS157">
        <v>1</v>
      </c>
      <c r="GT157">
        <v>0</v>
      </c>
      <c r="GU157" t="s">
        <v>47</v>
      </c>
      <c r="GV157">
        <f t="shared" si="184"/>
        <v>0</v>
      </c>
      <c r="GW157">
        <v>1</v>
      </c>
      <c r="GX157">
        <f t="shared" si="185"/>
        <v>0</v>
      </c>
      <c r="HA157">
        <v>0</v>
      </c>
      <c r="HB157">
        <v>0</v>
      </c>
      <c r="IF157">
        <v>-1</v>
      </c>
      <c r="IK157">
        <v>0</v>
      </c>
    </row>
    <row r="158" spans="1:255" x14ac:dyDescent="0.2">
      <c r="A158" s="2">
        <v>17</v>
      </c>
      <c r="B158" s="2">
        <v>1</v>
      </c>
      <c r="C158" s="2">
        <f>ROW(SmtRes!A386)</f>
        <v>386</v>
      </c>
      <c r="D158" s="2">
        <f>ROW(EtalonRes!A386)</f>
        <v>386</v>
      </c>
      <c r="E158" s="2" t="s">
        <v>308</v>
      </c>
      <c r="F158" s="2" t="s">
        <v>309</v>
      </c>
      <c r="G158" s="2" t="s">
        <v>310</v>
      </c>
      <c r="H158" s="2" t="s">
        <v>60</v>
      </c>
      <c r="I158" s="2">
        <f>'1.Смета.или.Акт'!E207</f>
        <v>1.6157999999999999</v>
      </c>
      <c r="J158" s="2">
        <v>0</v>
      </c>
      <c r="K158" s="2"/>
      <c r="L158" s="2"/>
      <c r="M158" s="2"/>
      <c r="N158" s="2"/>
      <c r="O158" s="2">
        <f t="shared" si="149"/>
        <v>472</v>
      </c>
      <c r="P158" s="2">
        <f t="shared" si="150"/>
        <v>371</v>
      </c>
      <c r="Q158" s="2">
        <f t="shared" si="151"/>
        <v>13</v>
      </c>
      <c r="R158" s="2">
        <f t="shared" si="152"/>
        <v>2</v>
      </c>
      <c r="S158" s="2">
        <f t="shared" si="153"/>
        <v>88</v>
      </c>
      <c r="T158" s="2">
        <f t="shared" si="154"/>
        <v>0</v>
      </c>
      <c r="U158" s="2">
        <f t="shared" si="155"/>
        <v>10.114908</v>
      </c>
      <c r="V158" s="2">
        <f t="shared" si="156"/>
        <v>0.16158</v>
      </c>
      <c r="W158" s="2">
        <f t="shared" si="157"/>
        <v>0</v>
      </c>
      <c r="X158" s="2">
        <f t="shared" si="158"/>
        <v>106</v>
      </c>
      <c r="Y158" s="2">
        <f t="shared" si="159"/>
        <v>57</v>
      </c>
      <c r="Z158" s="2"/>
      <c r="AA158" s="2">
        <v>34736102</v>
      </c>
      <c r="AB158" s="2">
        <f>'1.Смета.или.Акт'!F207</f>
        <v>292.43</v>
      </c>
      <c r="AC158" s="2">
        <f t="shared" si="186"/>
        <v>229.76</v>
      </c>
      <c r="AD158" s="2">
        <f>'1.Смета.или.Акт'!H207</f>
        <v>7.96</v>
      </c>
      <c r="AE158" s="2">
        <f>'1.Смета.или.Акт'!I207</f>
        <v>1.22</v>
      </c>
      <c r="AF158" s="2">
        <f>'1.Смета.или.Акт'!G207</f>
        <v>54.71</v>
      </c>
      <c r="AG158" s="2">
        <f t="shared" si="164"/>
        <v>0</v>
      </c>
      <c r="AH158" s="2">
        <f t="shared" si="165"/>
        <v>6.26</v>
      </c>
      <c r="AI158" s="2">
        <f t="shared" si="166"/>
        <v>0.1</v>
      </c>
      <c r="AJ158" s="2">
        <f t="shared" si="167"/>
        <v>0</v>
      </c>
      <c r="AK158" s="2">
        <v>292.43</v>
      </c>
      <c r="AL158" s="2">
        <v>229.76</v>
      </c>
      <c r="AM158" s="2">
        <v>7.96</v>
      </c>
      <c r="AN158" s="2">
        <v>1.22</v>
      </c>
      <c r="AO158" s="2">
        <v>54.71</v>
      </c>
      <c r="AP158" s="2">
        <v>0</v>
      </c>
      <c r="AQ158" s="2">
        <v>6.26</v>
      </c>
      <c r="AR158" s="2">
        <v>0.1</v>
      </c>
      <c r="AS158" s="2">
        <v>0</v>
      </c>
      <c r="AT158" s="2">
        <f>'1.Смета.или.Акт'!E208</f>
        <v>118</v>
      </c>
      <c r="AU158" s="2">
        <f>'1.Смета.или.Акт'!E209</f>
        <v>63</v>
      </c>
      <c r="AV158" s="2">
        <v>1</v>
      </c>
      <c r="AW158" s="2">
        <v>1</v>
      </c>
      <c r="AX158" s="2"/>
      <c r="AY158" s="2"/>
      <c r="AZ158" s="2">
        <v>1</v>
      </c>
      <c r="BA158" s="2">
        <v>1</v>
      </c>
      <c r="BB158" s="2">
        <v>1</v>
      </c>
      <c r="BC158" s="2">
        <v>1</v>
      </c>
      <c r="BD158" s="2" t="s">
        <v>47</v>
      </c>
      <c r="BE158" s="2" t="s">
        <v>47</v>
      </c>
      <c r="BF158" s="2" t="s">
        <v>47</v>
      </c>
      <c r="BG158" s="2" t="s">
        <v>47</v>
      </c>
      <c r="BH158" s="2">
        <v>0</v>
      </c>
      <c r="BI158" s="2">
        <v>1</v>
      </c>
      <c r="BJ158" s="2" t="s">
        <v>311</v>
      </c>
      <c r="BK158" s="2"/>
      <c r="BL158" s="2"/>
      <c r="BM158" s="2">
        <v>10001</v>
      </c>
      <c r="BN158" s="2">
        <v>0</v>
      </c>
      <c r="BO158" s="2" t="s">
        <v>47</v>
      </c>
      <c r="BP158" s="2">
        <v>0</v>
      </c>
      <c r="BQ158" s="2">
        <v>1</v>
      </c>
      <c r="BR158" s="2">
        <v>0</v>
      </c>
      <c r="BS158" s="2">
        <v>1</v>
      </c>
      <c r="BT158" s="2">
        <v>1</v>
      </c>
      <c r="BU158" s="2">
        <v>1</v>
      </c>
      <c r="BV158" s="2">
        <v>1</v>
      </c>
      <c r="BW158" s="2">
        <v>1</v>
      </c>
      <c r="BX158" s="2">
        <v>1</v>
      </c>
      <c r="BY158" s="2" t="s">
        <v>47</v>
      </c>
      <c r="BZ158" s="2">
        <v>118</v>
      </c>
      <c r="CA158" s="2">
        <v>63</v>
      </c>
      <c r="CB158" s="2"/>
      <c r="CC158" s="2"/>
      <c r="CD158" s="2"/>
      <c r="CE158" s="2"/>
      <c r="CF158" s="2">
        <v>0</v>
      </c>
      <c r="CG158" s="2">
        <v>0</v>
      </c>
      <c r="CH158" s="2"/>
      <c r="CI158" s="2"/>
      <c r="CJ158" s="2"/>
      <c r="CK158" s="2"/>
      <c r="CL158" s="2"/>
      <c r="CM158" s="2">
        <v>0</v>
      </c>
      <c r="CN158" s="2" t="s">
        <v>47</v>
      </c>
      <c r="CO158" s="2">
        <v>0</v>
      </c>
      <c r="CP158" s="2">
        <f>IF('1.Смета.или.Акт'!F207=AC158+AD158+AF158,P158+Q158+S158,I158*AB158)</f>
        <v>472</v>
      </c>
      <c r="CQ158" s="2">
        <f t="shared" si="168"/>
        <v>229.76</v>
      </c>
      <c r="CR158" s="2">
        <f t="shared" si="169"/>
        <v>7.96</v>
      </c>
      <c r="CS158" s="2">
        <f t="shared" si="170"/>
        <v>1.22</v>
      </c>
      <c r="CT158" s="2">
        <f t="shared" si="171"/>
        <v>54.71</v>
      </c>
      <c r="CU158" s="2">
        <f t="shared" si="172"/>
        <v>0</v>
      </c>
      <c r="CV158" s="2">
        <f t="shared" si="173"/>
        <v>6.26</v>
      </c>
      <c r="CW158" s="2">
        <f t="shared" si="174"/>
        <v>0.1</v>
      </c>
      <c r="CX158" s="2">
        <f t="shared" si="175"/>
        <v>0</v>
      </c>
      <c r="CY158" s="2">
        <f t="shared" si="176"/>
        <v>106.2</v>
      </c>
      <c r="CZ158" s="2">
        <f t="shared" si="177"/>
        <v>56.7</v>
      </c>
      <c r="DA158" s="2"/>
      <c r="DB158" s="2"/>
      <c r="DC158" s="2" t="s">
        <v>47</v>
      </c>
      <c r="DD158" s="2" t="s">
        <v>47</v>
      </c>
      <c r="DE158" s="2" t="s">
        <v>47</v>
      </c>
      <c r="DF158" s="2" t="s">
        <v>47</v>
      </c>
      <c r="DG158" s="2" t="s">
        <v>47</v>
      </c>
      <c r="DH158" s="2" t="s">
        <v>47</v>
      </c>
      <c r="DI158" s="2" t="s">
        <v>47</v>
      </c>
      <c r="DJ158" s="2" t="s">
        <v>47</v>
      </c>
      <c r="DK158" s="2" t="s">
        <v>47</v>
      </c>
      <c r="DL158" s="2" t="s">
        <v>47</v>
      </c>
      <c r="DM158" s="2" t="s">
        <v>47</v>
      </c>
      <c r="DN158" s="2">
        <v>0</v>
      </c>
      <c r="DO158" s="2">
        <v>0</v>
      </c>
      <c r="DP158" s="2">
        <v>1</v>
      </c>
      <c r="DQ158" s="2">
        <v>1</v>
      </c>
      <c r="DR158" s="2"/>
      <c r="DS158" s="2"/>
      <c r="DT158" s="2"/>
      <c r="DU158" s="2">
        <v>1005</v>
      </c>
      <c r="DV158" s="2" t="s">
        <v>60</v>
      </c>
      <c r="DW158" s="2" t="str">
        <f>'1.Смета.или.Акт'!D207</f>
        <v>100 м2</v>
      </c>
      <c r="DX158" s="2">
        <v>100</v>
      </c>
      <c r="DY158" s="2"/>
      <c r="DZ158" s="2"/>
      <c r="EA158" s="2"/>
      <c r="EB158" s="2"/>
      <c r="EC158" s="2"/>
      <c r="ED158" s="2"/>
      <c r="EE158" s="2">
        <v>32653358</v>
      </c>
      <c r="EF158" s="2">
        <v>1</v>
      </c>
      <c r="EG158" s="2" t="s">
        <v>164</v>
      </c>
      <c r="EH158" s="2">
        <v>0</v>
      </c>
      <c r="EI158" s="2" t="s">
        <v>47</v>
      </c>
      <c r="EJ158" s="2">
        <v>1</v>
      </c>
      <c r="EK158" s="2">
        <v>10001</v>
      </c>
      <c r="EL158" s="2" t="s">
        <v>175</v>
      </c>
      <c r="EM158" s="2" t="s">
        <v>176</v>
      </c>
      <c r="EN158" s="2"/>
      <c r="EO158" s="2" t="s">
        <v>47</v>
      </c>
      <c r="EP158" s="2"/>
      <c r="EQ158" s="2">
        <v>0</v>
      </c>
      <c r="ER158" s="2">
        <v>292.43</v>
      </c>
      <c r="ES158" s="2">
        <v>229.76</v>
      </c>
      <c r="ET158" s="2">
        <v>7.96</v>
      </c>
      <c r="EU158" s="2">
        <v>1.22</v>
      </c>
      <c r="EV158" s="2">
        <v>54.71</v>
      </c>
      <c r="EW158" s="2">
        <v>6.26</v>
      </c>
      <c r="EX158" s="2">
        <v>0.1</v>
      </c>
      <c r="EY158" s="2">
        <v>0</v>
      </c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>
        <v>0</v>
      </c>
      <c r="FR158" s="2">
        <f t="shared" si="178"/>
        <v>0</v>
      </c>
      <c r="FS158" s="2">
        <v>0</v>
      </c>
      <c r="FT158" s="2"/>
      <c r="FU158" s="2"/>
      <c r="FV158" s="2"/>
      <c r="FW158" s="2"/>
      <c r="FX158" s="2">
        <v>118</v>
      </c>
      <c r="FY158" s="2">
        <v>63</v>
      </c>
      <c r="FZ158" s="2"/>
      <c r="GA158" s="2" t="s">
        <v>47</v>
      </c>
      <c r="GB158" s="2"/>
      <c r="GC158" s="2"/>
      <c r="GD158" s="2">
        <v>0</v>
      </c>
      <c r="GE158" s="2"/>
      <c r="GF158" s="2">
        <v>-943118330</v>
      </c>
      <c r="GG158" s="2">
        <v>2</v>
      </c>
      <c r="GH158" s="2">
        <v>1</v>
      </c>
      <c r="GI158" s="2">
        <v>-2</v>
      </c>
      <c r="GJ158" s="2">
        <v>0</v>
      </c>
      <c r="GK158" s="2">
        <f>ROUND(R158*(R12)/100,0)</f>
        <v>0</v>
      </c>
      <c r="GL158" s="2">
        <f t="shared" si="179"/>
        <v>0</v>
      </c>
      <c r="GM158" s="2">
        <f t="shared" si="180"/>
        <v>635</v>
      </c>
      <c r="GN158" s="2">
        <f t="shared" si="181"/>
        <v>635</v>
      </c>
      <c r="GO158" s="2">
        <f t="shared" si="182"/>
        <v>0</v>
      </c>
      <c r="GP158" s="2">
        <f t="shared" si="183"/>
        <v>0</v>
      </c>
      <c r="GQ158" s="2"/>
      <c r="GR158" s="2">
        <v>0</v>
      </c>
      <c r="GS158" s="2">
        <v>3</v>
      </c>
      <c r="GT158" s="2">
        <v>0</v>
      </c>
      <c r="GU158" s="2" t="s">
        <v>47</v>
      </c>
      <c r="GV158" s="2">
        <f t="shared" si="184"/>
        <v>0</v>
      </c>
      <c r="GW158" s="2">
        <v>1</v>
      </c>
      <c r="GX158" s="2">
        <f t="shared" si="185"/>
        <v>0</v>
      </c>
      <c r="GY158" s="2"/>
      <c r="GZ158" s="2"/>
      <c r="HA158" s="2">
        <v>0</v>
      </c>
      <c r="HB158" s="2">
        <v>0</v>
      </c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>
        <v>-1</v>
      </c>
      <c r="IG158" s="2"/>
      <c r="IH158" s="2"/>
      <c r="II158" s="2"/>
      <c r="IJ158" s="2"/>
      <c r="IK158" s="2">
        <v>0</v>
      </c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x14ac:dyDescent="0.2">
      <c r="A159">
        <v>17</v>
      </c>
      <c r="B159">
        <v>1</v>
      </c>
      <c r="C159">
        <f>ROW(SmtRes!A392)</f>
        <v>392</v>
      </c>
      <c r="D159">
        <f>ROW(EtalonRes!A392)</f>
        <v>392</v>
      </c>
      <c r="E159" t="s">
        <v>308</v>
      </c>
      <c r="F159" t="s">
        <v>309</v>
      </c>
      <c r="G159" t="s">
        <v>310</v>
      </c>
      <c r="H159" t="s">
        <v>60</v>
      </c>
      <c r="I159">
        <f>'1.Смета.или.Акт'!E207</f>
        <v>1.6157999999999999</v>
      </c>
      <c r="J159">
        <v>0</v>
      </c>
      <c r="O159">
        <f t="shared" si="149"/>
        <v>3203</v>
      </c>
      <c r="P159">
        <f t="shared" si="150"/>
        <v>2517</v>
      </c>
      <c r="Q159">
        <f t="shared" si="151"/>
        <v>87</v>
      </c>
      <c r="R159">
        <f t="shared" si="152"/>
        <v>13</v>
      </c>
      <c r="S159">
        <f t="shared" si="153"/>
        <v>599</v>
      </c>
      <c r="T159">
        <f t="shared" si="154"/>
        <v>0</v>
      </c>
      <c r="U159">
        <f t="shared" si="155"/>
        <v>10.114908</v>
      </c>
      <c r="V159">
        <f t="shared" si="156"/>
        <v>0.16158</v>
      </c>
      <c r="W159">
        <f t="shared" si="157"/>
        <v>0</v>
      </c>
      <c r="X159">
        <f t="shared" si="158"/>
        <v>722</v>
      </c>
      <c r="Y159">
        <f t="shared" si="159"/>
        <v>386</v>
      </c>
      <c r="AA159">
        <v>34736124</v>
      </c>
      <c r="AB159">
        <f t="shared" si="160"/>
        <v>292.43</v>
      </c>
      <c r="AC159">
        <f t="shared" si="186"/>
        <v>229.76</v>
      </c>
      <c r="AD159">
        <f t="shared" si="161"/>
        <v>7.96</v>
      </c>
      <c r="AE159">
        <f t="shared" si="162"/>
        <v>1.22</v>
      </c>
      <c r="AF159">
        <f t="shared" si="163"/>
        <v>54.71</v>
      </c>
      <c r="AG159">
        <f t="shared" si="164"/>
        <v>0</v>
      </c>
      <c r="AH159">
        <f t="shared" si="165"/>
        <v>6.26</v>
      </c>
      <c r="AI159">
        <f t="shared" si="166"/>
        <v>0.1</v>
      </c>
      <c r="AJ159">
        <f t="shared" si="167"/>
        <v>0</v>
      </c>
      <c r="AK159">
        <v>292.43</v>
      </c>
      <c r="AL159">
        <v>229.76</v>
      </c>
      <c r="AM159">
        <v>7.96</v>
      </c>
      <c r="AN159">
        <v>1.22</v>
      </c>
      <c r="AO159">
        <v>54.71</v>
      </c>
      <c r="AP159">
        <v>0</v>
      </c>
      <c r="AQ159">
        <v>6.26</v>
      </c>
      <c r="AR159">
        <v>0.1</v>
      </c>
      <c r="AS159">
        <v>0</v>
      </c>
      <c r="AT159">
        <v>118</v>
      </c>
      <c r="AU159">
        <v>63</v>
      </c>
      <c r="AV159">
        <v>1</v>
      </c>
      <c r="AW159">
        <v>1</v>
      </c>
      <c r="AZ159">
        <v>6.78</v>
      </c>
      <c r="BA159">
        <v>6.78</v>
      </c>
      <c r="BB159">
        <v>6.78</v>
      </c>
      <c r="BC159">
        <v>6.78</v>
      </c>
      <c r="BD159" t="s">
        <v>47</v>
      </c>
      <c r="BE159" t="s">
        <v>47</v>
      </c>
      <c r="BF159" t="s">
        <v>47</v>
      </c>
      <c r="BG159" t="s">
        <v>47</v>
      </c>
      <c r="BH159">
        <v>0</v>
      </c>
      <c r="BI159">
        <v>1</v>
      </c>
      <c r="BJ159" t="s">
        <v>311</v>
      </c>
      <c r="BM159">
        <v>10001</v>
      </c>
      <c r="BN159">
        <v>0</v>
      </c>
      <c r="BO159" t="s">
        <v>47</v>
      </c>
      <c r="BP159">
        <v>0</v>
      </c>
      <c r="BQ159">
        <v>1</v>
      </c>
      <c r="BR159">
        <v>0</v>
      </c>
      <c r="BS159">
        <v>6.78</v>
      </c>
      <c r="BT159">
        <v>1</v>
      </c>
      <c r="BU159">
        <v>1</v>
      </c>
      <c r="BV159">
        <v>1</v>
      </c>
      <c r="BW159">
        <v>1</v>
      </c>
      <c r="BX159">
        <v>1</v>
      </c>
      <c r="BY159" t="s">
        <v>47</v>
      </c>
      <c r="BZ159">
        <v>118</v>
      </c>
      <c r="CA159">
        <v>63</v>
      </c>
      <c r="CF159">
        <v>0</v>
      </c>
      <c r="CG159">
        <v>0</v>
      </c>
      <c r="CM159">
        <v>0</v>
      </c>
      <c r="CN159" t="s">
        <v>47</v>
      </c>
      <c r="CO159">
        <v>0</v>
      </c>
      <c r="CP159">
        <f t="shared" si="187"/>
        <v>3203</v>
      </c>
      <c r="CQ159">
        <f t="shared" si="168"/>
        <v>1557.7728</v>
      </c>
      <c r="CR159">
        <f t="shared" si="169"/>
        <v>53.968800000000002</v>
      </c>
      <c r="CS159">
        <f t="shared" si="170"/>
        <v>8.2715999999999994</v>
      </c>
      <c r="CT159">
        <f t="shared" si="171"/>
        <v>370.93380000000002</v>
      </c>
      <c r="CU159">
        <f t="shared" si="172"/>
        <v>0</v>
      </c>
      <c r="CV159">
        <f t="shared" si="173"/>
        <v>6.26</v>
      </c>
      <c r="CW159">
        <f t="shared" si="174"/>
        <v>0.1</v>
      </c>
      <c r="CX159">
        <f t="shared" si="175"/>
        <v>0</v>
      </c>
      <c r="CY159">
        <f t="shared" si="176"/>
        <v>722.16</v>
      </c>
      <c r="CZ159">
        <f t="shared" si="177"/>
        <v>385.56</v>
      </c>
      <c r="DC159" t="s">
        <v>47</v>
      </c>
      <c r="DD159" t="s">
        <v>47</v>
      </c>
      <c r="DE159" t="s">
        <v>47</v>
      </c>
      <c r="DF159" t="s">
        <v>47</v>
      </c>
      <c r="DG159" t="s">
        <v>47</v>
      </c>
      <c r="DH159" t="s">
        <v>47</v>
      </c>
      <c r="DI159" t="s">
        <v>47</v>
      </c>
      <c r="DJ159" t="s">
        <v>47</v>
      </c>
      <c r="DK159" t="s">
        <v>47</v>
      </c>
      <c r="DL159" t="s">
        <v>47</v>
      </c>
      <c r="DM159" t="s">
        <v>47</v>
      </c>
      <c r="DN159">
        <v>0</v>
      </c>
      <c r="DO159">
        <v>0</v>
      </c>
      <c r="DP159">
        <v>1</v>
      </c>
      <c r="DQ159">
        <v>1</v>
      </c>
      <c r="DU159">
        <v>1005</v>
      </c>
      <c r="DV159" t="s">
        <v>60</v>
      </c>
      <c r="DW159" t="s">
        <v>60</v>
      </c>
      <c r="DX159">
        <v>100</v>
      </c>
      <c r="EE159">
        <v>32653358</v>
      </c>
      <c r="EF159">
        <v>1</v>
      </c>
      <c r="EG159" t="s">
        <v>164</v>
      </c>
      <c r="EH159">
        <v>0</v>
      </c>
      <c r="EI159" t="s">
        <v>47</v>
      </c>
      <c r="EJ159">
        <v>1</v>
      </c>
      <c r="EK159">
        <v>10001</v>
      </c>
      <c r="EL159" t="s">
        <v>175</v>
      </c>
      <c r="EM159" t="s">
        <v>176</v>
      </c>
      <c r="EO159" t="s">
        <v>47</v>
      </c>
      <c r="EQ159">
        <v>0</v>
      </c>
      <c r="ER159">
        <v>292.43</v>
      </c>
      <c r="ES159">
        <v>229.76</v>
      </c>
      <c r="ET159">
        <v>7.96</v>
      </c>
      <c r="EU159">
        <v>1.22</v>
      </c>
      <c r="EV159">
        <v>54.71</v>
      </c>
      <c r="EW159">
        <v>6.26</v>
      </c>
      <c r="EX159">
        <v>0.1</v>
      </c>
      <c r="EY159">
        <v>0</v>
      </c>
      <c r="FQ159">
        <v>0</v>
      </c>
      <c r="FR159">
        <f t="shared" si="178"/>
        <v>0</v>
      </c>
      <c r="FS159">
        <v>0</v>
      </c>
      <c r="FX159">
        <v>118</v>
      </c>
      <c r="FY159">
        <v>63</v>
      </c>
      <c r="GA159" t="s">
        <v>47</v>
      </c>
      <c r="GD159">
        <v>0</v>
      </c>
      <c r="GF159">
        <v>-943118330</v>
      </c>
      <c r="GG159">
        <v>1</v>
      </c>
      <c r="GH159">
        <v>1</v>
      </c>
      <c r="GI159">
        <v>4</v>
      </c>
      <c r="GJ159">
        <v>0</v>
      </c>
      <c r="GK159">
        <f>ROUND(R159*(S12)/100,0)</f>
        <v>0</v>
      </c>
      <c r="GL159">
        <f t="shared" si="179"/>
        <v>0</v>
      </c>
      <c r="GM159">
        <f t="shared" si="180"/>
        <v>4311</v>
      </c>
      <c r="GN159">
        <f t="shared" si="181"/>
        <v>4311</v>
      </c>
      <c r="GO159">
        <f t="shared" si="182"/>
        <v>0</v>
      </c>
      <c r="GP159">
        <f t="shared" si="183"/>
        <v>0</v>
      </c>
      <c r="GR159">
        <v>0</v>
      </c>
      <c r="GS159">
        <v>3</v>
      </c>
      <c r="GT159">
        <v>0</v>
      </c>
      <c r="GU159" t="s">
        <v>47</v>
      </c>
      <c r="GV159">
        <f t="shared" si="184"/>
        <v>0</v>
      </c>
      <c r="GW159">
        <v>1</v>
      </c>
      <c r="GX159">
        <f t="shared" si="185"/>
        <v>0</v>
      </c>
      <c r="HA159">
        <v>0</v>
      </c>
      <c r="HB159">
        <v>0</v>
      </c>
      <c r="IF159">
        <v>-1</v>
      </c>
      <c r="IK159">
        <v>0</v>
      </c>
    </row>
    <row r="160" spans="1:255" x14ac:dyDescent="0.2">
      <c r="A160" s="2">
        <v>17</v>
      </c>
      <c r="B160" s="2">
        <v>1</v>
      </c>
      <c r="C160" s="2">
        <f>ROW(SmtRes!A401)</f>
        <v>401</v>
      </c>
      <c r="D160" s="2">
        <f>ROW(EtalonRes!A401)</f>
        <v>401</v>
      </c>
      <c r="E160" s="2" t="s">
        <v>312</v>
      </c>
      <c r="F160" s="2" t="s">
        <v>313</v>
      </c>
      <c r="G160" s="2" t="s">
        <v>314</v>
      </c>
      <c r="H160" s="2" t="s">
        <v>60</v>
      </c>
      <c r="I160" s="2">
        <f>'1.Смета.или.Акт'!E211</f>
        <v>1.6157999999999999</v>
      </c>
      <c r="J160" s="2">
        <v>0</v>
      </c>
      <c r="K160" s="2"/>
      <c r="L160" s="2"/>
      <c r="M160" s="2"/>
      <c r="N160" s="2"/>
      <c r="O160" s="2">
        <f t="shared" si="149"/>
        <v>1670</v>
      </c>
      <c r="P160" s="2">
        <f t="shared" si="150"/>
        <v>1038</v>
      </c>
      <c r="Q160" s="2">
        <f t="shared" si="151"/>
        <v>17</v>
      </c>
      <c r="R160" s="2">
        <f t="shared" si="152"/>
        <v>3</v>
      </c>
      <c r="S160" s="2">
        <f t="shared" si="153"/>
        <v>615</v>
      </c>
      <c r="T160" s="2">
        <f t="shared" si="154"/>
        <v>0</v>
      </c>
      <c r="U160" s="2">
        <f t="shared" si="155"/>
        <v>70.384247999999999</v>
      </c>
      <c r="V160" s="2">
        <f t="shared" si="156"/>
        <v>0.27468599999999999</v>
      </c>
      <c r="W160" s="2">
        <f t="shared" si="157"/>
        <v>0</v>
      </c>
      <c r="X160" s="2">
        <f t="shared" si="158"/>
        <v>649</v>
      </c>
      <c r="Y160" s="2">
        <f t="shared" si="159"/>
        <v>340</v>
      </c>
      <c r="Z160" s="2"/>
      <c r="AA160" s="2">
        <v>34736102</v>
      </c>
      <c r="AB160" s="2">
        <f>'1.Смета.или.Акт'!F211</f>
        <v>1033.6799999999998</v>
      </c>
      <c r="AC160" s="2">
        <f t="shared" si="186"/>
        <v>642.55999999999995</v>
      </c>
      <c r="AD160" s="2">
        <f>'1.Смета.или.Акт'!H211</f>
        <v>10.41</v>
      </c>
      <c r="AE160" s="2">
        <f>'1.Смета.или.Акт'!I211</f>
        <v>1.97</v>
      </c>
      <c r="AF160" s="2">
        <f>'1.Смета.или.Акт'!G211</f>
        <v>380.71</v>
      </c>
      <c r="AG160" s="2">
        <f t="shared" si="164"/>
        <v>0</v>
      </c>
      <c r="AH160" s="2">
        <f t="shared" si="165"/>
        <v>43.56</v>
      </c>
      <c r="AI160" s="2">
        <f t="shared" si="166"/>
        <v>0.17</v>
      </c>
      <c r="AJ160" s="2">
        <f t="shared" si="167"/>
        <v>0</v>
      </c>
      <c r="AK160" s="2">
        <v>1033.68</v>
      </c>
      <c r="AL160" s="2">
        <v>642.55999999999995</v>
      </c>
      <c r="AM160" s="2">
        <v>10.41</v>
      </c>
      <c r="AN160" s="2">
        <v>1.97</v>
      </c>
      <c r="AO160" s="2">
        <v>380.71</v>
      </c>
      <c r="AP160" s="2">
        <v>0</v>
      </c>
      <c r="AQ160" s="2">
        <v>43.56</v>
      </c>
      <c r="AR160" s="2">
        <v>0.17</v>
      </c>
      <c r="AS160" s="2">
        <v>0</v>
      </c>
      <c r="AT160" s="2">
        <f>'1.Смета.или.Акт'!E212</f>
        <v>105</v>
      </c>
      <c r="AU160" s="2">
        <f>'1.Смета.или.Акт'!E213</f>
        <v>55</v>
      </c>
      <c r="AV160" s="2">
        <v>1</v>
      </c>
      <c r="AW160" s="2">
        <v>1</v>
      </c>
      <c r="AX160" s="2"/>
      <c r="AY160" s="2"/>
      <c r="AZ160" s="2">
        <v>1</v>
      </c>
      <c r="BA160" s="2">
        <v>1</v>
      </c>
      <c r="BB160" s="2">
        <v>1</v>
      </c>
      <c r="BC160" s="2">
        <v>1</v>
      </c>
      <c r="BD160" s="2" t="s">
        <v>47</v>
      </c>
      <c r="BE160" s="2" t="s">
        <v>47</v>
      </c>
      <c r="BF160" s="2" t="s">
        <v>47</v>
      </c>
      <c r="BG160" s="2" t="s">
        <v>47</v>
      </c>
      <c r="BH160" s="2">
        <v>0</v>
      </c>
      <c r="BI160" s="2">
        <v>1</v>
      </c>
      <c r="BJ160" s="2" t="s">
        <v>315</v>
      </c>
      <c r="BK160" s="2"/>
      <c r="BL160" s="2"/>
      <c r="BM160" s="2">
        <v>15001</v>
      </c>
      <c r="BN160" s="2">
        <v>0</v>
      </c>
      <c r="BO160" s="2" t="s">
        <v>47</v>
      </c>
      <c r="BP160" s="2">
        <v>0</v>
      </c>
      <c r="BQ160" s="2">
        <v>1</v>
      </c>
      <c r="BR160" s="2">
        <v>0</v>
      </c>
      <c r="BS160" s="2">
        <v>1</v>
      </c>
      <c r="BT160" s="2">
        <v>1</v>
      </c>
      <c r="BU160" s="2">
        <v>1</v>
      </c>
      <c r="BV160" s="2">
        <v>1</v>
      </c>
      <c r="BW160" s="2">
        <v>1</v>
      </c>
      <c r="BX160" s="2">
        <v>1</v>
      </c>
      <c r="BY160" s="2" t="s">
        <v>47</v>
      </c>
      <c r="BZ160" s="2">
        <v>105</v>
      </c>
      <c r="CA160" s="2">
        <v>55</v>
      </c>
      <c r="CB160" s="2"/>
      <c r="CC160" s="2"/>
      <c r="CD160" s="2"/>
      <c r="CE160" s="2"/>
      <c r="CF160" s="2">
        <v>0</v>
      </c>
      <c r="CG160" s="2">
        <v>0</v>
      </c>
      <c r="CH160" s="2"/>
      <c r="CI160" s="2"/>
      <c r="CJ160" s="2"/>
      <c r="CK160" s="2"/>
      <c r="CL160" s="2"/>
      <c r="CM160" s="2">
        <v>0</v>
      </c>
      <c r="CN160" s="2" t="s">
        <v>47</v>
      </c>
      <c r="CO160" s="2">
        <v>0</v>
      </c>
      <c r="CP160" s="2">
        <f>IF('1.Смета.или.Акт'!F211=AC160+AD160+AF160,P160+Q160+S160,I160*AB160)</f>
        <v>1670</v>
      </c>
      <c r="CQ160" s="2">
        <f t="shared" si="168"/>
        <v>642.55999999999995</v>
      </c>
      <c r="CR160" s="2">
        <f t="shared" si="169"/>
        <v>10.41</v>
      </c>
      <c r="CS160" s="2">
        <f t="shared" si="170"/>
        <v>1.97</v>
      </c>
      <c r="CT160" s="2">
        <f t="shared" si="171"/>
        <v>380.71</v>
      </c>
      <c r="CU160" s="2">
        <f t="shared" si="172"/>
        <v>0</v>
      </c>
      <c r="CV160" s="2">
        <f t="shared" si="173"/>
        <v>43.56</v>
      </c>
      <c r="CW160" s="2">
        <f t="shared" si="174"/>
        <v>0.17</v>
      </c>
      <c r="CX160" s="2">
        <f t="shared" si="175"/>
        <v>0</v>
      </c>
      <c r="CY160" s="2">
        <f t="shared" si="176"/>
        <v>648.9</v>
      </c>
      <c r="CZ160" s="2">
        <f t="shared" si="177"/>
        <v>339.9</v>
      </c>
      <c r="DA160" s="2"/>
      <c r="DB160" s="2"/>
      <c r="DC160" s="2" t="s">
        <v>47</v>
      </c>
      <c r="DD160" s="2" t="s">
        <v>47</v>
      </c>
      <c r="DE160" s="2" t="s">
        <v>47</v>
      </c>
      <c r="DF160" s="2" t="s">
        <v>47</v>
      </c>
      <c r="DG160" s="2" t="s">
        <v>47</v>
      </c>
      <c r="DH160" s="2" t="s">
        <v>47</v>
      </c>
      <c r="DI160" s="2" t="s">
        <v>47</v>
      </c>
      <c r="DJ160" s="2" t="s">
        <v>47</v>
      </c>
      <c r="DK160" s="2" t="s">
        <v>47</v>
      </c>
      <c r="DL160" s="2" t="s">
        <v>47</v>
      </c>
      <c r="DM160" s="2" t="s">
        <v>47</v>
      </c>
      <c r="DN160" s="2">
        <v>0</v>
      </c>
      <c r="DO160" s="2">
        <v>0</v>
      </c>
      <c r="DP160" s="2">
        <v>1</v>
      </c>
      <c r="DQ160" s="2">
        <v>1</v>
      </c>
      <c r="DR160" s="2"/>
      <c r="DS160" s="2"/>
      <c r="DT160" s="2"/>
      <c r="DU160" s="2">
        <v>1005</v>
      </c>
      <c r="DV160" s="2" t="s">
        <v>60</v>
      </c>
      <c r="DW160" s="2" t="str">
        <f>'1.Смета.или.Акт'!D211</f>
        <v>100 м2</v>
      </c>
      <c r="DX160" s="2">
        <v>100</v>
      </c>
      <c r="DY160" s="2"/>
      <c r="DZ160" s="2"/>
      <c r="EA160" s="2"/>
      <c r="EB160" s="2"/>
      <c r="EC160" s="2"/>
      <c r="ED160" s="2"/>
      <c r="EE160" s="2">
        <v>32653384</v>
      </c>
      <c r="EF160" s="2">
        <v>1</v>
      </c>
      <c r="EG160" s="2" t="s">
        <v>164</v>
      </c>
      <c r="EH160" s="2">
        <v>0</v>
      </c>
      <c r="EI160" s="2" t="s">
        <v>47</v>
      </c>
      <c r="EJ160" s="2">
        <v>1</v>
      </c>
      <c r="EK160" s="2">
        <v>15001</v>
      </c>
      <c r="EL160" s="2" t="s">
        <v>249</v>
      </c>
      <c r="EM160" s="2" t="s">
        <v>250</v>
      </c>
      <c r="EN160" s="2"/>
      <c r="EO160" s="2" t="s">
        <v>47</v>
      </c>
      <c r="EP160" s="2"/>
      <c r="EQ160" s="2">
        <v>0</v>
      </c>
      <c r="ER160" s="2">
        <v>1033.68</v>
      </c>
      <c r="ES160" s="2">
        <v>642.55999999999995</v>
      </c>
      <c r="ET160" s="2">
        <v>10.41</v>
      </c>
      <c r="EU160" s="2">
        <v>1.97</v>
      </c>
      <c r="EV160" s="2">
        <v>380.71</v>
      </c>
      <c r="EW160" s="2">
        <v>43.56</v>
      </c>
      <c r="EX160" s="2">
        <v>0.17</v>
      </c>
      <c r="EY160" s="2">
        <v>0</v>
      </c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>
        <v>0</v>
      </c>
      <c r="FR160" s="2">
        <f t="shared" si="178"/>
        <v>0</v>
      </c>
      <c r="FS160" s="2">
        <v>0</v>
      </c>
      <c r="FT160" s="2"/>
      <c r="FU160" s="2"/>
      <c r="FV160" s="2"/>
      <c r="FW160" s="2"/>
      <c r="FX160" s="2">
        <v>105</v>
      </c>
      <c r="FY160" s="2">
        <v>55</v>
      </c>
      <c r="FZ160" s="2"/>
      <c r="GA160" s="2" t="s">
        <v>47</v>
      </c>
      <c r="GB160" s="2"/>
      <c r="GC160" s="2"/>
      <c r="GD160" s="2">
        <v>0</v>
      </c>
      <c r="GE160" s="2"/>
      <c r="GF160" s="2">
        <v>325170472</v>
      </c>
      <c r="GG160" s="2">
        <v>2</v>
      </c>
      <c r="GH160" s="2">
        <v>1</v>
      </c>
      <c r="GI160" s="2">
        <v>-2</v>
      </c>
      <c r="GJ160" s="2">
        <v>0</v>
      </c>
      <c r="GK160" s="2">
        <f>ROUND(R160*(R12)/100,0)</f>
        <v>0</v>
      </c>
      <c r="GL160" s="2">
        <f t="shared" si="179"/>
        <v>0</v>
      </c>
      <c r="GM160" s="2">
        <f t="shared" si="180"/>
        <v>2659</v>
      </c>
      <c r="GN160" s="2">
        <f t="shared" si="181"/>
        <v>2659</v>
      </c>
      <c r="GO160" s="2">
        <f t="shared" si="182"/>
        <v>0</v>
      </c>
      <c r="GP160" s="2">
        <f t="shared" si="183"/>
        <v>0</v>
      </c>
      <c r="GQ160" s="2"/>
      <c r="GR160" s="2">
        <v>0</v>
      </c>
      <c r="GS160" s="2">
        <v>3</v>
      </c>
      <c r="GT160" s="2">
        <v>0</v>
      </c>
      <c r="GU160" s="2" t="s">
        <v>47</v>
      </c>
      <c r="GV160" s="2">
        <f t="shared" si="184"/>
        <v>0</v>
      </c>
      <c r="GW160" s="2">
        <v>1</v>
      </c>
      <c r="GX160" s="2">
        <f t="shared" si="185"/>
        <v>0</v>
      </c>
      <c r="GY160" s="2"/>
      <c r="GZ160" s="2"/>
      <c r="HA160" s="2">
        <v>0</v>
      </c>
      <c r="HB160" s="2">
        <v>0</v>
      </c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>
        <v>-1</v>
      </c>
      <c r="IG160" s="2"/>
      <c r="IH160" s="2"/>
      <c r="II160" s="2"/>
      <c r="IJ160" s="2"/>
      <c r="IK160" s="2">
        <v>0</v>
      </c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x14ac:dyDescent="0.2">
      <c r="A161">
        <v>17</v>
      </c>
      <c r="B161">
        <v>1</v>
      </c>
      <c r="C161">
        <f>ROW(SmtRes!A410)</f>
        <v>410</v>
      </c>
      <c r="D161">
        <f>ROW(EtalonRes!A410)</f>
        <v>410</v>
      </c>
      <c r="E161" t="s">
        <v>312</v>
      </c>
      <c r="F161" t="s">
        <v>313</v>
      </c>
      <c r="G161" t="s">
        <v>314</v>
      </c>
      <c r="H161" t="s">
        <v>60</v>
      </c>
      <c r="I161">
        <f>'1.Смета.или.Акт'!E211</f>
        <v>1.6157999999999999</v>
      </c>
      <c r="J161">
        <v>0</v>
      </c>
      <c r="O161">
        <f t="shared" si="149"/>
        <v>11324</v>
      </c>
      <c r="P161">
        <f t="shared" si="150"/>
        <v>7039</v>
      </c>
      <c r="Q161">
        <f t="shared" si="151"/>
        <v>114</v>
      </c>
      <c r="R161">
        <f t="shared" si="152"/>
        <v>22</v>
      </c>
      <c r="S161">
        <f t="shared" si="153"/>
        <v>4171</v>
      </c>
      <c r="T161">
        <f t="shared" si="154"/>
        <v>0</v>
      </c>
      <c r="U161">
        <f t="shared" si="155"/>
        <v>70.384247999999999</v>
      </c>
      <c r="V161">
        <f t="shared" si="156"/>
        <v>0.27468599999999999</v>
      </c>
      <c r="W161">
        <f t="shared" si="157"/>
        <v>0</v>
      </c>
      <c r="X161">
        <f t="shared" si="158"/>
        <v>4403</v>
      </c>
      <c r="Y161">
        <f t="shared" si="159"/>
        <v>2306</v>
      </c>
      <c r="AA161">
        <v>34736124</v>
      </c>
      <c r="AB161">
        <f t="shared" si="160"/>
        <v>1033.68</v>
      </c>
      <c r="AC161">
        <f t="shared" si="186"/>
        <v>642.55999999999995</v>
      </c>
      <c r="AD161">
        <f t="shared" si="161"/>
        <v>10.41</v>
      </c>
      <c r="AE161">
        <f t="shared" si="162"/>
        <v>1.97</v>
      </c>
      <c r="AF161">
        <f t="shared" si="163"/>
        <v>380.71</v>
      </c>
      <c r="AG161">
        <f t="shared" si="164"/>
        <v>0</v>
      </c>
      <c r="AH161">
        <f t="shared" si="165"/>
        <v>43.56</v>
      </c>
      <c r="AI161">
        <f t="shared" si="166"/>
        <v>0.17</v>
      </c>
      <c r="AJ161">
        <f t="shared" si="167"/>
        <v>0</v>
      </c>
      <c r="AK161">
        <v>1033.68</v>
      </c>
      <c r="AL161">
        <v>642.55999999999995</v>
      </c>
      <c r="AM161">
        <v>10.41</v>
      </c>
      <c r="AN161">
        <v>1.97</v>
      </c>
      <c r="AO161">
        <v>380.71</v>
      </c>
      <c r="AP161">
        <v>0</v>
      </c>
      <c r="AQ161">
        <v>43.56</v>
      </c>
      <c r="AR161">
        <v>0.17</v>
      </c>
      <c r="AS161">
        <v>0</v>
      </c>
      <c r="AT161">
        <v>105</v>
      </c>
      <c r="AU161">
        <v>55</v>
      </c>
      <c r="AV161">
        <v>1</v>
      </c>
      <c r="AW161">
        <v>1</v>
      </c>
      <c r="AZ161">
        <v>6.78</v>
      </c>
      <c r="BA161">
        <v>6.78</v>
      </c>
      <c r="BB161">
        <v>6.78</v>
      </c>
      <c r="BC161">
        <v>6.78</v>
      </c>
      <c r="BD161" t="s">
        <v>47</v>
      </c>
      <c r="BE161" t="s">
        <v>47</v>
      </c>
      <c r="BF161" t="s">
        <v>47</v>
      </c>
      <c r="BG161" t="s">
        <v>47</v>
      </c>
      <c r="BH161">
        <v>0</v>
      </c>
      <c r="BI161">
        <v>1</v>
      </c>
      <c r="BJ161" t="s">
        <v>315</v>
      </c>
      <c r="BM161">
        <v>15001</v>
      </c>
      <c r="BN161">
        <v>0</v>
      </c>
      <c r="BO161" t="s">
        <v>47</v>
      </c>
      <c r="BP161">
        <v>0</v>
      </c>
      <c r="BQ161">
        <v>1</v>
      </c>
      <c r="BR161">
        <v>0</v>
      </c>
      <c r="BS161">
        <v>6.78</v>
      </c>
      <c r="BT161">
        <v>1</v>
      </c>
      <c r="BU161">
        <v>1</v>
      </c>
      <c r="BV161">
        <v>1</v>
      </c>
      <c r="BW161">
        <v>1</v>
      </c>
      <c r="BX161">
        <v>1</v>
      </c>
      <c r="BY161" t="s">
        <v>47</v>
      </c>
      <c r="BZ161">
        <v>105</v>
      </c>
      <c r="CA161">
        <v>55</v>
      </c>
      <c r="CF161">
        <v>0</v>
      </c>
      <c r="CG161">
        <v>0</v>
      </c>
      <c r="CM161">
        <v>0</v>
      </c>
      <c r="CN161" t="s">
        <v>47</v>
      </c>
      <c r="CO161">
        <v>0</v>
      </c>
      <c r="CP161">
        <f t="shared" si="187"/>
        <v>11324</v>
      </c>
      <c r="CQ161">
        <f t="shared" si="168"/>
        <v>4356.5567999999994</v>
      </c>
      <c r="CR161">
        <f t="shared" si="169"/>
        <v>70.579800000000006</v>
      </c>
      <c r="CS161">
        <f t="shared" si="170"/>
        <v>13.3566</v>
      </c>
      <c r="CT161">
        <f t="shared" si="171"/>
        <v>2581.2138</v>
      </c>
      <c r="CU161">
        <f t="shared" si="172"/>
        <v>0</v>
      </c>
      <c r="CV161">
        <f t="shared" si="173"/>
        <v>43.56</v>
      </c>
      <c r="CW161">
        <f t="shared" si="174"/>
        <v>0.17</v>
      </c>
      <c r="CX161">
        <f t="shared" si="175"/>
        <v>0</v>
      </c>
      <c r="CY161">
        <f t="shared" si="176"/>
        <v>4402.6499999999996</v>
      </c>
      <c r="CZ161">
        <f t="shared" si="177"/>
        <v>2306.15</v>
      </c>
      <c r="DC161" t="s">
        <v>47</v>
      </c>
      <c r="DD161" t="s">
        <v>47</v>
      </c>
      <c r="DE161" t="s">
        <v>47</v>
      </c>
      <c r="DF161" t="s">
        <v>47</v>
      </c>
      <c r="DG161" t="s">
        <v>47</v>
      </c>
      <c r="DH161" t="s">
        <v>47</v>
      </c>
      <c r="DI161" t="s">
        <v>47</v>
      </c>
      <c r="DJ161" t="s">
        <v>47</v>
      </c>
      <c r="DK161" t="s">
        <v>47</v>
      </c>
      <c r="DL161" t="s">
        <v>47</v>
      </c>
      <c r="DM161" t="s">
        <v>47</v>
      </c>
      <c r="DN161">
        <v>0</v>
      </c>
      <c r="DO161">
        <v>0</v>
      </c>
      <c r="DP161">
        <v>1</v>
      </c>
      <c r="DQ161">
        <v>1</v>
      </c>
      <c r="DU161">
        <v>1005</v>
      </c>
      <c r="DV161" t="s">
        <v>60</v>
      </c>
      <c r="DW161" t="s">
        <v>60</v>
      </c>
      <c r="DX161">
        <v>100</v>
      </c>
      <c r="EE161">
        <v>32653384</v>
      </c>
      <c r="EF161">
        <v>1</v>
      </c>
      <c r="EG161" t="s">
        <v>164</v>
      </c>
      <c r="EH161">
        <v>0</v>
      </c>
      <c r="EI161" t="s">
        <v>47</v>
      </c>
      <c r="EJ161">
        <v>1</v>
      </c>
      <c r="EK161">
        <v>15001</v>
      </c>
      <c r="EL161" t="s">
        <v>249</v>
      </c>
      <c r="EM161" t="s">
        <v>250</v>
      </c>
      <c r="EO161" t="s">
        <v>47</v>
      </c>
      <c r="EQ161">
        <v>0</v>
      </c>
      <c r="ER161">
        <v>1033.68</v>
      </c>
      <c r="ES161">
        <v>642.55999999999995</v>
      </c>
      <c r="ET161">
        <v>10.41</v>
      </c>
      <c r="EU161">
        <v>1.97</v>
      </c>
      <c r="EV161">
        <v>380.71</v>
      </c>
      <c r="EW161">
        <v>43.56</v>
      </c>
      <c r="EX161">
        <v>0.17</v>
      </c>
      <c r="EY161">
        <v>0</v>
      </c>
      <c r="FQ161">
        <v>0</v>
      </c>
      <c r="FR161">
        <f t="shared" si="178"/>
        <v>0</v>
      </c>
      <c r="FS161">
        <v>0</v>
      </c>
      <c r="FX161">
        <v>105</v>
      </c>
      <c r="FY161">
        <v>55</v>
      </c>
      <c r="GA161" t="s">
        <v>47</v>
      </c>
      <c r="GD161">
        <v>0</v>
      </c>
      <c r="GF161">
        <v>325170472</v>
      </c>
      <c r="GG161">
        <v>1</v>
      </c>
      <c r="GH161">
        <v>1</v>
      </c>
      <c r="GI161">
        <v>4</v>
      </c>
      <c r="GJ161">
        <v>0</v>
      </c>
      <c r="GK161">
        <f>ROUND(R161*(S12)/100,0)</f>
        <v>0</v>
      </c>
      <c r="GL161">
        <f t="shared" si="179"/>
        <v>0</v>
      </c>
      <c r="GM161">
        <f t="shared" si="180"/>
        <v>18033</v>
      </c>
      <c r="GN161">
        <f t="shared" si="181"/>
        <v>18033</v>
      </c>
      <c r="GO161">
        <f t="shared" si="182"/>
        <v>0</v>
      </c>
      <c r="GP161">
        <f t="shared" si="183"/>
        <v>0</v>
      </c>
      <c r="GR161">
        <v>0</v>
      </c>
      <c r="GS161">
        <v>3</v>
      </c>
      <c r="GT161">
        <v>0</v>
      </c>
      <c r="GU161" t="s">
        <v>47</v>
      </c>
      <c r="GV161">
        <f t="shared" si="184"/>
        <v>0</v>
      </c>
      <c r="GW161">
        <v>1</v>
      </c>
      <c r="GX161">
        <f t="shared" si="185"/>
        <v>0</v>
      </c>
      <c r="HA161">
        <v>0</v>
      </c>
      <c r="HB161">
        <v>0</v>
      </c>
      <c r="IF161">
        <v>-1</v>
      </c>
      <c r="IK161">
        <v>0</v>
      </c>
    </row>
    <row r="162" spans="1:255" x14ac:dyDescent="0.2">
      <c r="A162" s="2">
        <v>18</v>
      </c>
      <c r="B162" s="2">
        <v>1</v>
      </c>
      <c r="C162" s="2">
        <v>399</v>
      </c>
      <c r="D162" s="2"/>
      <c r="E162" s="2" t="s">
        <v>316</v>
      </c>
      <c r="F162" s="2" t="str">
        <f>'1.Смета.или.Акт'!B215</f>
        <v>14.3.02.01</v>
      </c>
      <c r="G162" s="2" t="str">
        <f>'1.Смета.или.Акт'!C215</f>
        <v>Краска акриловая</v>
      </c>
      <c r="H162" s="2" t="s">
        <v>74</v>
      </c>
      <c r="I162" s="2">
        <f>I160*J162</f>
        <v>0.48473999999999995</v>
      </c>
      <c r="J162" s="2">
        <v>0.3</v>
      </c>
      <c r="K162" s="2"/>
      <c r="L162" s="2"/>
      <c r="M162" s="2"/>
      <c r="N162" s="2"/>
      <c r="O162" s="2">
        <f t="shared" si="149"/>
        <v>1459</v>
      </c>
      <c r="P162" s="2">
        <f t="shared" si="150"/>
        <v>1459</v>
      </c>
      <c r="Q162" s="2">
        <f t="shared" si="151"/>
        <v>0</v>
      </c>
      <c r="R162" s="2">
        <f t="shared" si="152"/>
        <v>0</v>
      </c>
      <c r="S162" s="2">
        <f t="shared" si="153"/>
        <v>0</v>
      </c>
      <c r="T162" s="2">
        <f t="shared" si="154"/>
        <v>0</v>
      </c>
      <c r="U162" s="2">
        <f t="shared" si="155"/>
        <v>0</v>
      </c>
      <c r="V162" s="2">
        <f t="shared" si="156"/>
        <v>0</v>
      </c>
      <c r="W162" s="2">
        <f t="shared" si="157"/>
        <v>0</v>
      </c>
      <c r="X162" s="2">
        <f t="shared" si="158"/>
        <v>0</v>
      </c>
      <c r="Y162" s="2">
        <f t="shared" si="159"/>
        <v>0</v>
      </c>
      <c r="Z162" s="2"/>
      <c r="AA162" s="2">
        <v>34736102</v>
      </c>
      <c r="AB162" s="2">
        <f t="shared" si="160"/>
        <v>3008.85</v>
      </c>
      <c r="AC162" s="2">
        <f>'1.Смета.или.Акт'!F215</f>
        <v>3008.85</v>
      </c>
      <c r="AD162" s="2">
        <f t="shared" si="161"/>
        <v>0</v>
      </c>
      <c r="AE162" s="2">
        <f t="shared" si="162"/>
        <v>0</v>
      </c>
      <c r="AF162" s="2">
        <f t="shared" si="163"/>
        <v>0</v>
      </c>
      <c r="AG162" s="2">
        <f t="shared" si="164"/>
        <v>0</v>
      </c>
      <c r="AH162" s="2">
        <f t="shared" si="165"/>
        <v>0</v>
      </c>
      <c r="AI162" s="2">
        <f t="shared" si="166"/>
        <v>0</v>
      </c>
      <c r="AJ162" s="2">
        <f t="shared" si="167"/>
        <v>0</v>
      </c>
      <c r="AK162" s="2">
        <v>3008.85</v>
      </c>
      <c r="AL162" s="2">
        <v>3008.85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106</v>
      </c>
      <c r="AU162" s="2">
        <v>65</v>
      </c>
      <c r="AV162" s="2">
        <v>1</v>
      </c>
      <c r="AW162" s="2">
        <v>1</v>
      </c>
      <c r="AX162" s="2"/>
      <c r="AY162" s="2"/>
      <c r="AZ162" s="2">
        <v>1</v>
      </c>
      <c r="BA162" s="2">
        <v>1</v>
      </c>
      <c r="BB162" s="2">
        <v>1</v>
      </c>
      <c r="BC162" s="2">
        <v>1</v>
      </c>
      <c r="BD162" s="2" t="s">
        <v>47</v>
      </c>
      <c r="BE162" s="2" t="s">
        <v>47</v>
      </c>
      <c r="BF162" s="2" t="s">
        <v>47</v>
      </c>
      <c r="BG162" s="2" t="s">
        <v>47</v>
      </c>
      <c r="BH162" s="2">
        <v>3</v>
      </c>
      <c r="BI162" s="2">
        <v>1</v>
      </c>
      <c r="BJ162" s="2" t="s">
        <v>47</v>
      </c>
      <c r="BK162" s="2"/>
      <c r="BL162" s="2"/>
      <c r="BM162" s="2">
        <v>0</v>
      </c>
      <c r="BN162" s="2">
        <v>0</v>
      </c>
      <c r="BO162" s="2" t="s">
        <v>47</v>
      </c>
      <c r="BP162" s="2">
        <v>0</v>
      </c>
      <c r="BQ162" s="2">
        <v>20</v>
      </c>
      <c r="BR162" s="2">
        <v>0</v>
      </c>
      <c r="BS162" s="2">
        <v>1</v>
      </c>
      <c r="BT162" s="2">
        <v>1</v>
      </c>
      <c r="BU162" s="2">
        <v>1</v>
      </c>
      <c r="BV162" s="2">
        <v>1</v>
      </c>
      <c r="BW162" s="2">
        <v>1</v>
      </c>
      <c r="BX162" s="2">
        <v>1</v>
      </c>
      <c r="BY162" s="2" t="s">
        <v>47</v>
      </c>
      <c r="BZ162" s="2">
        <v>106</v>
      </c>
      <c r="CA162" s="2">
        <v>65</v>
      </c>
      <c r="CB162" s="2"/>
      <c r="CC162" s="2"/>
      <c r="CD162" s="2"/>
      <c r="CE162" s="2"/>
      <c r="CF162" s="2">
        <v>0</v>
      </c>
      <c r="CG162" s="2">
        <v>0</v>
      </c>
      <c r="CH162" s="2"/>
      <c r="CI162" s="2"/>
      <c r="CJ162" s="2"/>
      <c r="CK162" s="2"/>
      <c r="CL162" s="2"/>
      <c r="CM162" s="2">
        <v>0</v>
      </c>
      <c r="CN162" s="2" t="s">
        <v>47</v>
      </c>
      <c r="CO162" s="2">
        <v>0</v>
      </c>
      <c r="CP162" s="2">
        <f>IF('1.Смета.или.Акт'!F215=AC162+AD162+AF162,P162+Q162+S162,I162*AB162)</f>
        <v>1459</v>
      </c>
      <c r="CQ162" s="2">
        <f t="shared" si="168"/>
        <v>3008.85</v>
      </c>
      <c r="CR162" s="2">
        <f t="shared" si="169"/>
        <v>0</v>
      </c>
      <c r="CS162" s="2">
        <f t="shared" si="170"/>
        <v>0</v>
      </c>
      <c r="CT162" s="2">
        <f t="shared" si="171"/>
        <v>0</v>
      </c>
      <c r="CU162" s="2">
        <f t="shared" si="172"/>
        <v>0</v>
      </c>
      <c r="CV162" s="2">
        <f t="shared" si="173"/>
        <v>0</v>
      </c>
      <c r="CW162" s="2">
        <f t="shared" si="174"/>
        <v>0</v>
      </c>
      <c r="CX162" s="2">
        <f t="shared" si="175"/>
        <v>0</v>
      </c>
      <c r="CY162" s="2">
        <f t="shared" si="176"/>
        <v>0</v>
      </c>
      <c r="CZ162" s="2">
        <f t="shared" si="177"/>
        <v>0</v>
      </c>
      <c r="DA162" s="2"/>
      <c r="DB162" s="2"/>
      <c r="DC162" s="2" t="s">
        <v>47</v>
      </c>
      <c r="DD162" s="2" t="s">
        <v>47</v>
      </c>
      <c r="DE162" s="2" t="s">
        <v>47</v>
      </c>
      <c r="DF162" s="2" t="s">
        <v>47</v>
      </c>
      <c r="DG162" s="2" t="s">
        <v>47</v>
      </c>
      <c r="DH162" s="2" t="s">
        <v>47</v>
      </c>
      <c r="DI162" s="2" t="s">
        <v>47</v>
      </c>
      <c r="DJ162" s="2" t="s">
        <v>47</v>
      </c>
      <c r="DK162" s="2" t="s">
        <v>47</v>
      </c>
      <c r="DL162" s="2" t="s">
        <v>47</v>
      </c>
      <c r="DM162" s="2" t="s">
        <v>47</v>
      </c>
      <c r="DN162" s="2">
        <v>0</v>
      </c>
      <c r="DO162" s="2">
        <v>0</v>
      </c>
      <c r="DP162" s="2">
        <v>1</v>
      </c>
      <c r="DQ162" s="2">
        <v>1</v>
      </c>
      <c r="DR162" s="2"/>
      <c r="DS162" s="2"/>
      <c r="DT162" s="2"/>
      <c r="DU162" s="2">
        <v>1009</v>
      </c>
      <c r="DV162" s="2" t="s">
        <v>74</v>
      </c>
      <c r="DW162" s="2" t="str">
        <f>'1.Смета.или.Акт'!D215</f>
        <v>т</v>
      </c>
      <c r="DX162" s="2">
        <v>1000</v>
      </c>
      <c r="DY162" s="2"/>
      <c r="DZ162" s="2"/>
      <c r="EA162" s="2"/>
      <c r="EB162" s="2"/>
      <c r="EC162" s="2"/>
      <c r="ED162" s="2"/>
      <c r="EE162" s="2">
        <v>32653299</v>
      </c>
      <c r="EF162" s="2">
        <v>20</v>
      </c>
      <c r="EG162" s="2" t="s">
        <v>75</v>
      </c>
      <c r="EH162" s="2">
        <v>0</v>
      </c>
      <c r="EI162" s="2" t="s">
        <v>47</v>
      </c>
      <c r="EJ162" s="2">
        <v>1</v>
      </c>
      <c r="EK162" s="2">
        <v>0</v>
      </c>
      <c r="EL162" s="2" t="s">
        <v>76</v>
      </c>
      <c r="EM162" s="2" t="s">
        <v>77</v>
      </c>
      <c r="EN162" s="2"/>
      <c r="EO162" s="2" t="s">
        <v>47</v>
      </c>
      <c r="EP162" s="2"/>
      <c r="EQ162" s="2">
        <v>0</v>
      </c>
      <c r="ER162" s="2">
        <v>2949.85</v>
      </c>
      <c r="ES162" s="2">
        <v>3008.85</v>
      </c>
      <c r="ET162" s="2">
        <v>0</v>
      </c>
      <c r="EU162" s="2">
        <v>0</v>
      </c>
      <c r="EV162" s="2">
        <v>0</v>
      </c>
      <c r="EW162" s="2">
        <v>0</v>
      </c>
      <c r="EX162" s="2">
        <v>0</v>
      </c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>
        <v>0</v>
      </c>
      <c r="FR162" s="2">
        <f t="shared" si="178"/>
        <v>0</v>
      </c>
      <c r="FS162" s="2">
        <v>0</v>
      </c>
      <c r="FT162" s="2"/>
      <c r="FU162" s="2"/>
      <c r="FV162" s="2"/>
      <c r="FW162" s="2"/>
      <c r="FX162" s="2">
        <v>106</v>
      </c>
      <c r="FY162" s="2">
        <v>65</v>
      </c>
      <c r="FZ162" s="2"/>
      <c r="GA162" s="2" t="s">
        <v>319</v>
      </c>
      <c r="GB162" s="2"/>
      <c r="GC162" s="2"/>
      <c r="GD162" s="2">
        <v>0</v>
      </c>
      <c r="GE162" s="2"/>
      <c r="GF162" s="2">
        <v>1853111044</v>
      </c>
      <c r="GG162" s="2">
        <v>2</v>
      </c>
      <c r="GH162" s="2">
        <v>2</v>
      </c>
      <c r="GI162" s="2">
        <v>-2</v>
      </c>
      <c r="GJ162" s="2">
        <v>0</v>
      </c>
      <c r="GK162" s="2">
        <f>ROUND(R162*(R12)/100,0)</f>
        <v>0</v>
      </c>
      <c r="GL162" s="2">
        <f t="shared" si="179"/>
        <v>0</v>
      </c>
      <c r="GM162" s="2">
        <f t="shared" si="180"/>
        <v>1459</v>
      </c>
      <c r="GN162" s="2">
        <f t="shared" si="181"/>
        <v>1459</v>
      </c>
      <c r="GO162" s="2">
        <f t="shared" si="182"/>
        <v>0</v>
      </c>
      <c r="GP162" s="2">
        <f t="shared" si="183"/>
        <v>0</v>
      </c>
      <c r="GQ162" s="2"/>
      <c r="GR162" s="2">
        <v>0</v>
      </c>
      <c r="GS162" s="2">
        <v>2</v>
      </c>
      <c r="GT162" s="2">
        <v>0</v>
      </c>
      <c r="GU162" s="2" t="s">
        <v>47</v>
      </c>
      <c r="GV162" s="2">
        <f t="shared" si="184"/>
        <v>0</v>
      </c>
      <c r="GW162" s="2">
        <v>1</v>
      </c>
      <c r="GX162" s="2">
        <f t="shared" si="185"/>
        <v>0</v>
      </c>
      <c r="GY162" s="2"/>
      <c r="GZ162" s="2"/>
      <c r="HA162" s="2">
        <v>0</v>
      </c>
      <c r="HB162" s="2">
        <v>0</v>
      </c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>
        <v>-1</v>
      </c>
      <c r="IG162" s="2"/>
      <c r="IH162" s="2"/>
      <c r="II162" s="2"/>
      <c r="IJ162" s="2"/>
      <c r="IK162" s="2">
        <v>0</v>
      </c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x14ac:dyDescent="0.2">
      <c r="A163">
        <v>18</v>
      </c>
      <c r="B163">
        <v>1</v>
      </c>
      <c r="C163">
        <v>408</v>
      </c>
      <c r="E163" t="s">
        <v>316</v>
      </c>
      <c r="F163" t="s">
        <v>317</v>
      </c>
      <c r="G163" t="s">
        <v>318</v>
      </c>
      <c r="H163" t="s">
        <v>74</v>
      </c>
      <c r="I163">
        <f>I161*J163</f>
        <v>0.48473999999999995</v>
      </c>
      <c r="J163">
        <v>0.3</v>
      </c>
      <c r="O163">
        <f t="shared" si="149"/>
        <v>9889</v>
      </c>
      <c r="P163">
        <f t="shared" si="150"/>
        <v>9889</v>
      </c>
      <c r="Q163">
        <f t="shared" si="151"/>
        <v>0</v>
      </c>
      <c r="R163">
        <f t="shared" si="152"/>
        <v>0</v>
      </c>
      <c r="S163">
        <f t="shared" si="153"/>
        <v>0</v>
      </c>
      <c r="T163">
        <f t="shared" si="154"/>
        <v>0</v>
      </c>
      <c r="U163">
        <f t="shared" si="155"/>
        <v>0</v>
      </c>
      <c r="V163">
        <f t="shared" si="156"/>
        <v>0</v>
      </c>
      <c r="W163">
        <f t="shared" si="157"/>
        <v>0</v>
      </c>
      <c r="X163">
        <f t="shared" si="158"/>
        <v>0</v>
      </c>
      <c r="Y163">
        <f t="shared" si="159"/>
        <v>0</v>
      </c>
      <c r="AA163">
        <v>34736124</v>
      </c>
      <c r="AB163">
        <f t="shared" si="160"/>
        <v>3008.85</v>
      </c>
      <c r="AC163">
        <f t="shared" si="186"/>
        <v>3008.85</v>
      </c>
      <c r="AD163">
        <f t="shared" si="161"/>
        <v>0</v>
      </c>
      <c r="AE163">
        <f t="shared" si="162"/>
        <v>0</v>
      </c>
      <c r="AF163">
        <f t="shared" si="163"/>
        <v>0</v>
      </c>
      <c r="AG163">
        <f t="shared" si="164"/>
        <v>0</v>
      </c>
      <c r="AH163">
        <f t="shared" si="165"/>
        <v>0</v>
      </c>
      <c r="AI163">
        <f t="shared" si="166"/>
        <v>0</v>
      </c>
      <c r="AJ163">
        <f t="shared" si="167"/>
        <v>0</v>
      </c>
      <c r="AK163">
        <v>3008.85</v>
      </c>
      <c r="AL163">
        <v>3008.85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106</v>
      </c>
      <c r="AU163">
        <v>65</v>
      </c>
      <c r="AV163">
        <v>1</v>
      </c>
      <c r="AW163">
        <v>1</v>
      </c>
      <c r="AZ163">
        <v>6.78</v>
      </c>
      <c r="BA163">
        <v>1</v>
      </c>
      <c r="BB163">
        <v>1</v>
      </c>
      <c r="BC163">
        <v>6.78</v>
      </c>
      <c r="BD163" t="s">
        <v>47</v>
      </c>
      <c r="BE163" t="s">
        <v>47</v>
      </c>
      <c r="BF163" t="s">
        <v>47</v>
      </c>
      <c r="BG163" t="s">
        <v>47</v>
      </c>
      <c r="BH163">
        <v>3</v>
      </c>
      <c r="BI163">
        <v>1</v>
      </c>
      <c r="BJ163" t="s">
        <v>47</v>
      </c>
      <c r="BM163">
        <v>0</v>
      </c>
      <c r="BN163">
        <v>0</v>
      </c>
      <c r="BO163" t="s">
        <v>47</v>
      </c>
      <c r="BP163">
        <v>0</v>
      </c>
      <c r="BQ163">
        <v>20</v>
      </c>
      <c r="BR163">
        <v>0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Y163" t="s">
        <v>47</v>
      </c>
      <c r="BZ163">
        <v>106</v>
      </c>
      <c r="CA163">
        <v>65</v>
      </c>
      <c r="CF163">
        <v>0</v>
      </c>
      <c r="CG163">
        <v>0</v>
      </c>
      <c r="CM163">
        <v>0</v>
      </c>
      <c r="CN163" t="s">
        <v>47</v>
      </c>
      <c r="CO163">
        <v>0</v>
      </c>
      <c r="CP163">
        <f t="shared" si="187"/>
        <v>9889</v>
      </c>
      <c r="CQ163">
        <f t="shared" si="168"/>
        <v>20400.003000000001</v>
      </c>
      <c r="CR163">
        <f t="shared" si="169"/>
        <v>0</v>
      </c>
      <c r="CS163">
        <f t="shared" si="170"/>
        <v>0</v>
      </c>
      <c r="CT163">
        <f t="shared" si="171"/>
        <v>0</v>
      </c>
      <c r="CU163">
        <f t="shared" si="172"/>
        <v>0</v>
      </c>
      <c r="CV163">
        <f t="shared" si="173"/>
        <v>0</v>
      </c>
      <c r="CW163">
        <f t="shared" si="174"/>
        <v>0</v>
      </c>
      <c r="CX163">
        <f t="shared" si="175"/>
        <v>0</v>
      </c>
      <c r="CY163">
        <f t="shared" si="176"/>
        <v>0</v>
      </c>
      <c r="CZ163">
        <f t="shared" si="177"/>
        <v>0</v>
      </c>
      <c r="DC163" t="s">
        <v>47</v>
      </c>
      <c r="DD163" t="s">
        <v>47</v>
      </c>
      <c r="DE163" t="s">
        <v>47</v>
      </c>
      <c r="DF163" t="s">
        <v>47</v>
      </c>
      <c r="DG163" t="s">
        <v>47</v>
      </c>
      <c r="DH163" t="s">
        <v>47</v>
      </c>
      <c r="DI163" t="s">
        <v>47</v>
      </c>
      <c r="DJ163" t="s">
        <v>47</v>
      </c>
      <c r="DK163" t="s">
        <v>47</v>
      </c>
      <c r="DL163" t="s">
        <v>47</v>
      </c>
      <c r="DM163" t="s">
        <v>47</v>
      </c>
      <c r="DN163">
        <v>0</v>
      </c>
      <c r="DO163">
        <v>0</v>
      </c>
      <c r="DP163">
        <v>1</v>
      </c>
      <c r="DQ163">
        <v>1</v>
      </c>
      <c r="DU163">
        <v>1009</v>
      </c>
      <c r="DV163" t="s">
        <v>74</v>
      </c>
      <c r="DW163" t="s">
        <v>74</v>
      </c>
      <c r="DX163">
        <v>1000</v>
      </c>
      <c r="EE163">
        <v>32653299</v>
      </c>
      <c r="EF163">
        <v>20</v>
      </c>
      <c r="EG163" t="s">
        <v>75</v>
      </c>
      <c r="EH163">
        <v>0</v>
      </c>
      <c r="EI163" t="s">
        <v>47</v>
      </c>
      <c r="EJ163">
        <v>1</v>
      </c>
      <c r="EK163">
        <v>0</v>
      </c>
      <c r="EL163" t="s">
        <v>76</v>
      </c>
      <c r="EM163" t="s">
        <v>77</v>
      </c>
      <c r="EO163" t="s">
        <v>47</v>
      </c>
      <c r="EQ163">
        <v>0</v>
      </c>
      <c r="ER163">
        <v>20000</v>
      </c>
      <c r="ES163">
        <v>3008.85</v>
      </c>
      <c r="ET163">
        <v>0</v>
      </c>
      <c r="EU163">
        <v>0</v>
      </c>
      <c r="EV163">
        <v>0</v>
      </c>
      <c r="EW163">
        <v>0</v>
      </c>
      <c r="EX163">
        <v>0</v>
      </c>
      <c r="EZ163">
        <v>5</v>
      </c>
      <c r="FC163">
        <v>0</v>
      </c>
      <c r="FD163">
        <v>18</v>
      </c>
      <c r="FF163">
        <v>20000</v>
      </c>
      <c r="FQ163">
        <v>0</v>
      </c>
      <c r="FR163">
        <f t="shared" si="178"/>
        <v>0</v>
      </c>
      <c r="FS163">
        <v>0</v>
      </c>
      <c r="FX163">
        <v>106</v>
      </c>
      <c r="FY163">
        <v>65</v>
      </c>
      <c r="GA163" t="s">
        <v>319</v>
      </c>
      <c r="GD163">
        <v>0</v>
      </c>
      <c r="GF163">
        <v>1853111044</v>
      </c>
      <c r="GG163">
        <v>1</v>
      </c>
      <c r="GH163">
        <v>3</v>
      </c>
      <c r="GI163">
        <v>4</v>
      </c>
      <c r="GJ163">
        <v>0</v>
      </c>
      <c r="GK163">
        <f>ROUND(R163*(S12)/100,0)</f>
        <v>0</v>
      </c>
      <c r="GL163">
        <f t="shared" si="179"/>
        <v>0</v>
      </c>
      <c r="GM163">
        <f t="shared" si="180"/>
        <v>9889</v>
      </c>
      <c r="GN163">
        <f t="shared" si="181"/>
        <v>9889</v>
      </c>
      <c r="GO163">
        <f t="shared" si="182"/>
        <v>0</v>
      </c>
      <c r="GP163">
        <f t="shared" si="183"/>
        <v>0</v>
      </c>
      <c r="GR163">
        <v>1</v>
      </c>
      <c r="GS163">
        <v>1</v>
      </c>
      <c r="GT163">
        <v>0</v>
      </c>
      <c r="GU163" t="s">
        <v>47</v>
      </c>
      <c r="GV163">
        <f t="shared" si="184"/>
        <v>0</v>
      </c>
      <c r="GW163">
        <v>1</v>
      </c>
      <c r="GX163">
        <f t="shared" si="185"/>
        <v>0</v>
      </c>
      <c r="HA163">
        <v>0</v>
      </c>
      <c r="HB163">
        <v>0</v>
      </c>
      <c r="IF163">
        <v>-1</v>
      </c>
      <c r="IK163">
        <v>0</v>
      </c>
    </row>
    <row r="164" spans="1:255" x14ac:dyDescent="0.2">
      <c r="A164" s="2">
        <v>18</v>
      </c>
      <c r="B164" s="2">
        <v>1</v>
      </c>
      <c r="C164" s="2">
        <v>400</v>
      </c>
      <c r="D164" s="2"/>
      <c r="E164" s="2" t="s">
        <v>320</v>
      </c>
      <c r="F164" s="2" t="str">
        <f>'1.Смета.или.Акт'!B217</f>
        <v>14.4.01.21</v>
      </c>
      <c r="G164" s="2" t="str">
        <f>'1.Смета.или.Акт'!C217</f>
        <v>Грунтовка</v>
      </c>
      <c r="H164" s="2" t="s">
        <v>74</v>
      </c>
      <c r="I164" s="2">
        <f>I160*J164</f>
        <v>3.2315999999999998E-2</v>
      </c>
      <c r="J164" s="2">
        <v>0.02</v>
      </c>
      <c r="K164" s="2"/>
      <c r="L164" s="2"/>
      <c r="M164" s="2"/>
      <c r="N164" s="2"/>
      <c r="O164" s="2">
        <f t="shared" si="149"/>
        <v>515</v>
      </c>
      <c r="P164" s="2">
        <f t="shared" si="150"/>
        <v>515</v>
      </c>
      <c r="Q164" s="2">
        <f t="shared" si="151"/>
        <v>0</v>
      </c>
      <c r="R164" s="2">
        <f t="shared" si="152"/>
        <v>0</v>
      </c>
      <c r="S164" s="2">
        <f t="shared" si="153"/>
        <v>0</v>
      </c>
      <c r="T164" s="2">
        <f t="shared" si="154"/>
        <v>0</v>
      </c>
      <c r="U164" s="2">
        <f t="shared" si="155"/>
        <v>0</v>
      </c>
      <c r="V164" s="2">
        <f t="shared" si="156"/>
        <v>0</v>
      </c>
      <c r="W164" s="2">
        <f t="shared" si="157"/>
        <v>0</v>
      </c>
      <c r="X164" s="2">
        <f t="shared" si="158"/>
        <v>0</v>
      </c>
      <c r="Y164" s="2">
        <f t="shared" si="159"/>
        <v>0</v>
      </c>
      <c r="Z164" s="2"/>
      <c r="AA164" s="2">
        <v>34736102</v>
      </c>
      <c r="AB164" s="2">
        <f t="shared" si="160"/>
        <v>15932.4</v>
      </c>
      <c r="AC164" s="2">
        <f>'1.Смета.или.Акт'!F217</f>
        <v>15932.4</v>
      </c>
      <c r="AD164" s="2">
        <f t="shared" si="161"/>
        <v>0</v>
      </c>
      <c r="AE164" s="2">
        <f t="shared" si="162"/>
        <v>0</v>
      </c>
      <c r="AF164" s="2">
        <f t="shared" si="163"/>
        <v>0</v>
      </c>
      <c r="AG164" s="2">
        <f t="shared" si="164"/>
        <v>0</v>
      </c>
      <c r="AH164" s="2">
        <f t="shared" si="165"/>
        <v>0</v>
      </c>
      <c r="AI164" s="2">
        <f t="shared" si="166"/>
        <v>0</v>
      </c>
      <c r="AJ164" s="2">
        <f t="shared" si="167"/>
        <v>0</v>
      </c>
      <c r="AK164" s="2">
        <v>15932.4</v>
      </c>
      <c r="AL164" s="2">
        <v>15932.4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106</v>
      </c>
      <c r="AU164" s="2">
        <v>65</v>
      </c>
      <c r="AV164" s="2">
        <v>1</v>
      </c>
      <c r="AW164" s="2">
        <v>1</v>
      </c>
      <c r="AX164" s="2"/>
      <c r="AY164" s="2"/>
      <c r="AZ164" s="2">
        <v>1</v>
      </c>
      <c r="BA164" s="2">
        <v>1</v>
      </c>
      <c r="BB164" s="2">
        <v>1</v>
      </c>
      <c r="BC164" s="2">
        <v>1</v>
      </c>
      <c r="BD164" s="2" t="s">
        <v>47</v>
      </c>
      <c r="BE164" s="2" t="s">
        <v>47</v>
      </c>
      <c r="BF164" s="2" t="s">
        <v>47</v>
      </c>
      <c r="BG164" s="2" t="s">
        <v>47</v>
      </c>
      <c r="BH164" s="2">
        <v>3</v>
      </c>
      <c r="BI164" s="2">
        <v>1</v>
      </c>
      <c r="BJ164" s="2" t="s">
        <v>47</v>
      </c>
      <c r="BK164" s="2"/>
      <c r="BL164" s="2"/>
      <c r="BM164" s="2">
        <v>0</v>
      </c>
      <c r="BN164" s="2">
        <v>0</v>
      </c>
      <c r="BO164" s="2" t="s">
        <v>47</v>
      </c>
      <c r="BP164" s="2">
        <v>0</v>
      </c>
      <c r="BQ164" s="2">
        <v>20</v>
      </c>
      <c r="BR164" s="2">
        <v>0</v>
      </c>
      <c r="BS164" s="2">
        <v>1</v>
      </c>
      <c r="BT164" s="2">
        <v>1</v>
      </c>
      <c r="BU164" s="2">
        <v>1</v>
      </c>
      <c r="BV164" s="2">
        <v>1</v>
      </c>
      <c r="BW164" s="2">
        <v>1</v>
      </c>
      <c r="BX164" s="2">
        <v>1</v>
      </c>
      <c r="BY164" s="2" t="s">
        <v>47</v>
      </c>
      <c r="BZ164" s="2">
        <v>106</v>
      </c>
      <c r="CA164" s="2">
        <v>65</v>
      </c>
      <c r="CB164" s="2"/>
      <c r="CC164" s="2"/>
      <c r="CD164" s="2"/>
      <c r="CE164" s="2"/>
      <c r="CF164" s="2">
        <v>0</v>
      </c>
      <c r="CG164" s="2">
        <v>0</v>
      </c>
      <c r="CH164" s="2"/>
      <c r="CI164" s="2"/>
      <c r="CJ164" s="2"/>
      <c r="CK164" s="2"/>
      <c r="CL164" s="2"/>
      <c r="CM164" s="2">
        <v>0</v>
      </c>
      <c r="CN164" s="2" t="s">
        <v>47</v>
      </c>
      <c r="CO164" s="2">
        <v>0</v>
      </c>
      <c r="CP164" s="2">
        <f>IF('1.Смета.или.Акт'!F217=AC164+AD164+AF164,P164+Q164+S164,I164*AB164)</f>
        <v>515</v>
      </c>
      <c r="CQ164" s="2">
        <f t="shared" si="168"/>
        <v>15932.4</v>
      </c>
      <c r="CR164" s="2">
        <f t="shared" si="169"/>
        <v>0</v>
      </c>
      <c r="CS164" s="2">
        <f t="shared" si="170"/>
        <v>0</v>
      </c>
      <c r="CT164" s="2">
        <f t="shared" si="171"/>
        <v>0</v>
      </c>
      <c r="CU164" s="2">
        <f t="shared" si="172"/>
        <v>0</v>
      </c>
      <c r="CV164" s="2">
        <f t="shared" si="173"/>
        <v>0</v>
      </c>
      <c r="CW164" s="2">
        <f t="shared" si="174"/>
        <v>0</v>
      </c>
      <c r="CX164" s="2">
        <f t="shared" si="175"/>
        <v>0</v>
      </c>
      <c r="CY164" s="2">
        <f t="shared" si="176"/>
        <v>0</v>
      </c>
      <c r="CZ164" s="2">
        <f t="shared" si="177"/>
        <v>0</v>
      </c>
      <c r="DA164" s="2"/>
      <c r="DB164" s="2"/>
      <c r="DC164" s="2" t="s">
        <v>47</v>
      </c>
      <c r="DD164" s="2" t="s">
        <v>47</v>
      </c>
      <c r="DE164" s="2" t="s">
        <v>47</v>
      </c>
      <c r="DF164" s="2" t="s">
        <v>47</v>
      </c>
      <c r="DG164" s="2" t="s">
        <v>47</v>
      </c>
      <c r="DH164" s="2" t="s">
        <v>47</v>
      </c>
      <c r="DI164" s="2" t="s">
        <v>47</v>
      </c>
      <c r="DJ164" s="2" t="s">
        <v>47</v>
      </c>
      <c r="DK164" s="2" t="s">
        <v>47</v>
      </c>
      <c r="DL164" s="2" t="s">
        <v>47</v>
      </c>
      <c r="DM164" s="2" t="s">
        <v>47</v>
      </c>
      <c r="DN164" s="2">
        <v>0</v>
      </c>
      <c r="DO164" s="2">
        <v>0</v>
      </c>
      <c r="DP164" s="2">
        <v>1</v>
      </c>
      <c r="DQ164" s="2">
        <v>1</v>
      </c>
      <c r="DR164" s="2"/>
      <c r="DS164" s="2"/>
      <c r="DT164" s="2"/>
      <c r="DU164" s="2">
        <v>1009</v>
      </c>
      <c r="DV164" s="2" t="s">
        <v>74</v>
      </c>
      <c r="DW164" s="2" t="str">
        <f>'1.Смета.или.Акт'!D217</f>
        <v>т</v>
      </c>
      <c r="DX164" s="2">
        <v>1000</v>
      </c>
      <c r="DY164" s="2"/>
      <c r="DZ164" s="2"/>
      <c r="EA164" s="2"/>
      <c r="EB164" s="2"/>
      <c r="EC164" s="2"/>
      <c r="ED164" s="2"/>
      <c r="EE164" s="2">
        <v>32653299</v>
      </c>
      <c r="EF164" s="2">
        <v>20</v>
      </c>
      <c r="EG164" s="2" t="s">
        <v>75</v>
      </c>
      <c r="EH164" s="2">
        <v>0</v>
      </c>
      <c r="EI164" s="2" t="s">
        <v>47</v>
      </c>
      <c r="EJ164" s="2">
        <v>1</v>
      </c>
      <c r="EK164" s="2">
        <v>0</v>
      </c>
      <c r="EL164" s="2" t="s">
        <v>76</v>
      </c>
      <c r="EM164" s="2" t="s">
        <v>77</v>
      </c>
      <c r="EN164" s="2"/>
      <c r="EO164" s="2" t="s">
        <v>47</v>
      </c>
      <c r="EP164" s="2"/>
      <c r="EQ164" s="2">
        <v>0</v>
      </c>
      <c r="ER164" s="2">
        <v>15620</v>
      </c>
      <c r="ES164" s="2">
        <v>15932.4</v>
      </c>
      <c r="ET164" s="2">
        <v>0</v>
      </c>
      <c r="EU164" s="2">
        <v>0</v>
      </c>
      <c r="EV164" s="2">
        <v>0</v>
      </c>
      <c r="EW164" s="2">
        <v>0</v>
      </c>
      <c r="EX164" s="2">
        <v>0</v>
      </c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>
        <v>0</v>
      </c>
      <c r="FR164" s="2">
        <f t="shared" si="178"/>
        <v>0</v>
      </c>
      <c r="FS164" s="2">
        <v>0</v>
      </c>
      <c r="FT164" s="2"/>
      <c r="FU164" s="2"/>
      <c r="FV164" s="2"/>
      <c r="FW164" s="2"/>
      <c r="FX164" s="2">
        <v>106</v>
      </c>
      <c r="FY164" s="2">
        <v>65</v>
      </c>
      <c r="FZ164" s="2"/>
      <c r="GA164" s="2" t="s">
        <v>307</v>
      </c>
      <c r="GB164" s="2"/>
      <c r="GC164" s="2"/>
      <c r="GD164" s="2">
        <v>0</v>
      </c>
      <c r="GE164" s="2"/>
      <c r="GF164" s="2">
        <v>-1212923053</v>
      </c>
      <c r="GG164" s="2">
        <v>2</v>
      </c>
      <c r="GH164" s="2">
        <v>2</v>
      </c>
      <c r="GI164" s="2">
        <v>-2</v>
      </c>
      <c r="GJ164" s="2">
        <v>0</v>
      </c>
      <c r="GK164" s="2">
        <f>ROUND(R164*(R12)/100,0)</f>
        <v>0</v>
      </c>
      <c r="GL164" s="2">
        <f t="shared" si="179"/>
        <v>0</v>
      </c>
      <c r="GM164" s="2">
        <f t="shared" si="180"/>
        <v>515</v>
      </c>
      <c r="GN164" s="2">
        <f t="shared" si="181"/>
        <v>515</v>
      </c>
      <c r="GO164" s="2">
        <f t="shared" si="182"/>
        <v>0</v>
      </c>
      <c r="GP164" s="2">
        <f t="shared" si="183"/>
        <v>0</v>
      </c>
      <c r="GQ164" s="2"/>
      <c r="GR164" s="2">
        <v>0</v>
      </c>
      <c r="GS164" s="2">
        <v>2</v>
      </c>
      <c r="GT164" s="2">
        <v>0</v>
      </c>
      <c r="GU164" s="2" t="s">
        <v>47</v>
      </c>
      <c r="GV164" s="2">
        <f t="shared" si="184"/>
        <v>0</v>
      </c>
      <c r="GW164" s="2">
        <v>1</v>
      </c>
      <c r="GX164" s="2">
        <f t="shared" si="185"/>
        <v>0</v>
      </c>
      <c r="GY164" s="2"/>
      <c r="GZ164" s="2"/>
      <c r="HA164" s="2">
        <v>0</v>
      </c>
      <c r="HB164" s="2">
        <v>0</v>
      </c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>
        <v>-1</v>
      </c>
      <c r="IG164" s="2"/>
      <c r="IH164" s="2"/>
      <c r="II164" s="2"/>
      <c r="IJ164" s="2"/>
      <c r="IK164" s="2">
        <v>0</v>
      </c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x14ac:dyDescent="0.2">
      <c r="A165">
        <v>18</v>
      </c>
      <c r="B165">
        <v>1</v>
      </c>
      <c r="C165">
        <v>409</v>
      </c>
      <c r="E165" t="s">
        <v>320</v>
      </c>
      <c r="F165" t="s">
        <v>305</v>
      </c>
      <c r="G165" t="s">
        <v>306</v>
      </c>
      <c r="H165" t="s">
        <v>74</v>
      </c>
      <c r="I165">
        <f>I161*J165</f>
        <v>3.2315999999999998E-2</v>
      </c>
      <c r="J165">
        <v>0.02</v>
      </c>
      <c r="O165">
        <f t="shared" si="149"/>
        <v>3491</v>
      </c>
      <c r="P165">
        <f t="shared" si="150"/>
        <v>3491</v>
      </c>
      <c r="Q165">
        <f t="shared" si="151"/>
        <v>0</v>
      </c>
      <c r="R165">
        <f t="shared" si="152"/>
        <v>0</v>
      </c>
      <c r="S165">
        <f t="shared" si="153"/>
        <v>0</v>
      </c>
      <c r="T165">
        <f t="shared" si="154"/>
        <v>0</v>
      </c>
      <c r="U165">
        <f t="shared" si="155"/>
        <v>0</v>
      </c>
      <c r="V165">
        <f t="shared" si="156"/>
        <v>0</v>
      </c>
      <c r="W165">
        <f t="shared" si="157"/>
        <v>0</v>
      </c>
      <c r="X165">
        <f t="shared" si="158"/>
        <v>0</v>
      </c>
      <c r="Y165">
        <f t="shared" si="159"/>
        <v>0</v>
      </c>
      <c r="AA165">
        <v>34736124</v>
      </c>
      <c r="AB165">
        <f t="shared" si="160"/>
        <v>15932.4</v>
      </c>
      <c r="AC165">
        <f t="shared" si="186"/>
        <v>15932.4</v>
      </c>
      <c r="AD165">
        <f t="shared" si="161"/>
        <v>0</v>
      </c>
      <c r="AE165">
        <f t="shared" si="162"/>
        <v>0</v>
      </c>
      <c r="AF165">
        <f t="shared" si="163"/>
        <v>0</v>
      </c>
      <c r="AG165">
        <f t="shared" si="164"/>
        <v>0</v>
      </c>
      <c r="AH165">
        <f t="shared" si="165"/>
        <v>0</v>
      </c>
      <c r="AI165">
        <f t="shared" si="166"/>
        <v>0</v>
      </c>
      <c r="AJ165">
        <f t="shared" si="167"/>
        <v>0</v>
      </c>
      <c r="AK165">
        <v>15932.4</v>
      </c>
      <c r="AL165">
        <v>15932.4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106</v>
      </c>
      <c r="AU165">
        <v>65</v>
      </c>
      <c r="AV165">
        <v>1</v>
      </c>
      <c r="AW165">
        <v>1</v>
      </c>
      <c r="AZ165">
        <v>6.78</v>
      </c>
      <c r="BA165">
        <v>1</v>
      </c>
      <c r="BB165">
        <v>1</v>
      </c>
      <c r="BC165">
        <v>6.78</v>
      </c>
      <c r="BD165" t="s">
        <v>47</v>
      </c>
      <c r="BE165" t="s">
        <v>47</v>
      </c>
      <c r="BF165" t="s">
        <v>47</v>
      </c>
      <c r="BG165" t="s">
        <v>47</v>
      </c>
      <c r="BH165">
        <v>3</v>
      </c>
      <c r="BI165">
        <v>1</v>
      </c>
      <c r="BJ165" t="s">
        <v>47</v>
      </c>
      <c r="BM165">
        <v>0</v>
      </c>
      <c r="BN165">
        <v>0</v>
      </c>
      <c r="BO165" t="s">
        <v>47</v>
      </c>
      <c r="BP165">
        <v>0</v>
      </c>
      <c r="BQ165">
        <v>20</v>
      </c>
      <c r="BR165">
        <v>0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Y165" t="s">
        <v>47</v>
      </c>
      <c r="BZ165">
        <v>106</v>
      </c>
      <c r="CA165">
        <v>65</v>
      </c>
      <c r="CF165">
        <v>0</v>
      </c>
      <c r="CG165">
        <v>0</v>
      </c>
      <c r="CM165">
        <v>0</v>
      </c>
      <c r="CN165" t="s">
        <v>47</v>
      </c>
      <c r="CO165">
        <v>0</v>
      </c>
      <c r="CP165">
        <f t="shared" si="187"/>
        <v>3491</v>
      </c>
      <c r="CQ165">
        <f t="shared" si="168"/>
        <v>108021.67200000001</v>
      </c>
      <c r="CR165">
        <f t="shared" si="169"/>
        <v>0</v>
      </c>
      <c r="CS165">
        <f t="shared" si="170"/>
        <v>0</v>
      </c>
      <c r="CT165">
        <f t="shared" si="171"/>
        <v>0</v>
      </c>
      <c r="CU165">
        <f t="shared" si="172"/>
        <v>0</v>
      </c>
      <c r="CV165">
        <f t="shared" si="173"/>
        <v>0</v>
      </c>
      <c r="CW165">
        <f t="shared" si="174"/>
        <v>0</v>
      </c>
      <c r="CX165">
        <f t="shared" si="175"/>
        <v>0</v>
      </c>
      <c r="CY165">
        <f t="shared" si="176"/>
        <v>0</v>
      </c>
      <c r="CZ165">
        <f t="shared" si="177"/>
        <v>0</v>
      </c>
      <c r="DC165" t="s">
        <v>47</v>
      </c>
      <c r="DD165" t="s">
        <v>47</v>
      </c>
      <c r="DE165" t="s">
        <v>47</v>
      </c>
      <c r="DF165" t="s">
        <v>47</v>
      </c>
      <c r="DG165" t="s">
        <v>47</v>
      </c>
      <c r="DH165" t="s">
        <v>47</v>
      </c>
      <c r="DI165" t="s">
        <v>47</v>
      </c>
      <c r="DJ165" t="s">
        <v>47</v>
      </c>
      <c r="DK165" t="s">
        <v>47</v>
      </c>
      <c r="DL165" t="s">
        <v>47</v>
      </c>
      <c r="DM165" t="s">
        <v>47</v>
      </c>
      <c r="DN165">
        <v>0</v>
      </c>
      <c r="DO165">
        <v>0</v>
      </c>
      <c r="DP165">
        <v>1</v>
      </c>
      <c r="DQ165">
        <v>1</v>
      </c>
      <c r="DU165">
        <v>1009</v>
      </c>
      <c r="DV165" t="s">
        <v>74</v>
      </c>
      <c r="DW165" t="s">
        <v>74</v>
      </c>
      <c r="DX165">
        <v>1000</v>
      </c>
      <c r="EE165">
        <v>32653299</v>
      </c>
      <c r="EF165">
        <v>20</v>
      </c>
      <c r="EG165" t="s">
        <v>75</v>
      </c>
      <c r="EH165">
        <v>0</v>
      </c>
      <c r="EI165" t="s">
        <v>47</v>
      </c>
      <c r="EJ165">
        <v>1</v>
      </c>
      <c r="EK165">
        <v>0</v>
      </c>
      <c r="EL165" t="s">
        <v>76</v>
      </c>
      <c r="EM165" t="s">
        <v>77</v>
      </c>
      <c r="EO165" t="s">
        <v>47</v>
      </c>
      <c r="EQ165">
        <v>0</v>
      </c>
      <c r="ER165">
        <v>105903.6</v>
      </c>
      <c r="ES165">
        <v>15932.4</v>
      </c>
      <c r="ET165">
        <v>0</v>
      </c>
      <c r="EU165">
        <v>0</v>
      </c>
      <c r="EV165">
        <v>0</v>
      </c>
      <c r="EW165">
        <v>0</v>
      </c>
      <c r="EX165">
        <v>0</v>
      </c>
      <c r="EZ165">
        <v>5</v>
      </c>
      <c r="FC165">
        <v>0</v>
      </c>
      <c r="FD165">
        <v>18</v>
      </c>
      <c r="FF165">
        <v>105903.6</v>
      </c>
      <c r="FQ165">
        <v>0</v>
      </c>
      <c r="FR165">
        <f t="shared" si="178"/>
        <v>0</v>
      </c>
      <c r="FS165">
        <v>0</v>
      </c>
      <c r="FX165">
        <v>106</v>
      </c>
      <c r="FY165">
        <v>65</v>
      </c>
      <c r="GA165" t="s">
        <v>307</v>
      </c>
      <c r="GD165">
        <v>0</v>
      </c>
      <c r="GF165">
        <v>-1212923053</v>
      </c>
      <c r="GG165">
        <v>1</v>
      </c>
      <c r="GH165">
        <v>3</v>
      </c>
      <c r="GI165">
        <v>4</v>
      </c>
      <c r="GJ165">
        <v>0</v>
      </c>
      <c r="GK165">
        <f>ROUND(R165*(S12)/100,0)</f>
        <v>0</v>
      </c>
      <c r="GL165">
        <f t="shared" si="179"/>
        <v>0</v>
      </c>
      <c r="GM165">
        <f t="shared" si="180"/>
        <v>3491</v>
      </c>
      <c r="GN165">
        <f t="shared" si="181"/>
        <v>3491</v>
      </c>
      <c r="GO165">
        <f t="shared" si="182"/>
        <v>0</v>
      </c>
      <c r="GP165">
        <f t="shared" si="183"/>
        <v>0</v>
      </c>
      <c r="GR165">
        <v>1</v>
      </c>
      <c r="GS165">
        <v>1</v>
      </c>
      <c r="GT165">
        <v>0</v>
      </c>
      <c r="GU165" t="s">
        <v>47</v>
      </c>
      <c r="GV165">
        <f t="shared" si="184"/>
        <v>0</v>
      </c>
      <c r="GW165">
        <v>1</v>
      </c>
      <c r="GX165">
        <f t="shared" si="185"/>
        <v>0</v>
      </c>
      <c r="HA165">
        <v>0</v>
      </c>
      <c r="HB165">
        <v>0</v>
      </c>
      <c r="IF165">
        <v>-1</v>
      </c>
      <c r="IK165">
        <v>0</v>
      </c>
    </row>
    <row r="166" spans="1:255" x14ac:dyDescent="0.2">
      <c r="A166" s="2">
        <v>17</v>
      </c>
      <c r="B166" s="2">
        <v>1</v>
      </c>
      <c r="C166" s="2">
        <f>ROW(SmtRes!A416)</f>
        <v>416</v>
      </c>
      <c r="D166" s="2">
        <f>ROW(EtalonRes!A416)</f>
        <v>416</v>
      </c>
      <c r="E166" s="2" t="s">
        <v>321</v>
      </c>
      <c r="F166" s="2" t="s">
        <v>322</v>
      </c>
      <c r="G166" s="2" t="s">
        <v>323</v>
      </c>
      <c r="H166" s="2" t="s">
        <v>60</v>
      </c>
      <c r="I166" s="2">
        <f>'1.Смета.или.Акт'!E219</f>
        <v>1.6157999999999999</v>
      </c>
      <c r="J166" s="2">
        <v>0</v>
      </c>
      <c r="K166" s="2"/>
      <c r="L166" s="2"/>
      <c r="M166" s="2"/>
      <c r="N166" s="2"/>
      <c r="O166" s="2">
        <f t="shared" si="149"/>
        <v>807</v>
      </c>
      <c r="P166" s="2">
        <f t="shared" si="150"/>
        <v>193</v>
      </c>
      <c r="Q166" s="2">
        <f t="shared" si="151"/>
        <v>7</v>
      </c>
      <c r="R166" s="2">
        <f t="shared" si="152"/>
        <v>1</v>
      </c>
      <c r="S166" s="2">
        <f t="shared" si="153"/>
        <v>607</v>
      </c>
      <c r="T166" s="2">
        <f t="shared" si="154"/>
        <v>0</v>
      </c>
      <c r="U166" s="2">
        <f t="shared" si="155"/>
        <v>70.287300000000002</v>
      </c>
      <c r="V166" s="2">
        <f t="shared" si="156"/>
        <v>0.113106</v>
      </c>
      <c r="W166" s="2">
        <f t="shared" si="157"/>
        <v>0</v>
      </c>
      <c r="X166" s="2">
        <f t="shared" si="158"/>
        <v>742</v>
      </c>
      <c r="Y166" s="2">
        <f t="shared" si="159"/>
        <v>486</v>
      </c>
      <c r="Z166" s="2"/>
      <c r="AA166" s="2">
        <v>34736102</v>
      </c>
      <c r="AB166" s="2">
        <f>'1.Смета.или.Акт'!F219</f>
        <v>500.18999999999994</v>
      </c>
      <c r="AC166" s="2">
        <f t="shared" si="186"/>
        <v>119.75</v>
      </c>
      <c r="AD166" s="2">
        <f>'1.Смета.или.Акт'!H219</f>
        <v>4.5999999999999996</v>
      </c>
      <c r="AE166" s="2">
        <f>'1.Смета.или.Акт'!I219</f>
        <v>0.81</v>
      </c>
      <c r="AF166" s="2">
        <f>'1.Смета.или.Акт'!G219</f>
        <v>375.84</v>
      </c>
      <c r="AG166" s="2">
        <f t="shared" si="164"/>
        <v>0</v>
      </c>
      <c r="AH166" s="2">
        <f t="shared" si="165"/>
        <v>43.5</v>
      </c>
      <c r="AI166" s="2">
        <f t="shared" si="166"/>
        <v>7.0000000000000007E-2</v>
      </c>
      <c r="AJ166" s="2">
        <f t="shared" si="167"/>
        <v>0</v>
      </c>
      <c r="AK166" s="2">
        <v>500.19</v>
      </c>
      <c r="AL166" s="2">
        <v>119.75</v>
      </c>
      <c r="AM166" s="2">
        <v>4.5999999999999996</v>
      </c>
      <c r="AN166" s="2">
        <v>0.81</v>
      </c>
      <c r="AO166" s="2">
        <v>375.84</v>
      </c>
      <c r="AP166" s="2">
        <v>0</v>
      </c>
      <c r="AQ166" s="2">
        <v>43.5</v>
      </c>
      <c r="AR166" s="2">
        <v>7.0000000000000007E-2</v>
      </c>
      <c r="AS166" s="2">
        <v>0</v>
      </c>
      <c r="AT166" s="2">
        <f>'1.Смета.или.Акт'!E220</f>
        <v>122</v>
      </c>
      <c r="AU166" s="2">
        <f>'1.Смета.или.Акт'!E221</f>
        <v>80</v>
      </c>
      <c r="AV166" s="2">
        <v>1</v>
      </c>
      <c r="AW166" s="2">
        <v>1</v>
      </c>
      <c r="AX166" s="2"/>
      <c r="AY166" s="2"/>
      <c r="AZ166" s="2">
        <v>1</v>
      </c>
      <c r="BA166" s="2">
        <v>1</v>
      </c>
      <c r="BB166" s="2">
        <v>1</v>
      </c>
      <c r="BC166" s="2">
        <v>1</v>
      </c>
      <c r="BD166" s="2" t="s">
        <v>47</v>
      </c>
      <c r="BE166" s="2" t="s">
        <v>47</v>
      </c>
      <c r="BF166" s="2" t="s">
        <v>47</v>
      </c>
      <c r="BG166" s="2" t="s">
        <v>47</v>
      </c>
      <c r="BH166" s="2">
        <v>0</v>
      </c>
      <c r="BI166" s="2">
        <v>1</v>
      </c>
      <c r="BJ166" s="2" t="s">
        <v>324</v>
      </c>
      <c r="BK166" s="2"/>
      <c r="BL166" s="2"/>
      <c r="BM166" s="2">
        <v>8001</v>
      </c>
      <c r="BN166" s="2">
        <v>0</v>
      </c>
      <c r="BO166" s="2" t="s">
        <v>47</v>
      </c>
      <c r="BP166" s="2">
        <v>0</v>
      </c>
      <c r="BQ166" s="2">
        <v>1</v>
      </c>
      <c r="BR166" s="2">
        <v>0</v>
      </c>
      <c r="BS166" s="2">
        <v>1</v>
      </c>
      <c r="BT166" s="2">
        <v>1</v>
      </c>
      <c r="BU166" s="2">
        <v>1</v>
      </c>
      <c r="BV166" s="2">
        <v>1</v>
      </c>
      <c r="BW166" s="2">
        <v>1</v>
      </c>
      <c r="BX166" s="2">
        <v>1</v>
      </c>
      <c r="BY166" s="2" t="s">
        <v>47</v>
      </c>
      <c r="BZ166" s="2">
        <v>122</v>
      </c>
      <c r="CA166" s="2">
        <v>80</v>
      </c>
      <c r="CB166" s="2"/>
      <c r="CC166" s="2"/>
      <c r="CD166" s="2"/>
      <c r="CE166" s="2"/>
      <c r="CF166" s="2">
        <v>0</v>
      </c>
      <c r="CG166" s="2">
        <v>0</v>
      </c>
      <c r="CH166" s="2"/>
      <c r="CI166" s="2"/>
      <c r="CJ166" s="2"/>
      <c r="CK166" s="2"/>
      <c r="CL166" s="2"/>
      <c r="CM166" s="2">
        <v>0</v>
      </c>
      <c r="CN166" s="2" t="s">
        <v>47</v>
      </c>
      <c r="CO166" s="2">
        <v>0</v>
      </c>
      <c r="CP166" s="2">
        <f>IF('1.Смета.или.Акт'!F219=AC166+AD166+AF166,P166+Q166+S166,I166*AB166)</f>
        <v>807</v>
      </c>
      <c r="CQ166" s="2">
        <f t="shared" si="168"/>
        <v>119.75</v>
      </c>
      <c r="CR166" s="2">
        <f t="shared" si="169"/>
        <v>4.5999999999999996</v>
      </c>
      <c r="CS166" s="2">
        <f t="shared" si="170"/>
        <v>0.81</v>
      </c>
      <c r="CT166" s="2">
        <f t="shared" si="171"/>
        <v>375.84</v>
      </c>
      <c r="CU166" s="2">
        <f t="shared" si="172"/>
        <v>0</v>
      </c>
      <c r="CV166" s="2">
        <f t="shared" si="173"/>
        <v>43.5</v>
      </c>
      <c r="CW166" s="2">
        <f t="shared" si="174"/>
        <v>7.0000000000000007E-2</v>
      </c>
      <c r="CX166" s="2">
        <f t="shared" si="175"/>
        <v>0</v>
      </c>
      <c r="CY166" s="2">
        <f t="shared" si="176"/>
        <v>741.76</v>
      </c>
      <c r="CZ166" s="2">
        <f t="shared" si="177"/>
        <v>486.4</v>
      </c>
      <c r="DA166" s="2"/>
      <c r="DB166" s="2"/>
      <c r="DC166" s="2" t="s">
        <v>47</v>
      </c>
      <c r="DD166" s="2" t="s">
        <v>47</v>
      </c>
      <c r="DE166" s="2" t="s">
        <v>47</v>
      </c>
      <c r="DF166" s="2" t="s">
        <v>47</v>
      </c>
      <c r="DG166" s="2" t="s">
        <v>47</v>
      </c>
      <c r="DH166" s="2" t="s">
        <v>47</v>
      </c>
      <c r="DI166" s="2" t="s">
        <v>47</v>
      </c>
      <c r="DJ166" s="2" t="s">
        <v>47</v>
      </c>
      <c r="DK166" s="2" t="s">
        <v>47</v>
      </c>
      <c r="DL166" s="2" t="s">
        <v>47</v>
      </c>
      <c r="DM166" s="2" t="s">
        <v>47</v>
      </c>
      <c r="DN166" s="2">
        <v>0</v>
      </c>
      <c r="DO166" s="2">
        <v>0</v>
      </c>
      <c r="DP166" s="2">
        <v>1</v>
      </c>
      <c r="DQ166" s="2">
        <v>1</v>
      </c>
      <c r="DR166" s="2"/>
      <c r="DS166" s="2"/>
      <c r="DT166" s="2"/>
      <c r="DU166" s="2">
        <v>1005</v>
      </c>
      <c r="DV166" s="2" t="s">
        <v>60</v>
      </c>
      <c r="DW166" s="2" t="str">
        <f>'1.Смета.или.Акт'!D219</f>
        <v>100 м2</v>
      </c>
      <c r="DX166" s="2">
        <v>100</v>
      </c>
      <c r="DY166" s="2"/>
      <c r="DZ166" s="2"/>
      <c r="EA166" s="2"/>
      <c r="EB166" s="2"/>
      <c r="EC166" s="2"/>
      <c r="ED166" s="2"/>
      <c r="EE166" s="2">
        <v>32653356</v>
      </c>
      <c r="EF166" s="2">
        <v>1</v>
      </c>
      <c r="EG166" s="2" t="s">
        <v>164</v>
      </c>
      <c r="EH166" s="2">
        <v>0</v>
      </c>
      <c r="EI166" s="2" t="s">
        <v>47</v>
      </c>
      <c r="EJ166" s="2">
        <v>1</v>
      </c>
      <c r="EK166" s="2">
        <v>8001</v>
      </c>
      <c r="EL166" s="2" t="s">
        <v>325</v>
      </c>
      <c r="EM166" s="2" t="s">
        <v>326</v>
      </c>
      <c r="EN166" s="2"/>
      <c r="EO166" s="2" t="s">
        <v>47</v>
      </c>
      <c r="EP166" s="2"/>
      <c r="EQ166" s="2">
        <v>0</v>
      </c>
      <c r="ER166" s="2">
        <v>500.19</v>
      </c>
      <c r="ES166" s="2">
        <v>119.75</v>
      </c>
      <c r="ET166" s="2">
        <v>4.5999999999999996</v>
      </c>
      <c r="EU166" s="2">
        <v>0.81</v>
      </c>
      <c r="EV166" s="2">
        <v>375.84</v>
      </c>
      <c r="EW166" s="2">
        <v>43.5</v>
      </c>
      <c r="EX166" s="2">
        <v>7.0000000000000007E-2</v>
      </c>
      <c r="EY166" s="2">
        <v>0</v>
      </c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>
        <v>0</v>
      </c>
      <c r="FR166" s="2">
        <f t="shared" si="178"/>
        <v>0</v>
      </c>
      <c r="FS166" s="2">
        <v>0</v>
      </c>
      <c r="FT166" s="2"/>
      <c r="FU166" s="2"/>
      <c r="FV166" s="2"/>
      <c r="FW166" s="2"/>
      <c r="FX166" s="2">
        <v>122</v>
      </c>
      <c r="FY166" s="2">
        <v>80</v>
      </c>
      <c r="FZ166" s="2"/>
      <c r="GA166" s="2" t="s">
        <v>47</v>
      </c>
      <c r="GB166" s="2"/>
      <c r="GC166" s="2"/>
      <c r="GD166" s="2">
        <v>0</v>
      </c>
      <c r="GE166" s="2"/>
      <c r="GF166" s="2">
        <v>1648279235</v>
      </c>
      <c r="GG166" s="2">
        <v>2</v>
      </c>
      <c r="GH166" s="2">
        <v>1</v>
      </c>
      <c r="GI166" s="2">
        <v>-2</v>
      </c>
      <c r="GJ166" s="2">
        <v>0</v>
      </c>
      <c r="GK166" s="2">
        <f>ROUND(R166*(R12)/100,0)</f>
        <v>0</v>
      </c>
      <c r="GL166" s="2">
        <f t="shared" si="179"/>
        <v>0</v>
      </c>
      <c r="GM166" s="2">
        <f t="shared" si="180"/>
        <v>2035</v>
      </c>
      <c r="GN166" s="2">
        <f t="shared" si="181"/>
        <v>2035</v>
      </c>
      <c r="GO166" s="2">
        <f t="shared" si="182"/>
        <v>0</v>
      </c>
      <c r="GP166" s="2">
        <f t="shared" si="183"/>
        <v>0</v>
      </c>
      <c r="GQ166" s="2"/>
      <c r="GR166" s="2">
        <v>0</v>
      </c>
      <c r="GS166" s="2">
        <v>3</v>
      </c>
      <c r="GT166" s="2">
        <v>0</v>
      </c>
      <c r="GU166" s="2" t="s">
        <v>47</v>
      </c>
      <c r="GV166" s="2">
        <f t="shared" si="184"/>
        <v>0</v>
      </c>
      <c r="GW166" s="2">
        <v>1</v>
      </c>
      <c r="GX166" s="2">
        <f t="shared" si="185"/>
        <v>0</v>
      </c>
      <c r="GY166" s="2"/>
      <c r="GZ166" s="2"/>
      <c r="HA166" s="2">
        <v>0</v>
      </c>
      <c r="HB166" s="2">
        <v>0</v>
      </c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>
        <v>-1</v>
      </c>
      <c r="IG166" s="2"/>
      <c r="IH166" s="2"/>
      <c r="II166" s="2"/>
      <c r="IJ166" s="2"/>
      <c r="IK166" s="2">
        <v>0</v>
      </c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x14ac:dyDescent="0.2">
      <c r="A167">
        <v>17</v>
      </c>
      <c r="B167">
        <v>1</v>
      </c>
      <c r="C167">
        <f>ROW(SmtRes!A422)</f>
        <v>422</v>
      </c>
      <c r="D167">
        <f>ROW(EtalonRes!A422)</f>
        <v>422</v>
      </c>
      <c r="E167" t="s">
        <v>321</v>
      </c>
      <c r="F167" t="s">
        <v>322</v>
      </c>
      <c r="G167" t="s">
        <v>323</v>
      </c>
      <c r="H167" t="s">
        <v>60</v>
      </c>
      <c r="I167">
        <f>'1.Смета.или.Акт'!E219</f>
        <v>1.6157999999999999</v>
      </c>
      <c r="J167">
        <v>0</v>
      </c>
      <c r="O167">
        <f t="shared" si="149"/>
        <v>5479</v>
      </c>
      <c r="P167">
        <f t="shared" si="150"/>
        <v>1312</v>
      </c>
      <c r="Q167">
        <f t="shared" si="151"/>
        <v>50</v>
      </c>
      <c r="R167">
        <f t="shared" si="152"/>
        <v>9</v>
      </c>
      <c r="S167">
        <f t="shared" si="153"/>
        <v>4117</v>
      </c>
      <c r="T167">
        <f t="shared" si="154"/>
        <v>0</v>
      </c>
      <c r="U167">
        <f t="shared" si="155"/>
        <v>70.287300000000002</v>
      </c>
      <c r="V167">
        <f t="shared" si="156"/>
        <v>0.113106</v>
      </c>
      <c r="W167">
        <f t="shared" si="157"/>
        <v>0</v>
      </c>
      <c r="X167">
        <f t="shared" si="158"/>
        <v>5034</v>
      </c>
      <c r="Y167">
        <f t="shared" si="159"/>
        <v>3301</v>
      </c>
      <c r="AA167">
        <v>34736124</v>
      </c>
      <c r="AB167">
        <f t="shared" si="160"/>
        <v>500.19</v>
      </c>
      <c r="AC167">
        <f t="shared" si="186"/>
        <v>119.75</v>
      </c>
      <c r="AD167">
        <f t="shared" si="161"/>
        <v>4.5999999999999996</v>
      </c>
      <c r="AE167">
        <f t="shared" si="162"/>
        <v>0.81</v>
      </c>
      <c r="AF167">
        <f t="shared" si="163"/>
        <v>375.84</v>
      </c>
      <c r="AG167">
        <f t="shared" si="164"/>
        <v>0</v>
      </c>
      <c r="AH167">
        <f t="shared" si="165"/>
        <v>43.5</v>
      </c>
      <c r="AI167">
        <f t="shared" si="166"/>
        <v>7.0000000000000007E-2</v>
      </c>
      <c r="AJ167">
        <f t="shared" si="167"/>
        <v>0</v>
      </c>
      <c r="AK167">
        <v>500.19</v>
      </c>
      <c r="AL167">
        <v>119.75</v>
      </c>
      <c r="AM167">
        <v>4.5999999999999996</v>
      </c>
      <c r="AN167">
        <v>0.81</v>
      </c>
      <c r="AO167">
        <v>375.84</v>
      </c>
      <c r="AP167">
        <v>0</v>
      </c>
      <c r="AQ167">
        <v>43.5</v>
      </c>
      <c r="AR167">
        <v>7.0000000000000007E-2</v>
      </c>
      <c r="AS167">
        <v>0</v>
      </c>
      <c r="AT167">
        <v>122</v>
      </c>
      <c r="AU167">
        <v>80</v>
      </c>
      <c r="AV167">
        <v>1</v>
      </c>
      <c r="AW167">
        <v>1</v>
      </c>
      <c r="AZ167">
        <v>6.78</v>
      </c>
      <c r="BA167">
        <v>6.78</v>
      </c>
      <c r="BB167">
        <v>6.78</v>
      </c>
      <c r="BC167">
        <v>6.78</v>
      </c>
      <c r="BD167" t="s">
        <v>47</v>
      </c>
      <c r="BE167" t="s">
        <v>47</v>
      </c>
      <c r="BF167" t="s">
        <v>47</v>
      </c>
      <c r="BG167" t="s">
        <v>47</v>
      </c>
      <c r="BH167">
        <v>0</v>
      </c>
      <c r="BI167">
        <v>1</v>
      </c>
      <c r="BJ167" t="s">
        <v>324</v>
      </c>
      <c r="BM167">
        <v>8001</v>
      </c>
      <c r="BN167">
        <v>0</v>
      </c>
      <c r="BO167" t="s">
        <v>47</v>
      </c>
      <c r="BP167">
        <v>0</v>
      </c>
      <c r="BQ167">
        <v>1</v>
      </c>
      <c r="BR167">
        <v>0</v>
      </c>
      <c r="BS167">
        <v>6.78</v>
      </c>
      <c r="BT167">
        <v>1</v>
      </c>
      <c r="BU167">
        <v>1</v>
      </c>
      <c r="BV167">
        <v>1</v>
      </c>
      <c r="BW167">
        <v>1</v>
      </c>
      <c r="BX167">
        <v>1</v>
      </c>
      <c r="BY167" t="s">
        <v>47</v>
      </c>
      <c r="BZ167">
        <v>122</v>
      </c>
      <c r="CA167">
        <v>80</v>
      </c>
      <c r="CF167">
        <v>0</v>
      </c>
      <c r="CG167">
        <v>0</v>
      </c>
      <c r="CM167">
        <v>0</v>
      </c>
      <c r="CN167" t="s">
        <v>47</v>
      </c>
      <c r="CO167">
        <v>0</v>
      </c>
      <c r="CP167">
        <f t="shared" si="187"/>
        <v>5479</v>
      </c>
      <c r="CQ167">
        <f t="shared" si="168"/>
        <v>811.90500000000009</v>
      </c>
      <c r="CR167">
        <f t="shared" si="169"/>
        <v>31.187999999999999</v>
      </c>
      <c r="CS167">
        <f t="shared" si="170"/>
        <v>5.4918000000000005</v>
      </c>
      <c r="CT167">
        <f t="shared" si="171"/>
        <v>2548.1952000000001</v>
      </c>
      <c r="CU167">
        <f t="shared" si="172"/>
        <v>0</v>
      </c>
      <c r="CV167">
        <f t="shared" si="173"/>
        <v>43.5</v>
      </c>
      <c r="CW167">
        <f t="shared" si="174"/>
        <v>7.0000000000000007E-2</v>
      </c>
      <c r="CX167">
        <f t="shared" si="175"/>
        <v>0</v>
      </c>
      <c r="CY167">
        <f t="shared" si="176"/>
        <v>5033.72</v>
      </c>
      <c r="CZ167">
        <f t="shared" si="177"/>
        <v>3300.8</v>
      </c>
      <c r="DC167" t="s">
        <v>47</v>
      </c>
      <c r="DD167" t="s">
        <v>47</v>
      </c>
      <c r="DE167" t="s">
        <v>47</v>
      </c>
      <c r="DF167" t="s">
        <v>47</v>
      </c>
      <c r="DG167" t="s">
        <v>47</v>
      </c>
      <c r="DH167" t="s">
        <v>47</v>
      </c>
      <c r="DI167" t="s">
        <v>47</v>
      </c>
      <c r="DJ167" t="s">
        <v>47</v>
      </c>
      <c r="DK167" t="s">
        <v>47</v>
      </c>
      <c r="DL167" t="s">
        <v>47</v>
      </c>
      <c r="DM167" t="s">
        <v>47</v>
      </c>
      <c r="DN167">
        <v>0</v>
      </c>
      <c r="DO167">
        <v>0</v>
      </c>
      <c r="DP167">
        <v>1</v>
      </c>
      <c r="DQ167">
        <v>1</v>
      </c>
      <c r="DU167">
        <v>1005</v>
      </c>
      <c r="DV167" t="s">
        <v>60</v>
      </c>
      <c r="DW167" t="s">
        <v>60</v>
      </c>
      <c r="DX167">
        <v>100</v>
      </c>
      <c r="EE167">
        <v>32653356</v>
      </c>
      <c r="EF167">
        <v>1</v>
      </c>
      <c r="EG167" t="s">
        <v>164</v>
      </c>
      <c r="EH167">
        <v>0</v>
      </c>
      <c r="EI167" t="s">
        <v>47</v>
      </c>
      <c r="EJ167">
        <v>1</v>
      </c>
      <c r="EK167">
        <v>8001</v>
      </c>
      <c r="EL167" t="s">
        <v>325</v>
      </c>
      <c r="EM167" t="s">
        <v>326</v>
      </c>
      <c r="EO167" t="s">
        <v>47</v>
      </c>
      <c r="EQ167">
        <v>0</v>
      </c>
      <c r="ER167">
        <v>500.19</v>
      </c>
      <c r="ES167">
        <v>119.75</v>
      </c>
      <c r="ET167">
        <v>4.5999999999999996</v>
      </c>
      <c r="EU167">
        <v>0.81</v>
      </c>
      <c r="EV167">
        <v>375.84</v>
      </c>
      <c r="EW167">
        <v>43.5</v>
      </c>
      <c r="EX167">
        <v>7.0000000000000007E-2</v>
      </c>
      <c r="EY167">
        <v>0</v>
      </c>
      <c r="FQ167">
        <v>0</v>
      </c>
      <c r="FR167">
        <f t="shared" si="178"/>
        <v>0</v>
      </c>
      <c r="FS167">
        <v>0</v>
      </c>
      <c r="FX167">
        <v>122</v>
      </c>
      <c r="FY167">
        <v>80</v>
      </c>
      <c r="GA167" t="s">
        <v>47</v>
      </c>
      <c r="GD167">
        <v>0</v>
      </c>
      <c r="GF167">
        <v>1648279235</v>
      </c>
      <c r="GG167">
        <v>1</v>
      </c>
      <c r="GH167">
        <v>1</v>
      </c>
      <c r="GI167">
        <v>4</v>
      </c>
      <c r="GJ167">
        <v>0</v>
      </c>
      <c r="GK167">
        <f>ROUND(R167*(S12)/100,0)</f>
        <v>0</v>
      </c>
      <c r="GL167">
        <f t="shared" si="179"/>
        <v>0</v>
      </c>
      <c r="GM167">
        <f t="shared" si="180"/>
        <v>13814</v>
      </c>
      <c r="GN167">
        <f t="shared" si="181"/>
        <v>13814</v>
      </c>
      <c r="GO167">
        <f t="shared" si="182"/>
        <v>0</v>
      </c>
      <c r="GP167">
        <f t="shared" si="183"/>
        <v>0</v>
      </c>
      <c r="GR167">
        <v>0</v>
      </c>
      <c r="GS167">
        <v>3</v>
      </c>
      <c r="GT167">
        <v>0</v>
      </c>
      <c r="GU167" t="s">
        <v>47</v>
      </c>
      <c r="GV167">
        <f t="shared" si="184"/>
        <v>0</v>
      </c>
      <c r="GW167">
        <v>1</v>
      </c>
      <c r="GX167">
        <f t="shared" si="185"/>
        <v>0</v>
      </c>
      <c r="HA167">
        <v>0</v>
      </c>
      <c r="HB167">
        <v>0</v>
      </c>
      <c r="IF167">
        <v>-1</v>
      </c>
      <c r="IK167">
        <v>0</v>
      </c>
    </row>
    <row r="168" spans="1:255" x14ac:dyDescent="0.2">
      <c r="A168" s="2">
        <v>18</v>
      </c>
      <c r="B168" s="2">
        <v>1</v>
      </c>
      <c r="C168" s="2">
        <v>414</v>
      </c>
      <c r="D168" s="2"/>
      <c r="E168" s="2" t="s">
        <v>327</v>
      </c>
      <c r="F168" s="2" t="str">
        <f>'1.Смета.или.Акт'!B223</f>
        <v>01.7.16.02</v>
      </c>
      <c r="G168" s="2" t="str">
        <f>'1.Смета.или.Акт'!C223</f>
        <v>Детали деревянные лесов</v>
      </c>
      <c r="H168" s="2" t="s">
        <v>81</v>
      </c>
      <c r="I168" s="2">
        <f>I166*J168</f>
        <v>1.4541999999999999E-2</v>
      </c>
      <c r="J168" s="2">
        <v>8.999876222304741E-3</v>
      </c>
      <c r="K168" s="2"/>
      <c r="L168" s="2"/>
      <c r="M168" s="2"/>
      <c r="N168" s="2"/>
      <c r="O168" s="2">
        <f t="shared" si="149"/>
        <v>0</v>
      </c>
      <c r="P168" s="2">
        <f t="shared" si="150"/>
        <v>0</v>
      </c>
      <c r="Q168" s="2">
        <f t="shared" si="151"/>
        <v>0</v>
      </c>
      <c r="R168" s="2">
        <f t="shared" si="152"/>
        <v>0</v>
      </c>
      <c r="S168" s="2">
        <f t="shared" si="153"/>
        <v>0</v>
      </c>
      <c r="T168" s="2">
        <f t="shared" si="154"/>
        <v>0</v>
      </c>
      <c r="U168" s="2">
        <f t="shared" si="155"/>
        <v>0</v>
      </c>
      <c r="V168" s="2">
        <f t="shared" si="156"/>
        <v>0</v>
      </c>
      <c r="W168" s="2">
        <f t="shared" si="157"/>
        <v>0</v>
      </c>
      <c r="X168" s="2">
        <f t="shared" si="158"/>
        <v>0</v>
      </c>
      <c r="Y168" s="2">
        <f t="shared" si="159"/>
        <v>0</v>
      </c>
      <c r="Z168" s="2"/>
      <c r="AA168" s="2">
        <v>34736102</v>
      </c>
      <c r="AB168" s="2">
        <f t="shared" si="160"/>
        <v>0</v>
      </c>
      <c r="AC168" s="2">
        <f>'1.Смета.или.Акт'!F223</f>
        <v>0</v>
      </c>
      <c r="AD168" s="2">
        <f t="shared" si="161"/>
        <v>0</v>
      </c>
      <c r="AE168" s="2">
        <f t="shared" si="162"/>
        <v>0</v>
      </c>
      <c r="AF168" s="2">
        <f t="shared" si="163"/>
        <v>0</v>
      </c>
      <c r="AG168" s="2">
        <f t="shared" si="164"/>
        <v>0</v>
      </c>
      <c r="AH168" s="2">
        <f t="shared" si="165"/>
        <v>0</v>
      </c>
      <c r="AI168" s="2">
        <f t="shared" si="166"/>
        <v>0</v>
      </c>
      <c r="AJ168" s="2">
        <f t="shared" si="167"/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106</v>
      </c>
      <c r="AU168" s="2">
        <v>65</v>
      </c>
      <c r="AV168" s="2">
        <v>1</v>
      </c>
      <c r="AW168" s="2">
        <v>1</v>
      </c>
      <c r="AX168" s="2"/>
      <c r="AY168" s="2"/>
      <c r="AZ168" s="2">
        <v>1</v>
      </c>
      <c r="BA168" s="2">
        <v>1</v>
      </c>
      <c r="BB168" s="2">
        <v>1</v>
      </c>
      <c r="BC168" s="2">
        <v>1</v>
      </c>
      <c r="BD168" s="2" t="s">
        <v>47</v>
      </c>
      <c r="BE168" s="2" t="s">
        <v>47</v>
      </c>
      <c r="BF168" s="2" t="s">
        <v>47</v>
      </c>
      <c r="BG168" s="2" t="s">
        <v>47</v>
      </c>
      <c r="BH168" s="2">
        <v>3</v>
      </c>
      <c r="BI168" s="2">
        <v>1</v>
      </c>
      <c r="BJ168" s="2" t="s">
        <v>47</v>
      </c>
      <c r="BK168" s="2"/>
      <c r="BL168" s="2"/>
      <c r="BM168" s="2">
        <v>0</v>
      </c>
      <c r="BN168" s="2">
        <v>0</v>
      </c>
      <c r="BO168" s="2" t="s">
        <v>47</v>
      </c>
      <c r="BP168" s="2">
        <v>0</v>
      </c>
      <c r="BQ168" s="2">
        <v>20</v>
      </c>
      <c r="BR168" s="2">
        <v>0</v>
      </c>
      <c r="BS168" s="2">
        <v>1</v>
      </c>
      <c r="BT168" s="2">
        <v>1</v>
      </c>
      <c r="BU168" s="2">
        <v>1</v>
      </c>
      <c r="BV168" s="2">
        <v>1</v>
      </c>
      <c r="BW168" s="2">
        <v>1</v>
      </c>
      <c r="BX168" s="2">
        <v>1</v>
      </c>
      <c r="BY168" s="2" t="s">
        <v>47</v>
      </c>
      <c r="BZ168" s="2">
        <v>106</v>
      </c>
      <c r="CA168" s="2">
        <v>65</v>
      </c>
      <c r="CB168" s="2"/>
      <c r="CC168" s="2"/>
      <c r="CD168" s="2"/>
      <c r="CE168" s="2"/>
      <c r="CF168" s="2">
        <v>0</v>
      </c>
      <c r="CG168" s="2">
        <v>0</v>
      </c>
      <c r="CH168" s="2"/>
      <c r="CI168" s="2"/>
      <c r="CJ168" s="2"/>
      <c r="CK168" s="2"/>
      <c r="CL168" s="2"/>
      <c r="CM168" s="2">
        <v>0</v>
      </c>
      <c r="CN168" s="2" t="s">
        <v>47</v>
      </c>
      <c r="CO168" s="2">
        <v>0</v>
      </c>
      <c r="CP168" s="2">
        <f>IF('1.Смета.или.Акт'!F223=AC168+AD168+AF168,P168+Q168+S168,I168*AB168)</f>
        <v>0</v>
      </c>
      <c r="CQ168" s="2">
        <f t="shared" si="168"/>
        <v>0</v>
      </c>
      <c r="CR168" s="2">
        <f t="shared" si="169"/>
        <v>0</v>
      </c>
      <c r="CS168" s="2">
        <f t="shared" si="170"/>
        <v>0</v>
      </c>
      <c r="CT168" s="2">
        <f t="shared" si="171"/>
        <v>0</v>
      </c>
      <c r="CU168" s="2">
        <f t="shared" si="172"/>
        <v>0</v>
      </c>
      <c r="CV168" s="2">
        <f t="shared" si="173"/>
        <v>0</v>
      </c>
      <c r="CW168" s="2">
        <f t="shared" si="174"/>
        <v>0</v>
      </c>
      <c r="CX168" s="2">
        <f t="shared" si="175"/>
        <v>0</v>
      </c>
      <c r="CY168" s="2">
        <f t="shared" si="176"/>
        <v>0</v>
      </c>
      <c r="CZ168" s="2">
        <f t="shared" si="177"/>
        <v>0</v>
      </c>
      <c r="DA168" s="2"/>
      <c r="DB168" s="2"/>
      <c r="DC168" s="2" t="s">
        <v>47</v>
      </c>
      <c r="DD168" s="2" t="s">
        <v>47</v>
      </c>
      <c r="DE168" s="2" t="s">
        <v>47</v>
      </c>
      <c r="DF168" s="2" t="s">
        <v>47</v>
      </c>
      <c r="DG168" s="2" t="s">
        <v>47</v>
      </c>
      <c r="DH168" s="2" t="s">
        <v>47</v>
      </c>
      <c r="DI168" s="2" t="s">
        <v>47</v>
      </c>
      <c r="DJ168" s="2" t="s">
        <v>47</v>
      </c>
      <c r="DK168" s="2" t="s">
        <v>47</v>
      </c>
      <c r="DL168" s="2" t="s">
        <v>47</v>
      </c>
      <c r="DM168" s="2" t="s">
        <v>47</v>
      </c>
      <c r="DN168" s="2">
        <v>0</v>
      </c>
      <c r="DO168" s="2">
        <v>0</v>
      </c>
      <c r="DP168" s="2">
        <v>1</v>
      </c>
      <c r="DQ168" s="2">
        <v>1</v>
      </c>
      <c r="DR168" s="2"/>
      <c r="DS168" s="2"/>
      <c r="DT168" s="2"/>
      <c r="DU168" s="2">
        <v>1007</v>
      </c>
      <c r="DV168" s="2" t="s">
        <v>81</v>
      </c>
      <c r="DW168" s="2" t="str">
        <f>'1.Смета.или.Акт'!D223</f>
        <v>м3</v>
      </c>
      <c r="DX168" s="2">
        <v>1</v>
      </c>
      <c r="DY168" s="2"/>
      <c r="DZ168" s="2"/>
      <c r="EA168" s="2"/>
      <c r="EB168" s="2"/>
      <c r="EC168" s="2"/>
      <c r="ED168" s="2"/>
      <c r="EE168" s="2">
        <v>32653299</v>
      </c>
      <c r="EF168" s="2">
        <v>20</v>
      </c>
      <c r="EG168" s="2" t="s">
        <v>75</v>
      </c>
      <c r="EH168" s="2">
        <v>0</v>
      </c>
      <c r="EI168" s="2" t="s">
        <v>47</v>
      </c>
      <c r="EJ168" s="2">
        <v>1</v>
      </c>
      <c r="EK168" s="2">
        <v>0</v>
      </c>
      <c r="EL168" s="2" t="s">
        <v>76</v>
      </c>
      <c r="EM168" s="2" t="s">
        <v>77</v>
      </c>
      <c r="EN168" s="2"/>
      <c r="EO168" s="2" t="s">
        <v>47</v>
      </c>
      <c r="EP168" s="2"/>
      <c r="EQ168" s="2">
        <v>0</v>
      </c>
      <c r="ER168" s="2">
        <v>0</v>
      </c>
      <c r="ES168" s="2">
        <v>0</v>
      </c>
      <c r="ET168" s="2">
        <v>0</v>
      </c>
      <c r="EU168" s="2">
        <v>0</v>
      </c>
      <c r="EV168" s="2">
        <v>0</v>
      </c>
      <c r="EW168" s="2">
        <v>0</v>
      </c>
      <c r="EX168" s="2">
        <v>0</v>
      </c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>
        <v>0</v>
      </c>
      <c r="FR168" s="2">
        <f t="shared" si="178"/>
        <v>0</v>
      </c>
      <c r="FS168" s="2">
        <v>0</v>
      </c>
      <c r="FT168" s="2"/>
      <c r="FU168" s="2"/>
      <c r="FV168" s="2"/>
      <c r="FW168" s="2"/>
      <c r="FX168" s="2">
        <v>106</v>
      </c>
      <c r="FY168" s="2">
        <v>65</v>
      </c>
      <c r="FZ168" s="2"/>
      <c r="GA168" s="2" t="s">
        <v>47</v>
      </c>
      <c r="GB168" s="2"/>
      <c r="GC168" s="2"/>
      <c r="GD168" s="2">
        <v>0</v>
      </c>
      <c r="GE168" s="2"/>
      <c r="GF168" s="2">
        <v>-1217945566</v>
      </c>
      <c r="GG168" s="2">
        <v>2</v>
      </c>
      <c r="GH168" s="2">
        <v>1</v>
      </c>
      <c r="GI168" s="2">
        <v>-2</v>
      </c>
      <c r="GJ168" s="2">
        <v>0</v>
      </c>
      <c r="GK168" s="2">
        <f>ROUND(R168*(R12)/100,0)</f>
        <v>0</v>
      </c>
      <c r="GL168" s="2">
        <f t="shared" si="179"/>
        <v>0</v>
      </c>
      <c r="GM168" s="2">
        <f t="shared" si="180"/>
        <v>0</v>
      </c>
      <c r="GN168" s="2">
        <f t="shared" si="181"/>
        <v>0</v>
      </c>
      <c r="GO168" s="2">
        <f t="shared" si="182"/>
        <v>0</v>
      </c>
      <c r="GP168" s="2">
        <f t="shared" si="183"/>
        <v>0</v>
      </c>
      <c r="GQ168" s="2"/>
      <c r="GR168" s="2">
        <v>0</v>
      </c>
      <c r="GS168" s="2">
        <v>3</v>
      </c>
      <c r="GT168" s="2">
        <v>0</v>
      </c>
      <c r="GU168" s="2" t="s">
        <v>47</v>
      </c>
      <c r="GV168" s="2">
        <f t="shared" si="184"/>
        <v>0</v>
      </c>
      <c r="GW168" s="2">
        <v>1</v>
      </c>
      <c r="GX168" s="2">
        <f t="shared" si="185"/>
        <v>0</v>
      </c>
      <c r="GY168" s="2"/>
      <c r="GZ168" s="2"/>
      <c r="HA168" s="2">
        <v>0</v>
      </c>
      <c r="HB168" s="2">
        <v>0</v>
      </c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>
        <v>-1</v>
      </c>
      <c r="IG168" s="2"/>
      <c r="IH168" s="2"/>
      <c r="II168" s="2"/>
      <c r="IJ168" s="2"/>
      <c r="IK168" s="2">
        <v>0</v>
      </c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x14ac:dyDescent="0.2">
      <c r="A169">
        <v>18</v>
      </c>
      <c r="B169">
        <v>1</v>
      </c>
      <c r="C169">
        <v>420</v>
      </c>
      <c r="E169" t="s">
        <v>327</v>
      </c>
      <c r="F169" t="s">
        <v>328</v>
      </c>
      <c r="G169" t="s">
        <v>329</v>
      </c>
      <c r="H169" t="s">
        <v>81</v>
      </c>
      <c r="I169">
        <f>I167*J169</f>
        <v>1.4541999999999999E-2</v>
      </c>
      <c r="J169">
        <v>8.999876222304741E-3</v>
      </c>
      <c r="O169">
        <f t="shared" si="149"/>
        <v>0</v>
      </c>
      <c r="P169">
        <f t="shared" si="150"/>
        <v>0</v>
      </c>
      <c r="Q169">
        <f t="shared" si="151"/>
        <v>0</v>
      </c>
      <c r="R169">
        <f t="shared" si="152"/>
        <v>0</v>
      </c>
      <c r="S169">
        <f t="shared" si="153"/>
        <v>0</v>
      </c>
      <c r="T169">
        <f t="shared" si="154"/>
        <v>0</v>
      </c>
      <c r="U169">
        <f t="shared" si="155"/>
        <v>0</v>
      </c>
      <c r="V169">
        <f t="shared" si="156"/>
        <v>0</v>
      </c>
      <c r="W169">
        <f t="shared" si="157"/>
        <v>0</v>
      </c>
      <c r="X169">
        <f t="shared" si="158"/>
        <v>0</v>
      </c>
      <c r="Y169">
        <f t="shared" si="159"/>
        <v>0</v>
      </c>
      <c r="AA169">
        <v>34736124</v>
      </c>
      <c r="AB169">
        <f t="shared" si="160"/>
        <v>0</v>
      </c>
      <c r="AC169">
        <f t="shared" si="186"/>
        <v>0</v>
      </c>
      <c r="AD169">
        <f t="shared" si="161"/>
        <v>0</v>
      </c>
      <c r="AE169">
        <f t="shared" si="162"/>
        <v>0</v>
      </c>
      <c r="AF169">
        <f t="shared" si="163"/>
        <v>0</v>
      </c>
      <c r="AG169">
        <f t="shared" si="164"/>
        <v>0</v>
      </c>
      <c r="AH169">
        <f t="shared" si="165"/>
        <v>0</v>
      </c>
      <c r="AI169">
        <f t="shared" si="166"/>
        <v>0</v>
      </c>
      <c r="AJ169">
        <f t="shared" si="167"/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106</v>
      </c>
      <c r="AU169">
        <v>65</v>
      </c>
      <c r="AV169">
        <v>1</v>
      </c>
      <c r="AW169">
        <v>1</v>
      </c>
      <c r="AZ169">
        <v>6.78</v>
      </c>
      <c r="BA169">
        <v>1</v>
      </c>
      <c r="BB169">
        <v>1</v>
      </c>
      <c r="BC169">
        <v>6.78</v>
      </c>
      <c r="BD169" t="s">
        <v>47</v>
      </c>
      <c r="BE169" t="s">
        <v>47</v>
      </c>
      <c r="BF169" t="s">
        <v>47</v>
      </c>
      <c r="BG169" t="s">
        <v>47</v>
      </c>
      <c r="BH169">
        <v>3</v>
      </c>
      <c r="BI169">
        <v>1</v>
      </c>
      <c r="BJ169" t="s">
        <v>47</v>
      </c>
      <c r="BM169">
        <v>0</v>
      </c>
      <c r="BN169">
        <v>0</v>
      </c>
      <c r="BO169" t="s">
        <v>47</v>
      </c>
      <c r="BP169">
        <v>0</v>
      </c>
      <c r="BQ169">
        <v>20</v>
      </c>
      <c r="BR169">
        <v>0</v>
      </c>
      <c r="BS169">
        <v>1</v>
      </c>
      <c r="BT169">
        <v>1</v>
      </c>
      <c r="BU169">
        <v>1</v>
      </c>
      <c r="BV169">
        <v>1</v>
      </c>
      <c r="BW169">
        <v>1</v>
      </c>
      <c r="BX169">
        <v>1</v>
      </c>
      <c r="BY169" t="s">
        <v>47</v>
      </c>
      <c r="BZ169">
        <v>106</v>
      </c>
      <c r="CA169">
        <v>65</v>
      </c>
      <c r="CF169">
        <v>0</v>
      </c>
      <c r="CG169">
        <v>0</v>
      </c>
      <c r="CM169">
        <v>0</v>
      </c>
      <c r="CN169" t="s">
        <v>47</v>
      </c>
      <c r="CO169">
        <v>0</v>
      </c>
      <c r="CP169">
        <f t="shared" si="187"/>
        <v>0</v>
      </c>
      <c r="CQ169">
        <f t="shared" si="168"/>
        <v>0</v>
      </c>
      <c r="CR169">
        <f t="shared" si="169"/>
        <v>0</v>
      </c>
      <c r="CS169">
        <f t="shared" si="170"/>
        <v>0</v>
      </c>
      <c r="CT169">
        <f t="shared" si="171"/>
        <v>0</v>
      </c>
      <c r="CU169">
        <f t="shared" si="172"/>
        <v>0</v>
      </c>
      <c r="CV169">
        <f t="shared" si="173"/>
        <v>0</v>
      </c>
      <c r="CW169">
        <f t="shared" si="174"/>
        <v>0</v>
      </c>
      <c r="CX169">
        <f t="shared" si="175"/>
        <v>0</v>
      </c>
      <c r="CY169">
        <f t="shared" si="176"/>
        <v>0</v>
      </c>
      <c r="CZ169">
        <f t="shared" si="177"/>
        <v>0</v>
      </c>
      <c r="DC169" t="s">
        <v>47</v>
      </c>
      <c r="DD169" t="s">
        <v>47</v>
      </c>
      <c r="DE169" t="s">
        <v>47</v>
      </c>
      <c r="DF169" t="s">
        <v>47</v>
      </c>
      <c r="DG169" t="s">
        <v>47</v>
      </c>
      <c r="DH169" t="s">
        <v>47</v>
      </c>
      <c r="DI169" t="s">
        <v>47</v>
      </c>
      <c r="DJ169" t="s">
        <v>47</v>
      </c>
      <c r="DK169" t="s">
        <v>47</v>
      </c>
      <c r="DL169" t="s">
        <v>47</v>
      </c>
      <c r="DM169" t="s">
        <v>47</v>
      </c>
      <c r="DN169">
        <v>0</v>
      </c>
      <c r="DO169">
        <v>0</v>
      </c>
      <c r="DP169">
        <v>1</v>
      </c>
      <c r="DQ169">
        <v>1</v>
      </c>
      <c r="DU169">
        <v>1007</v>
      </c>
      <c r="DV169" t="s">
        <v>81</v>
      </c>
      <c r="DW169" t="s">
        <v>81</v>
      </c>
      <c r="DX169">
        <v>1</v>
      </c>
      <c r="EE169">
        <v>32653299</v>
      </c>
      <c r="EF169">
        <v>20</v>
      </c>
      <c r="EG169" t="s">
        <v>75</v>
      </c>
      <c r="EH169">
        <v>0</v>
      </c>
      <c r="EI169" t="s">
        <v>47</v>
      </c>
      <c r="EJ169">
        <v>1</v>
      </c>
      <c r="EK169">
        <v>0</v>
      </c>
      <c r="EL169" t="s">
        <v>76</v>
      </c>
      <c r="EM169" t="s">
        <v>77</v>
      </c>
      <c r="EO169" t="s">
        <v>47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FQ169">
        <v>0</v>
      </c>
      <c r="FR169">
        <f t="shared" si="178"/>
        <v>0</v>
      </c>
      <c r="FS169">
        <v>0</v>
      </c>
      <c r="FX169">
        <v>106</v>
      </c>
      <c r="FY169">
        <v>65</v>
      </c>
      <c r="GA169" t="s">
        <v>47</v>
      </c>
      <c r="GD169">
        <v>0</v>
      </c>
      <c r="GF169">
        <v>-1217945566</v>
      </c>
      <c r="GG169">
        <v>1</v>
      </c>
      <c r="GH169">
        <v>1</v>
      </c>
      <c r="GI169">
        <v>4</v>
      </c>
      <c r="GJ169">
        <v>0</v>
      </c>
      <c r="GK169">
        <f>ROUND(R169*(S12)/100,0)</f>
        <v>0</v>
      </c>
      <c r="GL169">
        <f t="shared" si="179"/>
        <v>0</v>
      </c>
      <c r="GM169">
        <f t="shared" si="180"/>
        <v>0</v>
      </c>
      <c r="GN169">
        <f t="shared" si="181"/>
        <v>0</v>
      </c>
      <c r="GO169">
        <f t="shared" si="182"/>
        <v>0</v>
      </c>
      <c r="GP169">
        <f t="shared" si="183"/>
        <v>0</v>
      </c>
      <c r="GR169">
        <v>0</v>
      </c>
      <c r="GS169">
        <v>3</v>
      </c>
      <c r="GT169">
        <v>0</v>
      </c>
      <c r="GU169" t="s">
        <v>47</v>
      </c>
      <c r="GV169">
        <f t="shared" si="184"/>
        <v>0</v>
      </c>
      <c r="GW169">
        <v>1</v>
      </c>
      <c r="GX169">
        <f t="shared" si="185"/>
        <v>0</v>
      </c>
      <c r="HA169">
        <v>0</v>
      </c>
      <c r="HB169">
        <v>0</v>
      </c>
      <c r="IF169">
        <v>-1</v>
      </c>
      <c r="IK169">
        <v>0</v>
      </c>
    </row>
    <row r="170" spans="1:255" x14ac:dyDescent="0.2">
      <c r="A170" s="2">
        <v>18</v>
      </c>
      <c r="B170" s="2">
        <v>1</v>
      </c>
      <c r="C170" s="2">
        <v>415</v>
      </c>
      <c r="D170" s="2"/>
      <c r="E170" s="2" t="s">
        <v>330</v>
      </c>
      <c r="F170" s="2" t="str">
        <f>'1.Смета.или.Акт'!B224</f>
        <v>01.7.16.02</v>
      </c>
      <c r="G170" s="2" t="str">
        <f>'1.Смета.или.Акт'!C224</f>
        <v>Детали стальных трубчатых лесов</v>
      </c>
      <c r="H170" s="2" t="s">
        <v>74</v>
      </c>
      <c r="I170" s="2">
        <f>I166*J170</f>
        <v>5.6552999999999999E-2</v>
      </c>
      <c r="J170" s="2">
        <v>3.5000000000000003E-2</v>
      </c>
      <c r="K170" s="2"/>
      <c r="L170" s="2"/>
      <c r="M170" s="2"/>
      <c r="N170" s="2"/>
      <c r="O170" s="2">
        <f t="shared" si="149"/>
        <v>0</v>
      </c>
      <c r="P170" s="2">
        <f t="shared" si="150"/>
        <v>0</v>
      </c>
      <c r="Q170" s="2">
        <f t="shared" si="151"/>
        <v>0</v>
      </c>
      <c r="R170" s="2">
        <f t="shared" si="152"/>
        <v>0</v>
      </c>
      <c r="S170" s="2">
        <f t="shared" si="153"/>
        <v>0</v>
      </c>
      <c r="T170" s="2">
        <f t="shared" si="154"/>
        <v>0</v>
      </c>
      <c r="U170" s="2">
        <f t="shared" si="155"/>
        <v>0</v>
      </c>
      <c r="V170" s="2">
        <f t="shared" si="156"/>
        <v>0</v>
      </c>
      <c r="W170" s="2">
        <f t="shared" si="157"/>
        <v>0</v>
      </c>
      <c r="X170" s="2">
        <f t="shared" si="158"/>
        <v>0</v>
      </c>
      <c r="Y170" s="2">
        <f t="shared" si="159"/>
        <v>0</v>
      </c>
      <c r="Z170" s="2"/>
      <c r="AA170" s="2">
        <v>34736102</v>
      </c>
      <c r="AB170" s="2">
        <f t="shared" si="160"/>
        <v>0</v>
      </c>
      <c r="AC170" s="2">
        <f>'1.Смета.или.Акт'!F224</f>
        <v>0</v>
      </c>
      <c r="AD170" s="2">
        <f t="shared" si="161"/>
        <v>0</v>
      </c>
      <c r="AE170" s="2">
        <f t="shared" si="162"/>
        <v>0</v>
      </c>
      <c r="AF170" s="2">
        <f t="shared" si="163"/>
        <v>0</v>
      </c>
      <c r="AG170" s="2">
        <f t="shared" si="164"/>
        <v>0</v>
      </c>
      <c r="AH170" s="2">
        <f t="shared" si="165"/>
        <v>0</v>
      </c>
      <c r="AI170" s="2">
        <f t="shared" si="166"/>
        <v>0</v>
      </c>
      <c r="AJ170" s="2">
        <f t="shared" si="167"/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106</v>
      </c>
      <c r="AU170" s="2">
        <v>65</v>
      </c>
      <c r="AV170" s="2">
        <v>1</v>
      </c>
      <c r="AW170" s="2">
        <v>1</v>
      </c>
      <c r="AX170" s="2"/>
      <c r="AY170" s="2"/>
      <c r="AZ170" s="2">
        <v>1</v>
      </c>
      <c r="BA170" s="2">
        <v>1</v>
      </c>
      <c r="BB170" s="2">
        <v>1</v>
      </c>
      <c r="BC170" s="2">
        <v>1</v>
      </c>
      <c r="BD170" s="2" t="s">
        <v>47</v>
      </c>
      <c r="BE170" s="2" t="s">
        <v>47</v>
      </c>
      <c r="BF170" s="2" t="s">
        <v>47</v>
      </c>
      <c r="BG170" s="2" t="s">
        <v>47</v>
      </c>
      <c r="BH170" s="2">
        <v>3</v>
      </c>
      <c r="BI170" s="2">
        <v>1</v>
      </c>
      <c r="BJ170" s="2" t="s">
        <v>47</v>
      </c>
      <c r="BK170" s="2"/>
      <c r="BL170" s="2"/>
      <c r="BM170" s="2">
        <v>0</v>
      </c>
      <c r="BN170" s="2">
        <v>0</v>
      </c>
      <c r="BO170" s="2" t="s">
        <v>47</v>
      </c>
      <c r="BP170" s="2">
        <v>0</v>
      </c>
      <c r="BQ170" s="2">
        <v>20</v>
      </c>
      <c r="BR170" s="2">
        <v>0</v>
      </c>
      <c r="BS170" s="2">
        <v>1</v>
      </c>
      <c r="BT170" s="2">
        <v>1</v>
      </c>
      <c r="BU170" s="2">
        <v>1</v>
      </c>
      <c r="BV170" s="2">
        <v>1</v>
      </c>
      <c r="BW170" s="2">
        <v>1</v>
      </c>
      <c r="BX170" s="2">
        <v>1</v>
      </c>
      <c r="BY170" s="2" t="s">
        <v>47</v>
      </c>
      <c r="BZ170" s="2">
        <v>106</v>
      </c>
      <c r="CA170" s="2">
        <v>65</v>
      </c>
      <c r="CB170" s="2"/>
      <c r="CC170" s="2"/>
      <c r="CD170" s="2"/>
      <c r="CE170" s="2"/>
      <c r="CF170" s="2">
        <v>0</v>
      </c>
      <c r="CG170" s="2">
        <v>0</v>
      </c>
      <c r="CH170" s="2"/>
      <c r="CI170" s="2"/>
      <c r="CJ170" s="2"/>
      <c r="CK170" s="2"/>
      <c r="CL170" s="2"/>
      <c r="CM170" s="2">
        <v>0</v>
      </c>
      <c r="CN170" s="2" t="s">
        <v>47</v>
      </c>
      <c r="CO170" s="2">
        <v>0</v>
      </c>
      <c r="CP170" s="2">
        <f>IF('1.Смета.или.Акт'!F224=AC170+AD170+AF170,P170+Q170+S170,I170*AB170)</f>
        <v>0</v>
      </c>
      <c r="CQ170" s="2">
        <f t="shared" si="168"/>
        <v>0</v>
      </c>
      <c r="CR170" s="2">
        <f t="shared" si="169"/>
        <v>0</v>
      </c>
      <c r="CS170" s="2">
        <f t="shared" si="170"/>
        <v>0</v>
      </c>
      <c r="CT170" s="2">
        <f t="shared" si="171"/>
        <v>0</v>
      </c>
      <c r="CU170" s="2">
        <f t="shared" si="172"/>
        <v>0</v>
      </c>
      <c r="CV170" s="2">
        <f t="shared" si="173"/>
        <v>0</v>
      </c>
      <c r="CW170" s="2">
        <f t="shared" si="174"/>
        <v>0</v>
      </c>
      <c r="CX170" s="2">
        <f t="shared" si="175"/>
        <v>0</v>
      </c>
      <c r="CY170" s="2">
        <f t="shared" si="176"/>
        <v>0</v>
      </c>
      <c r="CZ170" s="2">
        <f t="shared" si="177"/>
        <v>0</v>
      </c>
      <c r="DA170" s="2"/>
      <c r="DB170" s="2"/>
      <c r="DC170" s="2" t="s">
        <v>47</v>
      </c>
      <c r="DD170" s="2" t="s">
        <v>47</v>
      </c>
      <c r="DE170" s="2" t="s">
        <v>47</v>
      </c>
      <c r="DF170" s="2" t="s">
        <v>47</v>
      </c>
      <c r="DG170" s="2" t="s">
        <v>47</v>
      </c>
      <c r="DH170" s="2" t="s">
        <v>47</v>
      </c>
      <c r="DI170" s="2" t="s">
        <v>47</v>
      </c>
      <c r="DJ170" s="2" t="s">
        <v>47</v>
      </c>
      <c r="DK170" s="2" t="s">
        <v>47</v>
      </c>
      <c r="DL170" s="2" t="s">
        <v>47</v>
      </c>
      <c r="DM170" s="2" t="s">
        <v>47</v>
      </c>
      <c r="DN170" s="2">
        <v>0</v>
      </c>
      <c r="DO170" s="2">
        <v>0</v>
      </c>
      <c r="DP170" s="2">
        <v>1</v>
      </c>
      <c r="DQ170" s="2">
        <v>1</v>
      </c>
      <c r="DR170" s="2"/>
      <c r="DS170" s="2"/>
      <c r="DT170" s="2"/>
      <c r="DU170" s="2">
        <v>1009</v>
      </c>
      <c r="DV170" s="2" t="s">
        <v>74</v>
      </c>
      <c r="DW170" s="2" t="str">
        <f>'1.Смета.или.Акт'!D224</f>
        <v>т</v>
      </c>
      <c r="DX170" s="2">
        <v>1000</v>
      </c>
      <c r="DY170" s="2"/>
      <c r="DZ170" s="2"/>
      <c r="EA170" s="2"/>
      <c r="EB170" s="2"/>
      <c r="EC170" s="2"/>
      <c r="ED170" s="2"/>
      <c r="EE170" s="2">
        <v>32653299</v>
      </c>
      <c r="EF170" s="2">
        <v>20</v>
      </c>
      <c r="EG170" s="2" t="s">
        <v>75</v>
      </c>
      <c r="EH170" s="2">
        <v>0</v>
      </c>
      <c r="EI170" s="2" t="s">
        <v>47</v>
      </c>
      <c r="EJ170" s="2">
        <v>1</v>
      </c>
      <c r="EK170" s="2">
        <v>0</v>
      </c>
      <c r="EL170" s="2" t="s">
        <v>76</v>
      </c>
      <c r="EM170" s="2" t="s">
        <v>77</v>
      </c>
      <c r="EN170" s="2"/>
      <c r="EO170" s="2" t="s">
        <v>47</v>
      </c>
      <c r="EP170" s="2"/>
      <c r="EQ170" s="2">
        <v>0</v>
      </c>
      <c r="ER170" s="2">
        <v>0</v>
      </c>
      <c r="ES170" s="2">
        <v>0</v>
      </c>
      <c r="ET170" s="2">
        <v>0</v>
      </c>
      <c r="EU170" s="2">
        <v>0</v>
      </c>
      <c r="EV170" s="2">
        <v>0</v>
      </c>
      <c r="EW170" s="2">
        <v>0</v>
      </c>
      <c r="EX170" s="2">
        <v>0</v>
      </c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>
        <v>0</v>
      </c>
      <c r="FR170" s="2">
        <f t="shared" si="178"/>
        <v>0</v>
      </c>
      <c r="FS170" s="2">
        <v>0</v>
      </c>
      <c r="FT170" s="2"/>
      <c r="FU170" s="2"/>
      <c r="FV170" s="2"/>
      <c r="FW170" s="2"/>
      <c r="FX170" s="2">
        <v>106</v>
      </c>
      <c r="FY170" s="2">
        <v>65</v>
      </c>
      <c r="FZ170" s="2"/>
      <c r="GA170" s="2" t="s">
        <v>47</v>
      </c>
      <c r="GB170" s="2"/>
      <c r="GC170" s="2"/>
      <c r="GD170" s="2">
        <v>0</v>
      </c>
      <c r="GE170" s="2"/>
      <c r="GF170" s="2">
        <v>-1651481050</v>
      </c>
      <c r="GG170" s="2">
        <v>2</v>
      </c>
      <c r="GH170" s="2">
        <v>1</v>
      </c>
      <c r="GI170" s="2">
        <v>-2</v>
      </c>
      <c r="GJ170" s="2">
        <v>0</v>
      </c>
      <c r="GK170" s="2">
        <f>ROUND(R170*(R12)/100,0)</f>
        <v>0</v>
      </c>
      <c r="GL170" s="2">
        <f t="shared" si="179"/>
        <v>0</v>
      </c>
      <c r="GM170" s="2">
        <f t="shared" si="180"/>
        <v>0</v>
      </c>
      <c r="GN170" s="2">
        <f t="shared" si="181"/>
        <v>0</v>
      </c>
      <c r="GO170" s="2">
        <f t="shared" si="182"/>
        <v>0</v>
      </c>
      <c r="GP170" s="2">
        <f t="shared" si="183"/>
        <v>0</v>
      </c>
      <c r="GQ170" s="2"/>
      <c r="GR170" s="2">
        <v>0</v>
      </c>
      <c r="GS170" s="2">
        <v>3</v>
      </c>
      <c r="GT170" s="2">
        <v>0</v>
      </c>
      <c r="GU170" s="2" t="s">
        <v>47</v>
      </c>
      <c r="GV170" s="2">
        <f t="shared" si="184"/>
        <v>0</v>
      </c>
      <c r="GW170" s="2">
        <v>1</v>
      </c>
      <c r="GX170" s="2">
        <f t="shared" si="185"/>
        <v>0</v>
      </c>
      <c r="GY170" s="2"/>
      <c r="GZ170" s="2"/>
      <c r="HA170" s="2">
        <v>0</v>
      </c>
      <c r="HB170" s="2">
        <v>0</v>
      </c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>
        <v>-1</v>
      </c>
      <c r="IG170" s="2"/>
      <c r="IH170" s="2"/>
      <c r="II170" s="2"/>
      <c r="IJ170" s="2"/>
      <c r="IK170" s="2">
        <v>0</v>
      </c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x14ac:dyDescent="0.2">
      <c r="A171">
        <v>18</v>
      </c>
      <c r="B171">
        <v>1</v>
      </c>
      <c r="C171">
        <v>421</v>
      </c>
      <c r="E171" t="s">
        <v>330</v>
      </c>
      <c r="F171" t="s">
        <v>328</v>
      </c>
      <c r="G171" t="s">
        <v>331</v>
      </c>
      <c r="H171" t="s">
        <v>74</v>
      </c>
      <c r="I171">
        <f>I167*J171</f>
        <v>5.6552999999999999E-2</v>
      </c>
      <c r="J171">
        <v>3.5000000000000003E-2</v>
      </c>
      <c r="O171">
        <f t="shared" si="149"/>
        <v>0</v>
      </c>
      <c r="P171">
        <f t="shared" si="150"/>
        <v>0</v>
      </c>
      <c r="Q171">
        <f t="shared" si="151"/>
        <v>0</v>
      </c>
      <c r="R171">
        <f t="shared" si="152"/>
        <v>0</v>
      </c>
      <c r="S171">
        <f t="shared" si="153"/>
        <v>0</v>
      </c>
      <c r="T171">
        <f t="shared" si="154"/>
        <v>0</v>
      </c>
      <c r="U171">
        <f t="shared" si="155"/>
        <v>0</v>
      </c>
      <c r="V171">
        <f t="shared" si="156"/>
        <v>0</v>
      </c>
      <c r="W171">
        <f t="shared" si="157"/>
        <v>0</v>
      </c>
      <c r="X171">
        <f t="shared" si="158"/>
        <v>0</v>
      </c>
      <c r="Y171">
        <f t="shared" si="159"/>
        <v>0</v>
      </c>
      <c r="AA171">
        <v>34736124</v>
      </c>
      <c r="AB171">
        <f t="shared" si="160"/>
        <v>0</v>
      </c>
      <c r="AC171">
        <f t="shared" si="186"/>
        <v>0</v>
      </c>
      <c r="AD171">
        <f t="shared" si="161"/>
        <v>0</v>
      </c>
      <c r="AE171">
        <f t="shared" si="162"/>
        <v>0</v>
      </c>
      <c r="AF171">
        <f t="shared" si="163"/>
        <v>0</v>
      </c>
      <c r="AG171">
        <f t="shared" si="164"/>
        <v>0</v>
      </c>
      <c r="AH171">
        <f t="shared" si="165"/>
        <v>0</v>
      </c>
      <c r="AI171">
        <f t="shared" si="166"/>
        <v>0</v>
      </c>
      <c r="AJ171">
        <f t="shared" si="167"/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106</v>
      </c>
      <c r="AU171">
        <v>65</v>
      </c>
      <c r="AV171">
        <v>1</v>
      </c>
      <c r="AW171">
        <v>1</v>
      </c>
      <c r="AZ171">
        <v>6.78</v>
      </c>
      <c r="BA171">
        <v>1</v>
      </c>
      <c r="BB171">
        <v>1</v>
      </c>
      <c r="BC171">
        <v>6.78</v>
      </c>
      <c r="BD171" t="s">
        <v>47</v>
      </c>
      <c r="BE171" t="s">
        <v>47</v>
      </c>
      <c r="BF171" t="s">
        <v>47</v>
      </c>
      <c r="BG171" t="s">
        <v>47</v>
      </c>
      <c r="BH171">
        <v>3</v>
      </c>
      <c r="BI171">
        <v>1</v>
      </c>
      <c r="BJ171" t="s">
        <v>47</v>
      </c>
      <c r="BM171">
        <v>0</v>
      </c>
      <c r="BN171">
        <v>0</v>
      </c>
      <c r="BO171" t="s">
        <v>47</v>
      </c>
      <c r="BP171">
        <v>0</v>
      </c>
      <c r="BQ171">
        <v>20</v>
      </c>
      <c r="BR171">
        <v>0</v>
      </c>
      <c r="BS171">
        <v>1</v>
      </c>
      <c r="BT171">
        <v>1</v>
      </c>
      <c r="BU171">
        <v>1</v>
      </c>
      <c r="BV171">
        <v>1</v>
      </c>
      <c r="BW171">
        <v>1</v>
      </c>
      <c r="BX171">
        <v>1</v>
      </c>
      <c r="BY171" t="s">
        <v>47</v>
      </c>
      <c r="BZ171">
        <v>106</v>
      </c>
      <c r="CA171">
        <v>65</v>
      </c>
      <c r="CF171">
        <v>0</v>
      </c>
      <c r="CG171">
        <v>0</v>
      </c>
      <c r="CM171">
        <v>0</v>
      </c>
      <c r="CN171" t="s">
        <v>47</v>
      </c>
      <c r="CO171">
        <v>0</v>
      </c>
      <c r="CP171">
        <f t="shared" si="187"/>
        <v>0</v>
      </c>
      <c r="CQ171">
        <f t="shared" si="168"/>
        <v>0</v>
      </c>
      <c r="CR171">
        <f t="shared" si="169"/>
        <v>0</v>
      </c>
      <c r="CS171">
        <f t="shared" si="170"/>
        <v>0</v>
      </c>
      <c r="CT171">
        <f t="shared" si="171"/>
        <v>0</v>
      </c>
      <c r="CU171">
        <f t="shared" si="172"/>
        <v>0</v>
      </c>
      <c r="CV171">
        <f t="shared" si="173"/>
        <v>0</v>
      </c>
      <c r="CW171">
        <f t="shared" si="174"/>
        <v>0</v>
      </c>
      <c r="CX171">
        <f t="shared" si="175"/>
        <v>0</v>
      </c>
      <c r="CY171">
        <f t="shared" si="176"/>
        <v>0</v>
      </c>
      <c r="CZ171">
        <f t="shared" si="177"/>
        <v>0</v>
      </c>
      <c r="DC171" t="s">
        <v>47</v>
      </c>
      <c r="DD171" t="s">
        <v>47</v>
      </c>
      <c r="DE171" t="s">
        <v>47</v>
      </c>
      <c r="DF171" t="s">
        <v>47</v>
      </c>
      <c r="DG171" t="s">
        <v>47</v>
      </c>
      <c r="DH171" t="s">
        <v>47</v>
      </c>
      <c r="DI171" t="s">
        <v>47</v>
      </c>
      <c r="DJ171" t="s">
        <v>47</v>
      </c>
      <c r="DK171" t="s">
        <v>47</v>
      </c>
      <c r="DL171" t="s">
        <v>47</v>
      </c>
      <c r="DM171" t="s">
        <v>47</v>
      </c>
      <c r="DN171">
        <v>0</v>
      </c>
      <c r="DO171">
        <v>0</v>
      </c>
      <c r="DP171">
        <v>1</v>
      </c>
      <c r="DQ171">
        <v>1</v>
      </c>
      <c r="DU171">
        <v>1009</v>
      </c>
      <c r="DV171" t="s">
        <v>74</v>
      </c>
      <c r="DW171" t="s">
        <v>74</v>
      </c>
      <c r="DX171">
        <v>1000</v>
      </c>
      <c r="EE171">
        <v>32653299</v>
      </c>
      <c r="EF171">
        <v>20</v>
      </c>
      <c r="EG171" t="s">
        <v>75</v>
      </c>
      <c r="EH171">
        <v>0</v>
      </c>
      <c r="EI171" t="s">
        <v>47</v>
      </c>
      <c r="EJ171">
        <v>1</v>
      </c>
      <c r="EK171">
        <v>0</v>
      </c>
      <c r="EL171" t="s">
        <v>76</v>
      </c>
      <c r="EM171" t="s">
        <v>77</v>
      </c>
      <c r="EO171" t="s">
        <v>47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FQ171">
        <v>0</v>
      </c>
      <c r="FR171">
        <f t="shared" si="178"/>
        <v>0</v>
      </c>
      <c r="FS171">
        <v>0</v>
      </c>
      <c r="FX171">
        <v>106</v>
      </c>
      <c r="FY171">
        <v>65</v>
      </c>
      <c r="GA171" t="s">
        <v>47</v>
      </c>
      <c r="GD171">
        <v>0</v>
      </c>
      <c r="GF171">
        <v>-1651481050</v>
      </c>
      <c r="GG171">
        <v>1</v>
      </c>
      <c r="GH171">
        <v>1</v>
      </c>
      <c r="GI171">
        <v>4</v>
      </c>
      <c r="GJ171">
        <v>0</v>
      </c>
      <c r="GK171">
        <f>ROUND(R171*(S12)/100,0)</f>
        <v>0</v>
      </c>
      <c r="GL171">
        <f t="shared" si="179"/>
        <v>0</v>
      </c>
      <c r="GM171">
        <f t="shared" si="180"/>
        <v>0</v>
      </c>
      <c r="GN171">
        <f t="shared" si="181"/>
        <v>0</v>
      </c>
      <c r="GO171">
        <f t="shared" si="182"/>
        <v>0</v>
      </c>
      <c r="GP171">
        <f t="shared" si="183"/>
        <v>0</v>
      </c>
      <c r="GR171">
        <v>0</v>
      </c>
      <c r="GS171">
        <v>3</v>
      </c>
      <c r="GT171">
        <v>0</v>
      </c>
      <c r="GU171" t="s">
        <v>47</v>
      </c>
      <c r="GV171">
        <f t="shared" si="184"/>
        <v>0</v>
      </c>
      <c r="GW171">
        <v>1</v>
      </c>
      <c r="GX171">
        <f t="shared" si="185"/>
        <v>0</v>
      </c>
      <c r="HA171">
        <v>0</v>
      </c>
      <c r="HB171">
        <v>0</v>
      </c>
      <c r="IF171">
        <v>-1</v>
      </c>
      <c r="IK171">
        <v>0</v>
      </c>
    </row>
    <row r="172" spans="1:255" x14ac:dyDescent="0.2">
      <c r="A172" s="2">
        <v>17</v>
      </c>
      <c r="B172" s="2">
        <v>1</v>
      </c>
      <c r="C172" s="2">
        <f>ROW(SmtRes!A434)</f>
        <v>434</v>
      </c>
      <c r="D172" s="2">
        <f>ROW(EtalonRes!A434)</f>
        <v>434</v>
      </c>
      <c r="E172" s="2" t="s">
        <v>332</v>
      </c>
      <c r="F172" s="2" t="s">
        <v>333</v>
      </c>
      <c r="G172" s="2" t="s">
        <v>334</v>
      </c>
      <c r="H172" s="2" t="s">
        <v>60</v>
      </c>
      <c r="I172" s="2">
        <f>'1.Смета.или.Акт'!E225</f>
        <v>0.52</v>
      </c>
      <c r="J172" s="2">
        <v>0</v>
      </c>
      <c r="K172" s="2"/>
      <c r="L172" s="2"/>
      <c r="M172" s="2"/>
      <c r="N172" s="2"/>
      <c r="O172" s="2">
        <f t="shared" si="149"/>
        <v>339</v>
      </c>
      <c r="P172" s="2">
        <f t="shared" si="150"/>
        <v>75</v>
      </c>
      <c r="Q172" s="2">
        <f t="shared" si="151"/>
        <v>117</v>
      </c>
      <c r="R172" s="2">
        <f t="shared" si="152"/>
        <v>19</v>
      </c>
      <c r="S172" s="2">
        <f t="shared" si="153"/>
        <v>147</v>
      </c>
      <c r="T172" s="2">
        <f t="shared" si="154"/>
        <v>0</v>
      </c>
      <c r="U172" s="2">
        <f t="shared" si="155"/>
        <v>18.137600000000003</v>
      </c>
      <c r="V172" s="2">
        <f t="shared" si="156"/>
        <v>1.6848000000000001</v>
      </c>
      <c r="W172" s="2">
        <f t="shared" si="157"/>
        <v>0</v>
      </c>
      <c r="X172" s="2">
        <f t="shared" si="158"/>
        <v>191</v>
      </c>
      <c r="Y172" s="2">
        <f t="shared" si="159"/>
        <v>141</v>
      </c>
      <c r="Z172" s="2"/>
      <c r="AA172" s="2">
        <v>34736102</v>
      </c>
      <c r="AB172" s="2">
        <f>'1.Смета.или.Акт'!F225</f>
        <v>651.82999999999993</v>
      </c>
      <c r="AC172" s="2">
        <f t="shared" si="186"/>
        <v>144.08000000000001</v>
      </c>
      <c r="AD172" s="2">
        <f>'1.Смета.или.Акт'!H225</f>
        <v>225.57</v>
      </c>
      <c r="AE172" s="2">
        <f>'1.Смета.или.Акт'!I225</f>
        <v>36.369999999999997</v>
      </c>
      <c r="AF172" s="2">
        <f>'1.Смета.или.Акт'!G225</f>
        <v>282.18</v>
      </c>
      <c r="AG172" s="2">
        <f t="shared" si="164"/>
        <v>0</v>
      </c>
      <c r="AH172" s="2">
        <f t="shared" si="165"/>
        <v>34.880000000000003</v>
      </c>
      <c r="AI172" s="2">
        <f t="shared" si="166"/>
        <v>3.24</v>
      </c>
      <c r="AJ172" s="2">
        <f t="shared" si="167"/>
        <v>0</v>
      </c>
      <c r="AK172" s="2">
        <v>651.83000000000004</v>
      </c>
      <c r="AL172" s="2">
        <v>144.08000000000001</v>
      </c>
      <c r="AM172" s="2">
        <v>225.57</v>
      </c>
      <c r="AN172" s="2">
        <v>36.369999999999997</v>
      </c>
      <c r="AO172" s="2">
        <v>282.18</v>
      </c>
      <c r="AP172" s="2">
        <v>0</v>
      </c>
      <c r="AQ172" s="2">
        <v>34.880000000000003</v>
      </c>
      <c r="AR172" s="2">
        <v>3.24</v>
      </c>
      <c r="AS172" s="2">
        <v>0</v>
      </c>
      <c r="AT172" s="2">
        <f>'1.Смета.или.Акт'!E226</f>
        <v>115</v>
      </c>
      <c r="AU172" s="2">
        <f>'1.Смета.или.Акт'!E227</f>
        <v>85</v>
      </c>
      <c r="AV172" s="2">
        <v>1</v>
      </c>
      <c r="AW172" s="2">
        <v>1</v>
      </c>
      <c r="AX172" s="2"/>
      <c r="AY172" s="2"/>
      <c r="AZ172" s="2">
        <v>1</v>
      </c>
      <c r="BA172" s="2">
        <v>1</v>
      </c>
      <c r="BB172" s="2">
        <v>1</v>
      </c>
      <c r="BC172" s="2">
        <v>1</v>
      </c>
      <c r="BD172" s="2" t="s">
        <v>47</v>
      </c>
      <c r="BE172" s="2" t="s">
        <v>47</v>
      </c>
      <c r="BF172" s="2" t="s">
        <v>47</v>
      </c>
      <c r="BG172" s="2" t="s">
        <v>47</v>
      </c>
      <c r="BH172" s="2">
        <v>0</v>
      </c>
      <c r="BI172" s="2">
        <v>1</v>
      </c>
      <c r="BJ172" s="2" t="s">
        <v>335</v>
      </c>
      <c r="BK172" s="2"/>
      <c r="BL172" s="2"/>
      <c r="BM172" s="2">
        <v>31001</v>
      </c>
      <c r="BN172" s="2">
        <v>0</v>
      </c>
      <c r="BO172" s="2" t="s">
        <v>47</v>
      </c>
      <c r="BP172" s="2">
        <v>0</v>
      </c>
      <c r="BQ172" s="2">
        <v>1</v>
      </c>
      <c r="BR172" s="2">
        <v>0</v>
      </c>
      <c r="BS172" s="2">
        <v>1</v>
      </c>
      <c r="BT172" s="2">
        <v>1</v>
      </c>
      <c r="BU172" s="2">
        <v>1</v>
      </c>
      <c r="BV172" s="2">
        <v>1</v>
      </c>
      <c r="BW172" s="2">
        <v>1</v>
      </c>
      <c r="BX172" s="2">
        <v>1</v>
      </c>
      <c r="BY172" s="2" t="s">
        <v>47</v>
      </c>
      <c r="BZ172" s="2">
        <v>115</v>
      </c>
      <c r="CA172" s="2">
        <v>85</v>
      </c>
      <c r="CB172" s="2"/>
      <c r="CC172" s="2"/>
      <c r="CD172" s="2"/>
      <c r="CE172" s="2"/>
      <c r="CF172" s="2">
        <v>0</v>
      </c>
      <c r="CG172" s="2">
        <v>0</v>
      </c>
      <c r="CH172" s="2"/>
      <c r="CI172" s="2"/>
      <c r="CJ172" s="2"/>
      <c r="CK172" s="2"/>
      <c r="CL172" s="2"/>
      <c r="CM172" s="2">
        <v>0</v>
      </c>
      <c r="CN172" s="2" t="s">
        <v>47</v>
      </c>
      <c r="CO172" s="2">
        <v>0</v>
      </c>
      <c r="CP172" s="2">
        <f>IF('1.Смета.или.Акт'!F225=AC172+AD172+AF172,P172+Q172+S172,I172*AB172)</f>
        <v>339</v>
      </c>
      <c r="CQ172" s="2">
        <f t="shared" si="168"/>
        <v>144.08000000000001</v>
      </c>
      <c r="CR172" s="2">
        <f t="shared" si="169"/>
        <v>225.57</v>
      </c>
      <c r="CS172" s="2">
        <f t="shared" si="170"/>
        <v>36.369999999999997</v>
      </c>
      <c r="CT172" s="2">
        <f t="shared" si="171"/>
        <v>282.18</v>
      </c>
      <c r="CU172" s="2">
        <f t="shared" si="172"/>
        <v>0</v>
      </c>
      <c r="CV172" s="2">
        <f t="shared" si="173"/>
        <v>34.880000000000003</v>
      </c>
      <c r="CW172" s="2">
        <f t="shared" si="174"/>
        <v>3.24</v>
      </c>
      <c r="CX172" s="2">
        <f t="shared" si="175"/>
        <v>0</v>
      </c>
      <c r="CY172" s="2">
        <f t="shared" si="176"/>
        <v>190.9</v>
      </c>
      <c r="CZ172" s="2">
        <f t="shared" si="177"/>
        <v>141.1</v>
      </c>
      <c r="DA172" s="2"/>
      <c r="DB172" s="2"/>
      <c r="DC172" s="2" t="s">
        <v>47</v>
      </c>
      <c r="DD172" s="2" t="s">
        <v>47</v>
      </c>
      <c r="DE172" s="2" t="s">
        <v>47</v>
      </c>
      <c r="DF172" s="2" t="s">
        <v>47</v>
      </c>
      <c r="DG172" s="2" t="s">
        <v>47</v>
      </c>
      <c r="DH172" s="2" t="s">
        <v>47</v>
      </c>
      <c r="DI172" s="2" t="s">
        <v>47</v>
      </c>
      <c r="DJ172" s="2" t="s">
        <v>47</v>
      </c>
      <c r="DK172" s="2" t="s">
        <v>47</v>
      </c>
      <c r="DL172" s="2" t="s">
        <v>47</v>
      </c>
      <c r="DM172" s="2" t="s">
        <v>47</v>
      </c>
      <c r="DN172" s="2">
        <v>0</v>
      </c>
      <c r="DO172" s="2">
        <v>0</v>
      </c>
      <c r="DP172" s="2">
        <v>1</v>
      </c>
      <c r="DQ172" s="2">
        <v>1</v>
      </c>
      <c r="DR172" s="2"/>
      <c r="DS172" s="2"/>
      <c r="DT172" s="2"/>
      <c r="DU172" s="2">
        <v>1005</v>
      </c>
      <c r="DV172" s="2" t="s">
        <v>60</v>
      </c>
      <c r="DW172" s="2" t="str">
        <f>'1.Смета.или.Акт'!D225</f>
        <v>100 м2</v>
      </c>
      <c r="DX172" s="2">
        <v>100</v>
      </c>
      <c r="DY172" s="2"/>
      <c r="DZ172" s="2"/>
      <c r="EA172" s="2"/>
      <c r="EB172" s="2"/>
      <c r="EC172" s="2"/>
      <c r="ED172" s="2"/>
      <c r="EE172" s="2">
        <v>32653411</v>
      </c>
      <c r="EF172" s="2">
        <v>1</v>
      </c>
      <c r="EG172" s="2" t="s">
        <v>164</v>
      </c>
      <c r="EH172" s="2">
        <v>0</v>
      </c>
      <c r="EI172" s="2" t="s">
        <v>47</v>
      </c>
      <c r="EJ172" s="2">
        <v>1</v>
      </c>
      <c r="EK172" s="2">
        <v>31001</v>
      </c>
      <c r="EL172" s="2" t="s">
        <v>336</v>
      </c>
      <c r="EM172" s="2" t="s">
        <v>337</v>
      </c>
      <c r="EN172" s="2"/>
      <c r="EO172" s="2" t="s">
        <v>47</v>
      </c>
      <c r="EP172" s="2"/>
      <c r="EQ172" s="2">
        <v>0</v>
      </c>
      <c r="ER172" s="2">
        <v>651.83000000000004</v>
      </c>
      <c r="ES172" s="2">
        <v>144.08000000000001</v>
      </c>
      <c r="ET172" s="2">
        <v>225.57</v>
      </c>
      <c r="EU172" s="2">
        <v>36.369999999999997</v>
      </c>
      <c r="EV172" s="2">
        <v>282.18</v>
      </c>
      <c r="EW172" s="2">
        <v>34.880000000000003</v>
      </c>
      <c r="EX172" s="2">
        <v>3.24</v>
      </c>
      <c r="EY172" s="2">
        <v>0</v>
      </c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>
        <v>0</v>
      </c>
      <c r="FR172" s="2">
        <f t="shared" si="178"/>
        <v>0</v>
      </c>
      <c r="FS172" s="2">
        <v>0</v>
      </c>
      <c r="FT172" s="2"/>
      <c r="FU172" s="2"/>
      <c r="FV172" s="2"/>
      <c r="FW172" s="2"/>
      <c r="FX172" s="2">
        <v>115</v>
      </c>
      <c r="FY172" s="2">
        <v>85</v>
      </c>
      <c r="FZ172" s="2"/>
      <c r="GA172" s="2" t="s">
        <v>47</v>
      </c>
      <c r="GB172" s="2"/>
      <c r="GC172" s="2"/>
      <c r="GD172" s="2">
        <v>0</v>
      </c>
      <c r="GE172" s="2"/>
      <c r="GF172" s="2">
        <v>-146327834</v>
      </c>
      <c r="GG172" s="2">
        <v>2</v>
      </c>
      <c r="GH172" s="2">
        <v>1</v>
      </c>
      <c r="GI172" s="2">
        <v>-2</v>
      </c>
      <c r="GJ172" s="2">
        <v>0</v>
      </c>
      <c r="GK172" s="2">
        <f>ROUND(R172*(R12)/100,0)</f>
        <v>0</v>
      </c>
      <c r="GL172" s="2">
        <f t="shared" si="179"/>
        <v>0</v>
      </c>
      <c r="GM172" s="2">
        <f t="shared" si="180"/>
        <v>671</v>
      </c>
      <c r="GN172" s="2">
        <f t="shared" si="181"/>
        <v>671</v>
      </c>
      <c r="GO172" s="2">
        <f t="shared" si="182"/>
        <v>0</v>
      </c>
      <c r="GP172" s="2">
        <f t="shared" si="183"/>
        <v>0</v>
      </c>
      <c r="GQ172" s="2"/>
      <c r="GR172" s="2">
        <v>0</v>
      </c>
      <c r="GS172" s="2">
        <v>3</v>
      </c>
      <c r="GT172" s="2">
        <v>0</v>
      </c>
      <c r="GU172" s="2" t="s">
        <v>47</v>
      </c>
      <c r="GV172" s="2">
        <f t="shared" si="184"/>
        <v>0</v>
      </c>
      <c r="GW172" s="2">
        <v>1</v>
      </c>
      <c r="GX172" s="2">
        <f t="shared" si="185"/>
        <v>0</v>
      </c>
      <c r="GY172" s="2"/>
      <c r="GZ172" s="2"/>
      <c r="HA172" s="2">
        <v>0</v>
      </c>
      <c r="HB172" s="2">
        <v>0</v>
      </c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>
        <v>-1</v>
      </c>
      <c r="IG172" s="2"/>
      <c r="IH172" s="2"/>
      <c r="II172" s="2"/>
      <c r="IJ172" s="2"/>
      <c r="IK172" s="2">
        <v>0</v>
      </c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x14ac:dyDescent="0.2">
      <c r="A173">
        <v>17</v>
      </c>
      <c r="B173">
        <v>1</v>
      </c>
      <c r="C173">
        <f>ROW(SmtRes!A446)</f>
        <v>446</v>
      </c>
      <c r="D173">
        <f>ROW(EtalonRes!A446)</f>
        <v>446</v>
      </c>
      <c r="E173" t="s">
        <v>332</v>
      </c>
      <c r="F173" t="s">
        <v>333</v>
      </c>
      <c r="G173" t="s">
        <v>334</v>
      </c>
      <c r="H173" t="s">
        <v>60</v>
      </c>
      <c r="I173">
        <f>'1.Смета.или.Акт'!E225</f>
        <v>0.52</v>
      </c>
      <c r="J173">
        <v>0</v>
      </c>
      <c r="O173">
        <f t="shared" si="149"/>
        <v>2298</v>
      </c>
      <c r="P173">
        <f t="shared" si="150"/>
        <v>508</v>
      </c>
      <c r="Q173">
        <f t="shared" si="151"/>
        <v>795</v>
      </c>
      <c r="R173">
        <f t="shared" si="152"/>
        <v>128</v>
      </c>
      <c r="S173">
        <f t="shared" si="153"/>
        <v>995</v>
      </c>
      <c r="T173">
        <f t="shared" si="154"/>
        <v>0</v>
      </c>
      <c r="U173">
        <f t="shared" si="155"/>
        <v>18.137600000000003</v>
      </c>
      <c r="V173">
        <f t="shared" si="156"/>
        <v>1.6848000000000001</v>
      </c>
      <c r="W173">
        <f t="shared" si="157"/>
        <v>0</v>
      </c>
      <c r="X173">
        <f t="shared" si="158"/>
        <v>1291</v>
      </c>
      <c r="Y173">
        <f t="shared" si="159"/>
        <v>955</v>
      </c>
      <c r="AA173">
        <v>34736124</v>
      </c>
      <c r="AB173">
        <f t="shared" si="160"/>
        <v>651.83000000000004</v>
      </c>
      <c r="AC173">
        <f t="shared" si="186"/>
        <v>144.08000000000001</v>
      </c>
      <c r="AD173">
        <f t="shared" si="161"/>
        <v>225.57</v>
      </c>
      <c r="AE173">
        <f t="shared" si="162"/>
        <v>36.369999999999997</v>
      </c>
      <c r="AF173">
        <f t="shared" si="163"/>
        <v>282.18</v>
      </c>
      <c r="AG173">
        <f t="shared" si="164"/>
        <v>0</v>
      </c>
      <c r="AH173">
        <f t="shared" si="165"/>
        <v>34.880000000000003</v>
      </c>
      <c r="AI173">
        <f t="shared" si="166"/>
        <v>3.24</v>
      </c>
      <c r="AJ173">
        <f t="shared" si="167"/>
        <v>0</v>
      </c>
      <c r="AK173">
        <v>651.83000000000004</v>
      </c>
      <c r="AL173">
        <v>144.08000000000001</v>
      </c>
      <c r="AM173">
        <v>225.57</v>
      </c>
      <c r="AN173">
        <v>36.369999999999997</v>
      </c>
      <c r="AO173">
        <v>282.18</v>
      </c>
      <c r="AP173">
        <v>0</v>
      </c>
      <c r="AQ173">
        <v>34.880000000000003</v>
      </c>
      <c r="AR173">
        <v>3.24</v>
      </c>
      <c r="AS173">
        <v>0</v>
      </c>
      <c r="AT173">
        <v>115</v>
      </c>
      <c r="AU173">
        <v>85</v>
      </c>
      <c r="AV173">
        <v>1</v>
      </c>
      <c r="AW173">
        <v>1</v>
      </c>
      <c r="AZ173">
        <v>6.78</v>
      </c>
      <c r="BA173">
        <v>6.78</v>
      </c>
      <c r="BB173">
        <v>6.78</v>
      </c>
      <c r="BC173">
        <v>6.78</v>
      </c>
      <c r="BD173" t="s">
        <v>47</v>
      </c>
      <c r="BE173" t="s">
        <v>47</v>
      </c>
      <c r="BF173" t="s">
        <v>47</v>
      </c>
      <c r="BG173" t="s">
        <v>47</v>
      </c>
      <c r="BH173">
        <v>0</v>
      </c>
      <c r="BI173">
        <v>1</v>
      </c>
      <c r="BJ173" t="s">
        <v>335</v>
      </c>
      <c r="BM173">
        <v>31001</v>
      </c>
      <c r="BN173">
        <v>0</v>
      </c>
      <c r="BO173" t="s">
        <v>47</v>
      </c>
      <c r="BP173">
        <v>0</v>
      </c>
      <c r="BQ173">
        <v>1</v>
      </c>
      <c r="BR173">
        <v>0</v>
      </c>
      <c r="BS173">
        <v>6.78</v>
      </c>
      <c r="BT173">
        <v>1</v>
      </c>
      <c r="BU173">
        <v>1</v>
      </c>
      <c r="BV173">
        <v>1</v>
      </c>
      <c r="BW173">
        <v>1</v>
      </c>
      <c r="BX173">
        <v>1</v>
      </c>
      <c r="BY173" t="s">
        <v>47</v>
      </c>
      <c r="BZ173">
        <v>115</v>
      </c>
      <c r="CA173">
        <v>85</v>
      </c>
      <c r="CF173">
        <v>0</v>
      </c>
      <c r="CG173">
        <v>0</v>
      </c>
      <c r="CM173">
        <v>0</v>
      </c>
      <c r="CN173" t="s">
        <v>47</v>
      </c>
      <c r="CO173">
        <v>0</v>
      </c>
      <c r="CP173">
        <f t="shared" si="187"/>
        <v>2298</v>
      </c>
      <c r="CQ173">
        <f t="shared" si="168"/>
        <v>976.86240000000009</v>
      </c>
      <c r="CR173">
        <f t="shared" si="169"/>
        <v>1529.3646000000001</v>
      </c>
      <c r="CS173">
        <f t="shared" si="170"/>
        <v>246.58859999999999</v>
      </c>
      <c r="CT173">
        <f t="shared" si="171"/>
        <v>1913.1804000000002</v>
      </c>
      <c r="CU173">
        <f t="shared" si="172"/>
        <v>0</v>
      </c>
      <c r="CV173">
        <f t="shared" si="173"/>
        <v>34.880000000000003</v>
      </c>
      <c r="CW173">
        <f t="shared" si="174"/>
        <v>3.24</v>
      </c>
      <c r="CX173">
        <f t="shared" si="175"/>
        <v>0</v>
      </c>
      <c r="CY173">
        <f t="shared" si="176"/>
        <v>1291.45</v>
      </c>
      <c r="CZ173">
        <f t="shared" si="177"/>
        <v>954.55</v>
      </c>
      <c r="DC173" t="s">
        <v>47</v>
      </c>
      <c r="DD173" t="s">
        <v>47</v>
      </c>
      <c r="DE173" t="s">
        <v>47</v>
      </c>
      <c r="DF173" t="s">
        <v>47</v>
      </c>
      <c r="DG173" t="s">
        <v>47</v>
      </c>
      <c r="DH173" t="s">
        <v>47</v>
      </c>
      <c r="DI173" t="s">
        <v>47</v>
      </c>
      <c r="DJ173" t="s">
        <v>47</v>
      </c>
      <c r="DK173" t="s">
        <v>47</v>
      </c>
      <c r="DL173" t="s">
        <v>47</v>
      </c>
      <c r="DM173" t="s">
        <v>47</v>
      </c>
      <c r="DN173">
        <v>0</v>
      </c>
      <c r="DO173">
        <v>0</v>
      </c>
      <c r="DP173">
        <v>1</v>
      </c>
      <c r="DQ173">
        <v>1</v>
      </c>
      <c r="DU173">
        <v>1005</v>
      </c>
      <c r="DV173" t="s">
        <v>60</v>
      </c>
      <c r="DW173" t="s">
        <v>60</v>
      </c>
      <c r="DX173">
        <v>100</v>
      </c>
      <c r="EE173">
        <v>32653411</v>
      </c>
      <c r="EF173">
        <v>1</v>
      </c>
      <c r="EG173" t="s">
        <v>164</v>
      </c>
      <c r="EH173">
        <v>0</v>
      </c>
      <c r="EI173" t="s">
        <v>47</v>
      </c>
      <c r="EJ173">
        <v>1</v>
      </c>
      <c r="EK173">
        <v>31001</v>
      </c>
      <c r="EL173" t="s">
        <v>336</v>
      </c>
      <c r="EM173" t="s">
        <v>337</v>
      </c>
      <c r="EO173" t="s">
        <v>47</v>
      </c>
      <c r="EQ173">
        <v>0</v>
      </c>
      <c r="ER173">
        <v>651.83000000000004</v>
      </c>
      <c r="ES173">
        <v>144.08000000000001</v>
      </c>
      <c r="ET173">
        <v>225.57</v>
      </c>
      <c r="EU173">
        <v>36.369999999999997</v>
      </c>
      <c r="EV173">
        <v>282.18</v>
      </c>
      <c r="EW173">
        <v>34.880000000000003</v>
      </c>
      <c r="EX173">
        <v>3.24</v>
      </c>
      <c r="EY173">
        <v>0</v>
      </c>
      <c r="FQ173">
        <v>0</v>
      </c>
      <c r="FR173">
        <f t="shared" si="178"/>
        <v>0</v>
      </c>
      <c r="FS173">
        <v>0</v>
      </c>
      <c r="FX173">
        <v>115</v>
      </c>
      <c r="FY173">
        <v>85</v>
      </c>
      <c r="GA173" t="s">
        <v>47</v>
      </c>
      <c r="GD173">
        <v>0</v>
      </c>
      <c r="GF173">
        <v>-146327834</v>
      </c>
      <c r="GG173">
        <v>1</v>
      </c>
      <c r="GH173">
        <v>1</v>
      </c>
      <c r="GI173">
        <v>4</v>
      </c>
      <c r="GJ173">
        <v>0</v>
      </c>
      <c r="GK173">
        <f>ROUND(R173*(S12)/100,0)</f>
        <v>0</v>
      </c>
      <c r="GL173">
        <f t="shared" si="179"/>
        <v>0</v>
      </c>
      <c r="GM173">
        <f t="shared" si="180"/>
        <v>4544</v>
      </c>
      <c r="GN173">
        <f t="shared" si="181"/>
        <v>4544</v>
      </c>
      <c r="GO173">
        <f t="shared" si="182"/>
        <v>0</v>
      </c>
      <c r="GP173">
        <f t="shared" si="183"/>
        <v>0</v>
      </c>
      <c r="GR173">
        <v>0</v>
      </c>
      <c r="GS173">
        <v>3</v>
      </c>
      <c r="GT173">
        <v>0</v>
      </c>
      <c r="GU173" t="s">
        <v>47</v>
      </c>
      <c r="GV173">
        <f t="shared" si="184"/>
        <v>0</v>
      </c>
      <c r="GW173">
        <v>1</v>
      </c>
      <c r="GX173">
        <f t="shared" si="185"/>
        <v>0</v>
      </c>
      <c r="HA173">
        <v>0</v>
      </c>
      <c r="HB173">
        <v>0</v>
      </c>
      <c r="IF173">
        <v>-1</v>
      </c>
      <c r="IK173">
        <v>0</v>
      </c>
    </row>
    <row r="174" spans="1:255" x14ac:dyDescent="0.2">
      <c r="A174" s="2">
        <v>18</v>
      </c>
      <c r="B174" s="2">
        <v>1</v>
      </c>
      <c r="C174" s="2">
        <v>432</v>
      </c>
      <c r="D174" s="2"/>
      <c r="E174" s="2" t="s">
        <v>338</v>
      </c>
      <c r="F174" s="2" t="str">
        <f>'1.Смета.или.Акт'!B229</f>
        <v>02.2.02.02</v>
      </c>
      <c r="G174" s="2" t="str">
        <f>'1.Смета.или.Акт'!C229</f>
        <v>Каменная мелочь марки 300</v>
      </c>
      <c r="H174" s="2" t="s">
        <v>81</v>
      </c>
      <c r="I174" s="2">
        <f>I172*J174</f>
        <v>1.8720000000000001</v>
      </c>
      <c r="J174" s="2">
        <v>3.6</v>
      </c>
      <c r="K174" s="2"/>
      <c r="L174" s="2"/>
      <c r="M174" s="2"/>
      <c r="N174" s="2"/>
      <c r="O174" s="2">
        <f t="shared" si="149"/>
        <v>0</v>
      </c>
      <c r="P174" s="2">
        <f t="shared" si="150"/>
        <v>0</v>
      </c>
      <c r="Q174" s="2">
        <f t="shared" si="151"/>
        <v>0</v>
      </c>
      <c r="R174" s="2">
        <f t="shared" si="152"/>
        <v>0</v>
      </c>
      <c r="S174" s="2">
        <f t="shared" si="153"/>
        <v>0</v>
      </c>
      <c r="T174" s="2">
        <f t="shared" si="154"/>
        <v>0</v>
      </c>
      <c r="U174" s="2">
        <f t="shared" si="155"/>
        <v>0</v>
      </c>
      <c r="V174" s="2">
        <f t="shared" si="156"/>
        <v>0</v>
      </c>
      <c r="W174" s="2">
        <f t="shared" si="157"/>
        <v>0</v>
      </c>
      <c r="X174" s="2">
        <f t="shared" si="158"/>
        <v>0</v>
      </c>
      <c r="Y174" s="2">
        <f t="shared" si="159"/>
        <v>0</v>
      </c>
      <c r="Z174" s="2"/>
      <c r="AA174" s="2">
        <v>34736102</v>
      </c>
      <c r="AB174" s="2">
        <f t="shared" si="160"/>
        <v>0</v>
      </c>
      <c r="AC174" s="2">
        <f>'1.Смета.или.Акт'!F229</f>
        <v>0</v>
      </c>
      <c r="AD174" s="2">
        <f t="shared" si="161"/>
        <v>0</v>
      </c>
      <c r="AE174" s="2">
        <f t="shared" si="162"/>
        <v>0</v>
      </c>
      <c r="AF174" s="2">
        <f t="shared" si="163"/>
        <v>0</v>
      </c>
      <c r="AG174" s="2">
        <f t="shared" si="164"/>
        <v>0</v>
      </c>
      <c r="AH174" s="2">
        <f t="shared" si="165"/>
        <v>0</v>
      </c>
      <c r="AI174" s="2">
        <f t="shared" si="166"/>
        <v>0</v>
      </c>
      <c r="AJ174" s="2">
        <f t="shared" si="167"/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106</v>
      </c>
      <c r="AU174" s="2">
        <v>65</v>
      </c>
      <c r="AV174" s="2">
        <v>1</v>
      </c>
      <c r="AW174" s="2">
        <v>1</v>
      </c>
      <c r="AX174" s="2"/>
      <c r="AY174" s="2"/>
      <c r="AZ174" s="2">
        <v>1</v>
      </c>
      <c r="BA174" s="2">
        <v>1</v>
      </c>
      <c r="BB174" s="2">
        <v>1</v>
      </c>
      <c r="BC174" s="2">
        <v>1</v>
      </c>
      <c r="BD174" s="2" t="s">
        <v>47</v>
      </c>
      <c r="BE174" s="2" t="s">
        <v>47</v>
      </c>
      <c r="BF174" s="2" t="s">
        <v>47</v>
      </c>
      <c r="BG174" s="2" t="s">
        <v>47</v>
      </c>
      <c r="BH174" s="2">
        <v>3</v>
      </c>
      <c r="BI174" s="2">
        <v>1</v>
      </c>
      <c r="BJ174" s="2" t="s">
        <v>47</v>
      </c>
      <c r="BK174" s="2"/>
      <c r="BL174" s="2"/>
      <c r="BM174" s="2">
        <v>0</v>
      </c>
      <c r="BN174" s="2">
        <v>0</v>
      </c>
      <c r="BO174" s="2" t="s">
        <v>47</v>
      </c>
      <c r="BP174" s="2">
        <v>0</v>
      </c>
      <c r="BQ174" s="2">
        <v>20</v>
      </c>
      <c r="BR174" s="2">
        <v>0</v>
      </c>
      <c r="BS174" s="2">
        <v>1</v>
      </c>
      <c r="BT174" s="2">
        <v>1</v>
      </c>
      <c r="BU174" s="2">
        <v>1</v>
      </c>
      <c r="BV174" s="2">
        <v>1</v>
      </c>
      <c r="BW174" s="2">
        <v>1</v>
      </c>
      <c r="BX174" s="2">
        <v>1</v>
      </c>
      <c r="BY174" s="2" t="s">
        <v>47</v>
      </c>
      <c r="BZ174" s="2">
        <v>106</v>
      </c>
      <c r="CA174" s="2">
        <v>65</v>
      </c>
      <c r="CB174" s="2"/>
      <c r="CC174" s="2"/>
      <c r="CD174" s="2"/>
      <c r="CE174" s="2"/>
      <c r="CF174" s="2">
        <v>0</v>
      </c>
      <c r="CG174" s="2">
        <v>0</v>
      </c>
      <c r="CH174" s="2"/>
      <c r="CI174" s="2"/>
      <c r="CJ174" s="2"/>
      <c r="CK174" s="2"/>
      <c r="CL174" s="2"/>
      <c r="CM174" s="2">
        <v>0</v>
      </c>
      <c r="CN174" s="2" t="s">
        <v>47</v>
      </c>
      <c r="CO174" s="2">
        <v>0</v>
      </c>
      <c r="CP174" s="2">
        <f>IF('1.Смета.или.Акт'!F229=AC174+AD174+AF174,P174+Q174+S174,I174*AB174)</f>
        <v>0</v>
      </c>
      <c r="CQ174" s="2">
        <f t="shared" si="168"/>
        <v>0</v>
      </c>
      <c r="CR174" s="2">
        <f t="shared" si="169"/>
        <v>0</v>
      </c>
      <c r="CS174" s="2">
        <f t="shared" si="170"/>
        <v>0</v>
      </c>
      <c r="CT174" s="2">
        <f t="shared" si="171"/>
        <v>0</v>
      </c>
      <c r="CU174" s="2">
        <f t="shared" si="172"/>
        <v>0</v>
      </c>
      <c r="CV174" s="2">
        <f t="shared" si="173"/>
        <v>0</v>
      </c>
      <c r="CW174" s="2">
        <f t="shared" si="174"/>
        <v>0</v>
      </c>
      <c r="CX174" s="2">
        <f t="shared" si="175"/>
        <v>0</v>
      </c>
      <c r="CY174" s="2">
        <f t="shared" si="176"/>
        <v>0</v>
      </c>
      <c r="CZ174" s="2">
        <f t="shared" si="177"/>
        <v>0</v>
      </c>
      <c r="DA174" s="2"/>
      <c r="DB174" s="2"/>
      <c r="DC174" s="2" t="s">
        <v>47</v>
      </c>
      <c r="DD174" s="2" t="s">
        <v>47</v>
      </c>
      <c r="DE174" s="2" t="s">
        <v>47</v>
      </c>
      <c r="DF174" s="2" t="s">
        <v>47</v>
      </c>
      <c r="DG174" s="2" t="s">
        <v>47</v>
      </c>
      <c r="DH174" s="2" t="s">
        <v>47</v>
      </c>
      <c r="DI174" s="2" t="s">
        <v>47</v>
      </c>
      <c r="DJ174" s="2" t="s">
        <v>47</v>
      </c>
      <c r="DK174" s="2" t="s">
        <v>47</v>
      </c>
      <c r="DL174" s="2" t="s">
        <v>47</v>
      </c>
      <c r="DM174" s="2" t="s">
        <v>47</v>
      </c>
      <c r="DN174" s="2">
        <v>0</v>
      </c>
      <c r="DO174" s="2">
        <v>0</v>
      </c>
      <c r="DP174" s="2">
        <v>1</v>
      </c>
      <c r="DQ174" s="2">
        <v>1</v>
      </c>
      <c r="DR174" s="2"/>
      <c r="DS174" s="2"/>
      <c r="DT174" s="2"/>
      <c r="DU174" s="2">
        <v>1007</v>
      </c>
      <c r="DV174" s="2" t="s">
        <v>81</v>
      </c>
      <c r="DW174" s="2" t="str">
        <f>'1.Смета.или.Акт'!D229</f>
        <v>м3</v>
      </c>
      <c r="DX174" s="2">
        <v>1</v>
      </c>
      <c r="DY174" s="2"/>
      <c r="DZ174" s="2"/>
      <c r="EA174" s="2"/>
      <c r="EB174" s="2"/>
      <c r="EC174" s="2"/>
      <c r="ED174" s="2"/>
      <c r="EE174" s="2">
        <v>32653299</v>
      </c>
      <c r="EF174" s="2">
        <v>20</v>
      </c>
      <c r="EG174" s="2" t="s">
        <v>75</v>
      </c>
      <c r="EH174" s="2">
        <v>0</v>
      </c>
      <c r="EI174" s="2" t="s">
        <v>47</v>
      </c>
      <c r="EJ174" s="2">
        <v>1</v>
      </c>
      <c r="EK174" s="2">
        <v>0</v>
      </c>
      <c r="EL174" s="2" t="s">
        <v>76</v>
      </c>
      <c r="EM174" s="2" t="s">
        <v>77</v>
      </c>
      <c r="EN174" s="2"/>
      <c r="EO174" s="2" t="s">
        <v>47</v>
      </c>
      <c r="EP174" s="2"/>
      <c r="EQ174" s="2">
        <v>0</v>
      </c>
      <c r="ER174" s="2">
        <v>0</v>
      </c>
      <c r="ES174" s="2">
        <v>0</v>
      </c>
      <c r="ET174" s="2">
        <v>0</v>
      </c>
      <c r="EU174" s="2">
        <v>0</v>
      </c>
      <c r="EV174" s="2">
        <v>0</v>
      </c>
      <c r="EW174" s="2">
        <v>0</v>
      </c>
      <c r="EX174" s="2">
        <v>0</v>
      </c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>
        <v>0</v>
      </c>
      <c r="FR174" s="2">
        <f t="shared" si="178"/>
        <v>0</v>
      </c>
      <c r="FS174" s="2">
        <v>0</v>
      </c>
      <c r="FT174" s="2"/>
      <c r="FU174" s="2"/>
      <c r="FV174" s="2"/>
      <c r="FW174" s="2"/>
      <c r="FX174" s="2">
        <v>106</v>
      </c>
      <c r="FY174" s="2">
        <v>65</v>
      </c>
      <c r="FZ174" s="2"/>
      <c r="GA174" s="2" t="s">
        <v>47</v>
      </c>
      <c r="GB174" s="2"/>
      <c r="GC174" s="2"/>
      <c r="GD174" s="2">
        <v>0</v>
      </c>
      <c r="GE174" s="2"/>
      <c r="GF174" s="2">
        <v>-1869362282</v>
      </c>
      <c r="GG174" s="2">
        <v>2</v>
      </c>
      <c r="GH174" s="2">
        <v>1</v>
      </c>
      <c r="GI174" s="2">
        <v>-2</v>
      </c>
      <c r="GJ174" s="2">
        <v>0</v>
      </c>
      <c r="GK174" s="2">
        <f>ROUND(R174*(R12)/100,0)</f>
        <v>0</v>
      </c>
      <c r="GL174" s="2">
        <f t="shared" si="179"/>
        <v>0</v>
      </c>
      <c r="GM174" s="2">
        <f t="shared" si="180"/>
        <v>0</v>
      </c>
      <c r="GN174" s="2">
        <f t="shared" si="181"/>
        <v>0</v>
      </c>
      <c r="GO174" s="2">
        <f t="shared" si="182"/>
        <v>0</v>
      </c>
      <c r="GP174" s="2">
        <f t="shared" si="183"/>
        <v>0</v>
      </c>
      <c r="GQ174" s="2"/>
      <c r="GR174" s="2">
        <v>0</v>
      </c>
      <c r="GS174" s="2">
        <v>3</v>
      </c>
      <c r="GT174" s="2">
        <v>0</v>
      </c>
      <c r="GU174" s="2" t="s">
        <v>47</v>
      </c>
      <c r="GV174" s="2">
        <f t="shared" si="184"/>
        <v>0</v>
      </c>
      <c r="GW174" s="2">
        <v>1</v>
      </c>
      <c r="GX174" s="2">
        <f t="shared" si="185"/>
        <v>0</v>
      </c>
      <c r="GY174" s="2"/>
      <c r="GZ174" s="2"/>
      <c r="HA174" s="2">
        <v>0</v>
      </c>
      <c r="HB174" s="2">
        <v>0</v>
      </c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>
        <v>-1</v>
      </c>
      <c r="IG174" s="2"/>
      <c r="IH174" s="2"/>
      <c r="II174" s="2"/>
      <c r="IJ174" s="2"/>
      <c r="IK174" s="2">
        <v>0</v>
      </c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x14ac:dyDescent="0.2">
      <c r="A175">
        <v>18</v>
      </c>
      <c r="B175">
        <v>1</v>
      </c>
      <c r="C175">
        <v>444</v>
      </c>
      <c r="E175" t="s">
        <v>338</v>
      </c>
      <c r="F175" t="s">
        <v>339</v>
      </c>
      <c r="G175" t="s">
        <v>340</v>
      </c>
      <c r="H175" t="s">
        <v>81</v>
      </c>
      <c r="I175">
        <f>I173*J175</f>
        <v>1.8720000000000001</v>
      </c>
      <c r="J175">
        <v>3.6</v>
      </c>
      <c r="O175">
        <f t="shared" si="149"/>
        <v>0</v>
      </c>
      <c r="P175">
        <f t="shared" si="150"/>
        <v>0</v>
      </c>
      <c r="Q175">
        <f t="shared" si="151"/>
        <v>0</v>
      </c>
      <c r="R175">
        <f t="shared" si="152"/>
        <v>0</v>
      </c>
      <c r="S175">
        <f t="shared" si="153"/>
        <v>0</v>
      </c>
      <c r="T175">
        <f t="shared" si="154"/>
        <v>0</v>
      </c>
      <c r="U175">
        <f t="shared" si="155"/>
        <v>0</v>
      </c>
      <c r="V175">
        <f t="shared" si="156"/>
        <v>0</v>
      </c>
      <c r="W175">
        <f t="shared" si="157"/>
        <v>0</v>
      </c>
      <c r="X175">
        <f t="shared" si="158"/>
        <v>0</v>
      </c>
      <c r="Y175">
        <f t="shared" si="159"/>
        <v>0</v>
      </c>
      <c r="AA175">
        <v>34736124</v>
      </c>
      <c r="AB175">
        <f t="shared" si="160"/>
        <v>0</v>
      </c>
      <c r="AC175">
        <f t="shared" si="186"/>
        <v>0</v>
      </c>
      <c r="AD175">
        <f t="shared" si="161"/>
        <v>0</v>
      </c>
      <c r="AE175">
        <f t="shared" si="162"/>
        <v>0</v>
      </c>
      <c r="AF175">
        <f t="shared" si="163"/>
        <v>0</v>
      </c>
      <c r="AG175">
        <f t="shared" si="164"/>
        <v>0</v>
      </c>
      <c r="AH175">
        <f t="shared" si="165"/>
        <v>0</v>
      </c>
      <c r="AI175">
        <f t="shared" si="166"/>
        <v>0</v>
      </c>
      <c r="AJ175">
        <f t="shared" si="167"/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106</v>
      </c>
      <c r="AU175">
        <v>65</v>
      </c>
      <c r="AV175">
        <v>1</v>
      </c>
      <c r="AW175">
        <v>1</v>
      </c>
      <c r="AZ175">
        <v>6.78</v>
      </c>
      <c r="BA175">
        <v>1</v>
      </c>
      <c r="BB175">
        <v>1</v>
      </c>
      <c r="BC175">
        <v>6.78</v>
      </c>
      <c r="BD175" t="s">
        <v>47</v>
      </c>
      <c r="BE175" t="s">
        <v>47</v>
      </c>
      <c r="BF175" t="s">
        <v>47</v>
      </c>
      <c r="BG175" t="s">
        <v>47</v>
      </c>
      <c r="BH175">
        <v>3</v>
      </c>
      <c r="BI175">
        <v>1</v>
      </c>
      <c r="BJ175" t="s">
        <v>47</v>
      </c>
      <c r="BM175">
        <v>0</v>
      </c>
      <c r="BN175">
        <v>0</v>
      </c>
      <c r="BO175" t="s">
        <v>47</v>
      </c>
      <c r="BP175">
        <v>0</v>
      </c>
      <c r="BQ175">
        <v>20</v>
      </c>
      <c r="BR175">
        <v>0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1</v>
      </c>
      <c r="BY175" t="s">
        <v>47</v>
      </c>
      <c r="BZ175">
        <v>106</v>
      </c>
      <c r="CA175">
        <v>65</v>
      </c>
      <c r="CF175">
        <v>0</v>
      </c>
      <c r="CG175">
        <v>0</v>
      </c>
      <c r="CM175">
        <v>0</v>
      </c>
      <c r="CN175" t="s">
        <v>47</v>
      </c>
      <c r="CO175">
        <v>0</v>
      </c>
      <c r="CP175">
        <f t="shared" si="187"/>
        <v>0</v>
      </c>
      <c r="CQ175">
        <f t="shared" si="168"/>
        <v>0</v>
      </c>
      <c r="CR175">
        <f t="shared" si="169"/>
        <v>0</v>
      </c>
      <c r="CS175">
        <f t="shared" si="170"/>
        <v>0</v>
      </c>
      <c r="CT175">
        <f t="shared" si="171"/>
        <v>0</v>
      </c>
      <c r="CU175">
        <f t="shared" si="172"/>
        <v>0</v>
      </c>
      <c r="CV175">
        <f t="shared" si="173"/>
        <v>0</v>
      </c>
      <c r="CW175">
        <f t="shared" si="174"/>
        <v>0</v>
      </c>
      <c r="CX175">
        <f t="shared" si="175"/>
        <v>0</v>
      </c>
      <c r="CY175">
        <f t="shared" si="176"/>
        <v>0</v>
      </c>
      <c r="CZ175">
        <f t="shared" si="177"/>
        <v>0</v>
      </c>
      <c r="DC175" t="s">
        <v>47</v>
      </c>
      <c r="DD175" t="s">
        <v>47</v>
      </c>
      <c r="DE175" t="s">
        <v>47</v>
      </c>
      <c r="DF175" t="s">
        <v>47</v>
      </c>
      <c r="DG175" t="s">
        <v>47</v>
      </c>
      <c r="DH175" t="s">
        <v>47</v>
      </c>
      <c r="DI175" t="s">
        <v>47</v>
      </c>
      <c r="DJ175" t="s">
        <v>47</v>
      </c>
      <c r="DK175" t="s">
        <v>47</v>
      </c>
      <c r="DL175" t="s">
        <v>47</v>
      </c>
      <c r="DM175" t="s">
        <v>47</v>
      </c>
      <c r="DN175">
        <v>0</v>
      </c>
      <c r="DO175">
        <v>0</v>
      </c>
      <c r="DP175">
        <v>1</v>
      </c>
      <c r="DQ175">
        <v>1</v>
      </c>
      <c r="DU175">
        <v>1007</v>
      </c>
      <c r="DV175" t="s">
        <v>81</v>
      </c>
      <c r="DW175" t="s">
        <v>81</v>
      </c>
      <c r="DX175">
        <v>1</v>
      </c>
      <c r="EE175">
        <v>32653299</v>
      </c>
      <c r="EF175">
        <v>20</v>
      </c>
      <c r="EG175" t="s">
        <v>75</v>
      </c>
      <c r="EH175">
        <v>0</v>
      </c>
      <c r="EI175" t="s">
        <v>47</v>
      </c>
      <c r="EJ175">
        <v>1</v>
      </c>
      <c r="EK175">
        <v>0</v>
      </c>
      <c r="EL175" t="s">
        <v>76</v>
      </c>
      <c r="EM175" t="s">
        <v>77</v>
      </c>
      <c r="EO175" t="s">
        <v>47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FQ175">
        <v>0</v>
      </c>
      <c r="FR175">
        <f t="shared" si="178"/>
        <v>0</v>
      </c>
      <c r="FS175">
        <v>0</v>
      </c>
      <c r="FX175">
        <v>106</v>
      </c>
      <c r="FY175">
        <v>65</v>
      </c>
      <c r="GA175" t="s">
        <v>47</v>
      </c>
      <c r="GD175">
        <v>0</v>
      </c>
      <c r="GF175">
        <v>-1869362282</v>
      </c>
      <c r="GG175">
        <v>1</v>
      </c>
      <c r="GH175">
        <v>1</v>
      </c>
      <c r="GI175">
        <v>4</v>
      </c>
      <c r="GJ175">
        <v>0</v>
      </c>
      <c r="GK175">
        <f>ROUND(R175*(S12)/100,0)</f>
        <v>0</v>
      </c>
      <c r="GL175">
        <f t="shared" si="179"/>
        <v>0</v>
      </c>
      <c r="GM175">
        <f t="shared" si="180"/>
        <v>0</v>
      </c>
      <c r="GN175">
        <f t="shared" si="181"/>
        <v>0</v>
      </c>
      <c r="GO175">
        <f t="shared" si="182"/>
        <v>0</v>
      </c>
      <c r="GP175">
        <f t="shared" si="183"/>
        <v>0</v>
      </c>
      <c r="GR175">
        <v>0</v>
      </c>
      <c r="GS175">
        <v>3</v>
      </c>
      <c r="GT175">
        <v>0</v>
      </c>
      <c r="GU175" t="s">
        <v>47</v>
      </c>
      <c r="GV175">
        <f t="shared" si="184"/>
        <v>0</v>
      </c>
      <c r="GW175">
        <v>1</v>
      </c>
      <c r="GX175">
        <f t="shared" si="185"/>
        <v>0</v>
      </c>
      <c r="HA175">
        <v>0</v>
      </c>
      <c r="HB175">
        <v>0</v>
      </c>
      <c r="IF175">
        <v>-1</v>
      </c>
      <c r="IK175">
        <v>0</v>
      </c>
    </row>
    <row r="176" spans="1:255" x14ac:dyDescent="0.2">
      <c r="A176" s="2">
        <v>18</v>
      </c>
      <c r="B176" s="2">
        <v>1</v>
      </c>
      <c r="C176" s="2">
        <v>433</v>
      </c>
      <c r="D176" s="2"/>
      <c r="E176" s="2" t="s">
        <v>341</v>
      </c>
      <c r="F176" s="2" t="str">
        <f>'1.Смета.или.Акт'!B230</f>
        <v>02.2.05.04</v>
      </c>
      <c r="G176" s="2" t="str">
        <f>'1.Смета.или.Акт'!C230</f>
        <v>Щебень</v>
      </c>
      <c r="H176" s="2" t="s">
        <v>81</v>
      </c>
      <c r="I176" s="2">
        <f>I172*J176</f>
        <v>13.103999999999999</v>
      </c>
      <c r="J176" s="2">
        <v>25.2</v>
      </c>
      <c r="K176" s="2"/>
      <c r="L176" s="2"/>
      <c r="M176" s="2"/>
      <c r="N176" s="2"/>
      <c r="O176" s="2">
        <f t="shared" si="149"/>
        <v>1971</v>
      </c>
      <c r="P176" s="2">
        <f t="shared" si="150"/>
        <v>1971</v>
      </c>
      <c r="Q176" s="2">
        <f t="shared" si="151"/>
        <v>0</v>
      </c>
      <c r="R176" s="2">
        <f t="shared" si="152"/>
        <v>0</v>
      </c>
      <c r="S176" s="2">
        <f t="shared" si="153"/>
        <v>0</v>
      </c>
      <c r="T176" s="2">
        <f t="shared" si="154"/>
        <v>0</v>
      </c>
      <c r="U176" s="2">
        <f t="shared" si="155"/>
        <v>0</v>
      </c>
      <c r="V176" s="2">
        <f t="shared" si="156"/>
        <v>0</v>
      </c>
      <c r="W176" s="2">
        <f t="shared" si="157"/>
        <v>0</v>
      </c>
      <c r="X176" s="2">
        <f t="shared" si="158"/>
        <v>0</v>
      </c>
      <c r="Y176" s="2">
        <f t="shared" si="159"/>
        <v>0</v>
      </c>
      <c r="Z176" s="2"/>
      <c r="AA176" s="2">
        <v>34736102</v>
      </c>
      <c r="AB176" s="2">
        <f t="shared" si="160"/>
        <v>150.44</v>
      </c>
      <c r="AC176" s="2">
        <f>'1.Смета.или.Акт'!F230</f>
        <v>150.44</v>
      </c>
      <c r="AD176" s="2">
        <f t="shared" si="161"/>
        <v>0</v>
      </c>
      <c r="AE176" s="2">
        <f t="shared" si="162"/>
        <v>0</v>
      </c>
      <c r="AF176" s="2">
        <f t="shared" si="163"/>
        <v>0</v>
      </c>
      <c r="AG176" s="2">
        <f t="shared" si="164"/>
        <v>0</v>
      </c>
      <c r="AH176" s="2">
        <f t="shared" si="165"/>
        <v>0</v>
      </c>
      <c r="AI176" s="2">
        <f t="shared" si="166"/>
        <v>0</v>
      </c>
      <c r="AJ176" s="2">
        <f t="shared" si="167"/>
        <v>0</v>
      </c>
      <c r="AK176" s="2">
        <v>150.44</v>
      </c>
      <c r="AL176" s="2">
        <v>150.44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106</v>
      </c>
      <c r="AU176" s="2">
        <v>65</v>
      </c>
      <c r="AV176" s="2">
        <v>1</v>
      </c>
      <c r="AW176" s="2">
        <v>1</v>
      </c>
      <c r="AX176" s="2"/>
      <c r="AY176" s="2"/>
      <c r="AZ176" s="2">
        <v>1</v>
      </c>
      <c r="BA176" s="2">
        <v>1</v>
      </c>
      <c r="BB176" s="2">
        <v>1</v>
      </c>
      <c r="BC176" s="2">
        <v>1</v>
      </c>
      <c r="BD176" s="2" t="s">
        <v>47</v>
      </c>
      <c r="BE176" s="2" t="s">
        <v>47</v>
      </c>
      <c r="BF176" s="2" t="s">
        <v>47</v>
      </c>
      <c r="BG176" s="2" t="s">
        <v>47</v>
      </c>
      <c r="BH176" s="2">
        <v>3</v>
      </c>
      <c r="BI176" s="2">
        <v>1</v>
      </c>
      <c r="BJ176" s="2" t="s">
        <v>47</v>
      </c>
      <c r="BK176" s="2"/>
      <c r="BL176" s="2"/>
      <c r="BM176" s="2">
        <v>0</v>
      </c>
      <c r="BN176" s="2">
        <v>0</v>
      </c>
      <c r="BO176" s="2" t="s">
        <v>47</v>
      </c>
      <c r="BP176" s="2">
        <v>0</v>
      </c>
      <c r="BQ176" s="2">
        <v>20</v>
      </c>
      <c r="BR176" s="2">
        <v>0</v>
      </c>
      <c r="BS176" s="2">
        <v>1</v>
      </c>
      <c r="BT176" s="2">
        <v>1</v>
      </c>
      <c r="BU176" s="2">
        <v>1</v>
      </c>
      <c r="BV176" s="2">
        <v>1</v>
      </c>
      <c r="BW176" s="2">
        <v>1</v>
      </c>
      <c r="BX176" s="2">
        <v>1</v>
      </c>
      <c r="BY176" s="2" t="s">
        <v>47</v>
      </c>
      <c r="BZ176" s="2">
        <v>106</v>
      </c>
      <c r="CA176" s="2">
        <v>65</v>
      </c>
      <c r="CB176" s="2"/>
      <c r="CC176" s="2"/>
      <c r="CD176" s="2"/>
      <c r="CE176" s="2"/>
      <c r="CF176" s="2">
        <v>0</v>
      </c>
      <c r="CG176" s="2">
        <v>0</v>
      </c>
      <c r="CH176" s="2"/>
      <c r="CI176" s="2"/>
      <c r="CJ176" s="2"/>
      <c r="CK176" s="2"/>
      <c r="CL176" s="2"/>
      <c r="CM176" s="2">
        <v>0</v>
      </c>
      <c r="CN176" s="2" t="s">
        <v>47</v>
      </c>
      <c r="CO176" s="2">
        <v>0</v>
      </c>
      <c r="CP176" s="2">
        <f>IF('1.Смета.или.Акт'!F230=AC176+AD176+AF176,P176+Q176+S176,I176*AB176)</f>
        <v>1971</v>
      </c>
      <c r="CQ176" s="2">
        <f t="shared" si="168"/>
        <v>150.44</v>
      </c>
      <c r="CR176" s="2">
        <f t="shared" si="169"/>
        <v>0</v>
      </c>
      <c r="CS176" s="2">
        <f t="shared" si="170"/>
        <v>0</v>
      </c>
      <c r="CT176" s="2">
        <f t="shared" si="171"/>
        <v>0</v>
      </c>
      <c r="CU176" s="2">
        <f t="shared" si="172"/>
        <v>0</v>
      </c>
      <c r="CV176" s="2">
        <f t="shared" si="173"/>
        <v>0</v>
      </c>
      <c r="CW176" s="2">
        <f t="shared" si="174"/>
        <v>0</v>
      </c>
      <c r="CX176" s="2">
        <f t="shared" si="175"/>
        <v>0</v>
      </c>
      <c r="CY176" s="2">
        <f t="shared" si="176"/>
        <v>0</v>
      </c>
      <c r="CZ176" s="2">
        <f t="shared" si="177"/>
        <v>0</v>
      </c>
      <c r="DA176" s="2"/>
      <c r="DB176" s="2"/>
      <c r="DC176" s="2" t="s">
        <v>47</v>
      </c>
      <c r="DD176" s="2" t="s">
        <v>47</v>
      </c>
      <c r="DE176" s="2" t="s">
        <v>47</v>
      </c>
      <c r="DF176" s="2" t="s">
        <v>47</v>
      </c>
      <c r="DG176" s="2" t="s">
        <v>47</v>
      </c>
      <c r="DH176" s="2" t="s">
        <v>47</v>
      </c>
      <c r="DI176" s="2" t="s">
        <v>47</v>
      </c>
      <c r="DJ176" s="2" t="s">
        <v>47</v>
      </c>
      <c r="DK176" s="2" t="s">
        <v>47</v>
      </c>
      <c r="DL176" s="2" t="s">
        <v>47</v>
      </c>
      <c r="DM176" s="2" t="s">
        <v>47</v>
      </c>
      <c r="DN176" s="2">
        <v>0</v>
      </c>
      <c r="DO176" s="2">
        <v>0</v>
      </c>
      <c r="DP176" s="2">
        <v>1</v>
      </c>
      <c r="DQ176" s="2">
        <v>1</v>
      </c>
      <c r="DR176" s="2"/>
      <c r="DS176" s="2"/>
      <c r="DT176" s="2"/>
      <c r="DU176" s="2">
        <v>1007</v>
      </c>
      <c r="DV176" s="2" t="s">
        <v>81</v>
      </c>
      <c r="DW176" s="2" t="str">
        <f>'1.Смета.или.Акт'!D230</f>
        <v>м3</v>
      </c>
      <c r="DX176" s="2">
        <v>1</v>
      </c>
      <c r="DY176" s="2"/>
      <c r="DZ176" s="2"/>
      <c r="EA176" s="2"/>
      <c r="EB176" s="2"/>
      <c r="EC176" s="2"/>
      <c r="ED176" s="2"/>
      <c r="EE176" s="2">
        <v>32653299</v>
      </c>
      <c r="EF176" s="2">
        <v>20</v>
      </c>
      <c r="EG176" s="2" t="s">
        <v>75</v>
      </c>
      <c r="EH176" s="2">
        <v>0</v>
      </c>
      <c r="EI176" s="2" t="s">
        <v>47</v>
      </c>
      <c r="EJ176" s="2">
        <v>1</v>
      </c>
      <c r="EK176" s="2">
        <v>0</v>
      </c>
      <c r="EL176" s="2" t="s">
        <v>76</v>
      </c>
      <c r="EM176" s="2" t="s">
        <v>77</v>
      </c>
      <c r="EN176" s="2"/>
      <c r="EO176" s="2" t="s">
        <v>47</v>
      </c>
      <c r="EP176" s="2"/>
      <c r="EQ176" s="2">
        <v>0</v>
      </c>
      <c r="ER176" s="2">
        <v>147.49</v>
      </c>
      <c r="ES176" s="2">
        <v>150.44</v>
      </c>
      <c r="ET176" s="2">
        <v>0</v>
      </c>
      <c r="EU176" s="2">
        <v>0</v>
      </c>
      <c r="EV176" s="2">
        <v>0</v>
      </c>
      <c r="EW176" s="2">
        <v>0</v>
      </c>
      <c r="EX176" s="2">
        <v>0</v>
      </c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>
        <v>0</v>
      </c>
      <c r="FR176" s="2">
        <f t="shared" si="178"/>
        <v>0</v>
      </c>
      <c r="FS176" s="2">
        <v>0</v>
      </c>
      <c r="FT176" s="2"/>
      <c r="FU176" s="2"/>
      <c r="FV176" s="2"/>
      <c r="FW176" s="2"/>
      <c r="FX176" s="2">
        <v>106</v>
      </c>
      <c r="FY176" s="2">
        <v>65</v>
      </c>
      <c r="FZ176" s="2"/>
      <c r="GA176" s="2" t="s">
        <v>344</v>
      </c>
      <c r="GB176" s="2"/>
      <c r="GC176" s="2"/>
      <c r="GD176" s="2">
        <v>0</v>
      </c>
      <c r="GE176" s="2"/>
      <c r="GF176" s="2">
        <v>1239012555</v>
      </c>
      <c r="GG176" s="2">
        <v>2</v>
      </c>
      <c r="GH176" s="2">
        <v>2</v>
      </c>
      <c r="GI176" s="2">
        <v>-2</v>
      </c>
      <c r="GJ176" s="2">
        <v>0</v>
      </c>
      <c r="GK176" s="2">
        <f>ROUND(R176*(R12)/100,0)</f>
        <v>0</v>
      </c>
      <c r="GL176" s="2">
        <f t="shared" si="179"/>
        <v>0</v>
      </c>
      <c r="GM176" s="2">
        <f t="shared" si="180"/>
        <v>1971</v>
      </c>
      <c r="GN176" s="2">
        <f t="shared" si="181"/>
        <v>1971</v>
      </c>
      <c r="GO176" s="2">
        <f t="shared" si="182"/>
        <v>0</v>
      </c>
      <c r="GP176" s="2">
        <f t="shared" si="183"/>
        <v>0</v>
      </c>
      <c r="GQ176" s="2"/>
      <c r="GR176" s="2">
        <v>0</v>
      </c>
      <c r="GS176" s="2">
        <v>2</v>
      </c>
      <c r="GT176" s="2">
        <v>0</v>
      </c>
      <c r="GU176" s="2" t="s">
        <v>47</v>
      </c>
      <c r="GV176" s="2">
        <f t="shared" si="184"/>
        <v>0</v>
      </c>
      <c r="GW176" s="2">
        <v>1</v>
      </c>
      <c r="GX176" s="2">
        <f t="shared" si="185"/>
        <v>0</v>
      </c>
      <c r="GY176" s="2"/>
      <c r="GZ176" s="2"/>
      <c r="HA176" s="2">
        <v>0</v>
      </c>
      <c r="HB176" s="2">
        <v>0</v>
      </c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>
        <v>-1</v>
      </c>
      <c r="IG176" s="2"/>
      <c r="IH176" s="2"/>
      <c r="II176" s="2"/>
      <c r="IJ176" s="2"/>
      <c r="IK176" s="2">
        <v>0</v>
      </c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55" x14ac:dyDescent="0.2">
      <c r="A177">
        <v>18</v>
      </c>
      <c r="B177">
        <v>1</v>
      </c>
      <c r="C177">
        <v>445</v>
      </c>
      <c r="E177" t="s">
        <v>341</v>
      </c>
      <c r="F177" t="s">
        <v>342</v>
      </c>
      <c r="G177" t="s">
        <v>343</v>
      </c>
      <c r="H177" t="s">
        <v>81</v>
      </c>
      <c r="I177">
        <f>I173*J177</f>
        <v>13.103999999999999</v>
      </c>
      <c r="J177">
        <v>25.2</v>
      </c>
      <c r="O177">
        <f t="shared" si="149"/>
        <v>13366</v>
      </c>
      <c r="P177">
        <f t="shared" si="150"/>
        <v>13366</v>
      </c>
      <c r="Q177">
        <f t="shared" si="151"/>
        <v>0</v>
      </c>
      <c r="R177">
        <f t="shared" si="152"/>
        <v>0</v>
      </c>
      <c r="S177">
        <f t="shared" si="153"/>
        <v>0</v>
      </c>
      <c r="T177">
        <f t="shared" si="154"/>
        <v>0</v>
      </c>
      <c r="U177">
        <f t="shared" si="155"/>
        <v>0</v>
      </c>
      <c r="V177">
        <f t="shared" si="156"/>
        <v>0</v>
      </c>
      <c r="W177">
        <f t="shared" si="157"/>
        <v>0</v>
      </c>
      <c r="X177">
        <f t="shared" si="158"/>
        <v>0</v>
      </c>
      <c r="Y177">
        <f t="shared" si="159"/>
        <v>0</v>
      </c>
      <c r="AA177">
        <v>34736124</v>
      </c>
      <c r="AB177">
        <f t="shared" si="160"/>
        <v>150.44</v>
      </c>
      <c r="AC177">
        <f t="shared" si="186"/>
        <v>150.44</v>
      </c>
      <c r="AD177">
        <f t="shared" si="161"/>
        <v>0</v>
      </c>
      <c r="AE177">
        <f t="shared" si="162"/>
        <v>0</v>
      </c>
      <c r="AF177">
        <f t="shared" si="163"/>
        <v>0</v>
      </c>
      <c r="AG177">
        <f t="shared" si="164"/>
        <v>0</v>
      </c>
      <c r="AH177">
        <f t="shared" si="165"/>
        <v>0</v>
      </c>
      <c r="AI177">
        <f t="shared" si="166"/>
        <v>0</v>
      </c>
      <c r="AJ177">
        <f t="shared" si="167"/>
        <v>0</v>
      </c>
      <c r="AK177">
        <v>150.44</v>
      </c>
      <c r="AL177">
        <v>150.44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106</v>
      </c>
      <c r="AU177">
        <v>65</v>
      </c>
      <c r="AV177">
        <v>1</v>
      </c>
      <c r="AW177">
        <v>1</v>
      </c>
      <c r="AZ177">
        <v>6.78</v>
      </c>
      <c r="BA177">
        <v>1</v>
      </c>
      <c r="BB177">
        <v>1</v>
      </c>
      <c r="BC177">
        <v>6.78</v>
      </c>
      <c r="BD177" t="s">
        <v>47</v>
      </c>
      <c r="BE177" t="s">
        <v>47</v>
      </c>
      <c r="BF177" t="s">
        <v>47</v>
      </c>
      <c r="BG177" t="s">
        <v>47</v>
      </c>
      <c r="BH177">
        <v>3</v>
      </c>
      <c r="BI177">
        <v>1</v>
      </c>
      <c r="BJ177" t="s">
        <v>47</v>
      </c>
      <c r="BM177">
        <v>0</v>
      </c>
      <c r="BN177">
        <v>0</v>
      </c>
      <c r="BO177" t="s">
        <v>47</v>
      </c>
      <c r="BP177">
        <v>0</v>
      </c>
      <c r="BQ177">
        <v>20</v>
      </c>
      <c r="BR177">
        <v>0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Y177" t="s">
        <v>47</v>
      </c>
      <c r="BZ177">
        <v>106</v>
      </c>
      <c r="CA177">
        <v>65</v>
      </c>
      <c r="CF177">
        <v>0</v>
      </c>
      <c r="CG177">
        <v>0</v>
      </c>
      <c r="CM177">
        <v>0</v>
      </c>
      <c r="CN177" t="s">
        <v>47</v>
      </c>
      <c r="CO177">
        <v>0</v>
      </c>
      <c r="CP177">
        <f t="shared" si="187"/>
        <v>13366</v>
      </c>
      <c r="CQ177">
        <f t="shared" si="168"/>
        <v>1019.9832</v>
      </c>
      <c r="CR177">
        <f t="shared" si="169"/>
        <v>0</v>
      </c>
      <c r="CS177">
        <f t="shared" si="170"/>
        <v>0</v>
      </c>
      <c r="CT177">
        <f t="shared" si="171"/>
        <v>0</v>
      </c>
      <c r="CU177">
        <f t="shared" si="172"/>
        <v>0</v>
      </c>
      <c r="CV177">
        <f t="shared" si="173"/>
        <v>0</v>
      </c>
      <c r="CW177">
        <f t="shared" si="174"/>
        <v>0</v>
      </c>
      <c r="CX177">
        <f t="shared" si="175"/>
        <v>0</v>
      </c>
      <c r="CY177">
        <f t="shared" si="176"/>
        <v>0</v>
      </c>
      <c r="CZ177">
        <f t="shared" si="177"/>
        <v>0</v>
      </c>
      <c r="DC177" t="s">
        <v>47</v>
      </c>
      <c r="DD177" t="s">
        <v>47</v>
      </c>
      <c r="DE177" t="s">
        <v>47</v>
      </c>
      <c r="DF177" t="s">
        <v>47</v>
      </c>
      <c r="DG177" t="s">
        <v>47</v>
      </c>
      <c r="DH177" t="s">
        <v>47</v>
      </c>
      <c r="DI177" t="s">
        <v>47</v>
      </c>
      <c r="DJ177" t="s">
        <v>47</v>
      </c>
      <c r="DK177" t="s">
        <v>47</v>
      </c>
      <c r="DL177" t="s">
        <v>47</v>
      </c>
      <c r="DM177" t="s">
        <v>47</v>
      </c>
      <c r="DN177">
        <v>0</v>
      </c>
      <c r="DO177">
        <v>0</v>
      </c>
      <c r="DP177">
        <v>1</v>
      </c>
      <c r="DQ177">
        <v>1</v>
      </c>
      <c r="DU177">
        <v>1007</v>
      </c>
      <c r="DV177" t="s">
        <v>81</v>
      </c>
      <c r="DW177" t="s">
        <v>81</v>
      </c>
      <c r="DX177">
        <v>1</v>
      </c>
      <c r="EE177">
        <v>32653299</v>
      </c>
      <c r="EF177">
        <v>20</v>
      </c>
      <c r="EG177" t="s">
        <v>75</v>
      </c>
      <c r="EH177">
        <v>0</v>
      </c>
      <c r="EI177" t="s">
        <v>47</v>
      </c>
      <c r="EJ177">
        <v>1</v>
      </c>
      <c r="EK177">
        <v>0</v>
      </c>
      <c r="EL177" t="s">
        <v>76</v>
      </c>
      <c r="EM177" t="s">
        <v>77</v>
      </c>
      <c r="EO177" t="s">
        <v>47</v>
      </c>
      <c r="EQ177">
        <v>0</v>
      </c>
      <c r="ER177">
        <v>1000</v>
      </c>
      <c r="ES177">
        <v>150.44</v>
      </c>
      <c r="ET177">
        <v>0</v>
      </c>
      <c r="EU177">
        <v>0</v>
      </c>
      <c r="EV177">
        <v>0</v>
      </c>
      <c r="EW177">
        <v>0</v>
      </c>
      <c r="EX177">
        <v>0</v>
      </c>
      <c r="EZ177">
        <v>5</v>
      </c>
      <c r="FC177">
        <v>0</v>
      </c>
      <c r="FD177">
        <v>18</v>
      </c>
      <c r="FF177">
        <v>1000</v>
      </c>
      <c r="FQ177">
        <v>0</v>
      </c>
      <c r="FR177">
        <f t="shared" si="178"/>
        <v>0</v>
      </c>
      <c r="FS177">
        <v>0</v>
      </c>
      <c r="FX177">
        <v>106</v>
      </c>
      <c r="FY177">
        <v>65</v>
      </c>
      <c r="GA177" t="s">
        <v>344</v>
      </c>
      <c r="GD177">
        <v>0</v>
      </c>
      <c r="GF177">
        <v>1239012555</v>
      </c>
      <c r="GG177">
        <v>1</v>
      </c>
      <c r="GH177">
        <v>3</v>
      </c>
      <c r="GI177">
        <v>4</v>
      </c>
      <c r="GJ177">
        <v>0</v>
      </c>
      <c r="GK177">
        <f>ROUND(R177*(S12)/100,0)</f>
        <v>0</v>
      </c>
      <c r="GL177">
        <f t="shared" si="179"/>
        <v>0</v>
      </c>
      <c r="GM177">
        <f t="shared" si="180"/>
        <v>13366</v>
      </c>
      <c r="GN177">
        <f t="shared" si="181"/>
        <v>13366</v>
      </c>
      <c r="GO177">
        <f t="shared" si="182"/>
        <v>0</v>
      </c>
      <c r="GP177">
        <f t="shared" si="183"/>
        <v>0</v>
      </c>
      <c r="GR177">
        <v>1</v>
      </c>
      <c r="GS177">
        <v>1</v>
      </c>
      <c r="GT177">
        <v>0</v>
      </c>
      <c r="GU177" t="s">
        <v>47</v>
      </c>
      <c r="GV177">
        <f t="shared" si="184"/>
        <v>0</v>
      </c>
      <c r="GW177">
        <v>1</v>
      </c>
      <c r="GX177">
        <f t="shared" si="185"/>
        <v>0</v>
      </c>
      <c r="HA177">
        <v>0</v>
      </c>
      <c r="HB177">
        <v>0</v>
      </c>
      <c r="IF177">
        <v>-1</v>
      </c>
      <c r="IK177">
        <v>0</v>
      </c>
    </row>
    <row r="178" spans="1:255" x14ac:dyDescent="0.2">
      <c r="A178" s="2">
        <v>18</v>
      </c>
      <c r="B178" s="2">
        <v>1</v>
      </c>
      <c r="C178" s="2">
        <v>434</v>
      </c>
      <c r="D178" s="2"/>
      <c r="E178" s="2" t="s">
        <v>345</v>
      </c>
      <c r="F178" s="2" t="str">
        <f>'1.Смета.или.Акт'!B232</f>
        <v>04.2.02.02</v>
      </c>
      <c r="G178" s="2" t="str">
        <f>'1.Смета.или.Акт'!C232</f>
        <v>Асфальт литой песчаный</v>
      </c>
      <c r="H178" s="2" t="s">
        <v>74</v>
      </c>
      <c r="I178" s="2">
        <f>I172*J178</f>
        <v>6.0996000000000006</v>
      </c>
      <c r="J178" s="2">
        <v>11.73</v>
      </c>
      <c r="K178" s="2"/>
      <c r="L178" s="2"/>
      <c r="M178" s="2"/>
      <c r="N178" s="2"/>
      <c r="O178" s="2">
        <f t="shared" si="149"/>
        <v>379</v>
      </c>
      <c r="P178" s="2">
        <f t="shared" si="150"/>
        <v>379</v>
      </c>
      <c r="Q178" s="2">
        <f t="shared" si="151"/>
        <v>0</v>
      </c>
      <c r="R178" s="2">
        <f t="shared" si="152"/>
        <v>0</v>
      </c>
      <c r="S178" s="2">
        <f t="shared" si="153"/>
        <v>0</v>
      </c>
      <c r="T178" s="2">
        <f t="shared" si="154"/>
        <v>0</v>
      </c>
      <c r="U178" s="2">
        <f t="shared" si="155"/>
        <v>0</v>
      </c>
      <c r="V178" s="2">
        <f t="shared" si="156"/>
        <v>0</v>
      </c>
      <c r="W178" s="2">
        <f t="shared" si="157"/>
        <v>0</v>
      </c>
      <c r="X178" s="2">
        <f t="shared" si="158"/>
        <v>0</v>
      </c>
      <c r="Y178" s="2">
        <f t="shared" si="159"/>
        <v>0</v>
      </c>
      <c r="Z178" s="2"/>
      <c r="AA178" s="2">
        <v>34736102</v>
      </c>
      <c r="AB178" s="2">
        <f t="shared" si="160"/>
        <v>62.18</v>
      </c>
      <c r="AC178" s="2">
        <f>'1.Смета.или.Акт'!F232</f>
        <v>62.18</v>
      </c>
      <c r="AD178" s="2">
        <f t="shared" si="161"/>
        <v>0</v>
      </c>
      <c r="AE178" s="2">
        <f t="shared" si="162"/>
        <v>0</v>
      </c>
      <c r="AF178" s="2">
        <f t="shared" si="163"/>
        <v>0</v>
      </c>
      <c r="AG178" s="2">
        <f t="shared" si="164"/>
        <v>0</v>
      </c>
      <c r="AH178" s="2">
        <f t="shared" si="165"/>
        <v>0</v>
      </c>
      <c r="AI178" s="2">
        <f t="shared" si="166"/>
        <v>0</v>
      </c>
      <c r="AJ178" s="2">
        <f t="shared" si="167"/>
        <v>0</v>
      </c>
      <c r="AK178" s="2">
        <v>62.18</v>
      </c>
      <c r="AL178" s="2">
        <v>62.18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106</v>
      </c>
      <c r="AU178" s="2">
        <v>65</v>
      </c>
      <c r="AV178" s="2">
        <v>1</v>
      </c>
      <c r="AW178" s="2">
        <v>1</v>
      </c>
      <c r="AX178" s="2"/>
      <c r="AY178" s="2"/>
      <c r="AZ178" s="2">
        <v>1</v>
      </c>
      <c r="BA178" s="2">
        <v>1</v>
      </c>
      <c r="BB178" s="2">
        <v>1</v>
      </c>
      <c r="BC178" s="2">
        <v>1</v>
      </c>
      <c r="BD178" s="2" t="s">
        <v>47</v>
      </c>
      <c r="BE178" s="2" t="s">
        <v>47</v>
      </c>
      <c r="BF178" s="2" t="s">
        <v>47</v>
      </c>
      <c r="BG178" s="2" t="s">
        <v>47</v>
      </c>
      <c r="BH178" s="2">
        <v>3</v>
      </c>
      <c r="BI178" s="2">
        <v>1</v>
      </c>
      <c r="BJ178" s="2" t="s">
        <v>47</v>
      </c>
      <c r="BK178" s="2"/>
      <c r="BL178" s="2"/>
      <c r="BM178" s="2">
        <v>0</v>
      </c>
      <c r="BN178" s="2">
        <v>0</v>
      </c>
      <c r="BO178" s="2" t="s">
        <v>47</v>
      </c>
      <c r="BP178" s="2">
        <v>0</v>
      </c>
      <c r="BQ178" s="2">
        <v>20</v>
      </c>
      <c r="BR178" s="2">
        <v>0</v>
      </c>
      <c r="BS178" s="2">
        <v>1</v>
      </c>
      <c r="BT178" s="2">
        <v>1</v>
      </c>
      <c r="BU178" s="2">
        <v>1</v>
      </c>
      <c r="BV178" s="2">
        <v>1</v>
      </c>
      <c r="BW178" s="2">
        <v>1</v>
      </c>
      <c r="BX178" s="2">
        <v>1</v>
      </c>
      <c r="BY178" s="2" t="s">
        <v>47</v>
      </c>
      <c r="BZ178" s="2">
        <v>106</v>
      </c>
      <c r="CA178" s="2">
        <v>65</v>
      </c>
      <c r="CB178" s="2"/>
      <c r="CC178" s="2"/>
      <c r="CD178" s="2"/>
      <c r="CE178" s="2"/>
      <c r="CF178" s="2">
        <v>0</v>
      </c>
      <c r="CG178" s="2">
        <v>0</v>
      </c>
      <c r="CH178" s="2"/>
      <c r="CI178" s="2"/>
      <c r="CJ178" s="2"/>
      <c r="CK178" s="2"/>
      <c r="CL178" s="2"/>
      <c r="CM178" s="2">
        <v>0</v>
      </c>
      <c r="CN178" s="2" t="s">
        <v>47</v>
      </c>
      <c r="CO178" s="2">
        <v>0</v>
      </c>
      <c r="CP178" s="2">
        <f>IF('1.Смета.или.Акт'!F232=AC178+AD178+AF178,P178+Q178+S178,I178*AB178)</f>
        <v>379</v>
      </c>
      <c r="CQ178" s="2">
        <f t="shared" si="168"/>
        <v>62.18</v>
      </c>
      <c r="CR178" s="2">
        <f t="shared" si="169"/>
        <v>0</v>
      </c>
      <c r="CS178" s="2">
        <f t="shared" si="170"/>
        <v>0</v>
      </c>
      <c r="CT178" s="2">
        <f t="shared" si="171"/>
        <v>0</v>
      </c>
      <c r="CU178" s="2">
        <f t="shared" si="172"/>
        <v>0</v>
      </c>
      <c r="CV178" s="2">
        <f t="shared" si="173"/>
        <v>0</v>
      </c>
      <c r="CW178" s="2">
        <f t="shared" si="174"/>
        <v>0</v>
      </c>
      <c r="CX178" s="2">
        <f t="shared" si="175"/>
        <v>0</v>
      </c>
      <c r="CY178" s="2">
        <f t="shared" si="176"/>
        <v>0</v>
      </c>
      <c r="CZ178" s="2">
        <f t="shared" si="177"/>
        <v>0</v>
      </c>
      <c r="DA178" s="2"/>
      <c r="DB178" s="2"/>
      <c r="DC178" s="2" t="s">
        <v>47</v>
      </c>
      <c r="DD178" s="2" t="s">
        <v>47</v>
      </c>
      <c r="DE178" s="2" t="s">
        <v>47</v>
      </c>
      <c r="DF178" s="2" t="s">
        <v>47</v>
      </c>
      <c r="DG178" s="2" t="s">
        <v>47</v>
      </c>
      <c r="DH178" s="2" t="s">
        <v>47</v>
      </c>
      <c r="DI178" s="2" t="s">
        <v>47</v>
      </c>
      <c r="DJ178" s="2" t="s">
        <v>47</v>
      </c>
      <c r="DK178" s="2" t="s">
        <v>47</v>
      </c>
      <c r="DL178" s="2" t="s">
        <v>47</v>
      </c>
      <c r="DM178" s="2" t="s">
        <v>47</v>
      </c>
      <c r="DN178" s="2">
        <v>0</v>
      </c>
      <c r="DO178" s="2">
        <v>0</v>
      </c>
      <c r="DP178" s="2">
        <v>1</v>
      </c>
      <c r="DQ178" s="2">
        <v>1</v>
      </c>
      <c r="DR178" s="2"/>
      <c r="DS178" s="2"/>
      <c r="DT178" s="2"/>
      <c r="DU178" s="2">
        <v>1009</v>
      </c>
      <c r="DV178" s="2" t="s">
        <v>74</v>
      </c>
      <c r="DW178" s="2" t="str">
        <f>'1.Смета.или.Акт'!D232</f>
        <v>т</v>
      </c>
      <c r="DX178" s="2">
        <v>1000</v>
      </c>
      <c r="DY178" s="2"/>
      <c r="DZ178" s="2"/>
      <c r="EA178" s="2"/>
      <c r="EB178" s="2"/>
      <c r="EC178" s="2"/>
      <c r="ED178" s="2"/>
      <c r="EE178" s="2">
        <v>32653299</v>
      </c>
      <c r="EF178" s="2">
        <v>20</v>
      </c>
      <c r="EG178" s="2" t="s">
        <v>75</v>
      </c>
      <c r="EH178" s="2">
        <v>0</v>
      </c>
      <c r="EI178" s="2" t="s">
        <v>47</v>
      </c>
      <c r="EJ178" s="2">
        <v>1</v>
      </c>
      <c r="EK178" s="2">
        <v>0</v>
      </c>
      <c r="EL178" s="2" t="s">
        <v>76</v>
      </c>
      <c r="EM178" s="2" t="s">
        <v>77</v>
      </c>
      <c r="EN178" s="2"/>
      <c r="EO178" s="2" t="s">
        <v>47</v>
      </c>
      <c r="EP178" s="2"/>
      <c r="EQ178" s="2">
        <v>0</v>
      </c>
      <c r="ER178" s="2">
        <v>60.96</v>
      </c>
      <c r="ES178" s="2">
        <v>62.18</v>
      </c>
      <c r="ET178" s="2">
        <v>0</v>
      </c>
      <c r="EU178" s="2">
        <v>0</v>
      </c>
      <c r="EV178" s="2">
        <v>0</v>
      </c>
      <c r="EW178" s="2">
        <v>0</v>
      </c>
      <c r="EX178" s="2">
        <v>0</v>
      </c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>
        <v>0</v>
      </c>
      <c r="FR178" s="2">
        <f t="shared" si="178"/>
        <v>0</v>
      </c>
      <c r="FS178" s="2">
        <v>0</v>
      </c>
      <c r="FT178" s="2"/>
      <c r="FU178" s="2"/>
      <c r="FV178" s="2"/>
      <c r="FW178" s="2"/>
      <c r="FX178" s="2">
        <v>106</v>
      </c>
      <c r="FY178" s="2">
        <v>65</v>
      </c>
      <c r="FZ178" s="2"/>
      <c r="GA178" s="2" t="s">
        <v>348</v>
      </c>
      <c r="GB178" s="2"/>
      <c r="GC178" s="2"/>
      <c r="GD178" s="2">
        <v>0</v>
      </c>
      <c r="GE178" s="2"/>
      <c r="GF178" s="2">
        <v>-581957658</v>
      </c>
      <c r="GG178" s="2">
        <v>2</v>
      </c>
      <c r="GH178" s="2">
        <v>2</v>
      </c>
      <c r="GI178" s="2">
        <v>-2</v>
      </c>
      <c r="GJ178" s="2">
        <v>0</v>
      </c>
      <c r="GK178" s="2">
        <f>ROUND(R178*(R12)/100,0)</f>
        <v>0</v>
      </c>
      <c r="GL178" s="2">
        <f t="shared" si="179"/>
        <v>0</v>
      </c>
      <c r="GM178" s="2">
        <f t="shared" si="180"/>
        <v>379</v>
      </c>
      <c r="GN178" s="2">
        <f t="shared" si="181"/>
        <v>379</v>
      </c>
      <c r="GO178" s="2">
        <f t="shared" si="182"/>
        <v>0</v>
      </c>
      <c r="GP178" s="2">
        <f t="shared" si="183"/>
        <v>0</v>
      </c>
      <c r="GQ178" s="2"/>
      <c r="GR178" s="2">
        <v>0</v>
      </c>
      <c r="GS178" s="2">
        <v>2</v>
      </c>
      <c r="GT178" s="2">
        <v>0</v>
      </c>
      <c r="GU178" s="2" t="s">
        <v>47</v>
      </c>
      <c r="GV178" s="2">
        <f t="shared" si="184"/>
        <v>0</v>
      </c>
      <c r="GW178" s="2">
        <v>1</v>
      </c>
      <c r="GX178" s="2">
        <f t="shared" si="185"/>
        <v>0</v>
      </c>
      <c r="GY178" s="2"/>
      <c r="GZ178" s="2"/>
      <c r="HA178" s="2">
        <v>0</v>
      </c>
      <c r="HB178" s="2">
        <v>0</v>
      </c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>
        <v>-1</v>
      </c>
      <c r="IG178" s="2"/>
      <c r="IH178" s="2"/>
      <c r="II178" s="2"/>
      <c r="IJ178" s="2"/>
      <c r="IK178" s="2">
        <v>0</v>
      </c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55" x14ac:dyDescent="0.2">
      <c r="A179">
        <v>18</v>
      </c>
      <c r="B179">
        <v>1</v>
      </c>
      <c r="C179">
        <v>446</v>
      </c>
      <c r="E179" t="s">
        <v>345</v>
      </c>
      <c r="F179" t="s">
        <v>346</v>
      </c>
      <c r="G179" t="s">
        <v>347</v>
      </c>
      <c r="H179" t="s">
        <v>74</v>
      </c>
      <c r="I179">
        <f>I173*J179</f>
        <v>6.0996000000000006</v>
      </c>
      <c r="J179">
        <v>11.73</v>
      </c>
      <c r="O179">
        <f t="shared" si="149"/>
        <v>2571</v>
      </c>
      <c r="P179">
        <f t="shared" si="150"/>
        <v>2571</v>
      </c>
      <c r="Q179">
        <f t="shared" si="151"/>
        <v>0</v>
      </c>
      <c r="R179">
        <f t="shared" si="152"/>
        <v>0</v>
      </c>
      <c r="S179">
        <f t="shared" si="153"/>
        <v>0</v>
      </c>
      <c r="T179">
        <f t="shared" si="154"/>
        <v>0</v>
      </c>
      <c r="U179">
        <f t="shared" si="155"/>
        <v>0</v>
      </c>
      <c r="V179">
        <f t="shared" si="156"/>
        <v>0</v>
      </c>
      <c r="W179">
        <f t="shared" si="157"/>
        <v>0</v>
      </c>
      <c r="X179">
        <f t="shared" si="158"/>
        <v>0</v>
      </c>
      <c r="Y179">
        <f t="shared" si="159"/>
        <v>0</v>
      </c>
      <c r="AA179">
        <v>34736124</v>
      </c>
      <c r="AB179">
        <f t="shared" si="160"/>
        <v>62.18</v>
      </c>
      <c r="AC179">
        <f t="shared" si="186"/>
        <v>62.18</v>
      </c>
      <c r="AD179">
        <f t="shared" si="161"/>
        <v>0</v>
      </c>
      <c r="AE179">
        <f t="shared" si="162"/>
        <v>0</v>
      </c>
      <c r="AF179">
        <f t="shared" si="163"/>
        <v>0</v>
      </c>
      <c r="AG179">
        <f t="shared" si="164"/>
        <v>0</v>
      </c>
      <c r="AH179">
        <f t="shared" si="165"/>
        <v>0</v>
      </c>
      <c r="AI179">
        <f t="shared" si="166"/>
        <v>0</v>
      </c>
      <c r="AJ179">
        <f t="shared" si="167"/>
        <v>0</v>
      </c>
      <c r="AK179">
        <v>62.18</v>
      </c>
      <c r="AL179">
        <v>62.18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106</v>
      </c>
      <c r="AU179">
        <v>65</v>
      </c>
      <c r="AV179">
        <v>1</v>
      </c>
      <c r="AW179">
        <v>1</v>
      </c>
      <c r="AZ179">
        <v>6.78</v>
      </c>
      <c r="BA179">
        <v>1</v>
      </c>
      <c r="BB179">
        <v>1</v>
      </c>
      <c r="BC179">
        <v>6.78</v>
      </c>
      <c r="BD179" t="s">
        <v>47</v>
      </c>
      <c r="BE179" t="s">
        <v>47</v>
      </c>
      <c r="BF179" t="s">
        <v>47</v>
      </c>
      <c r="BG179" t="s">
        <v>47</v>
      </c>
      <c r="BH179">
        <v>3</v>
      </c>
      <c r="BI179">
        <v>1</v>
      </c>
      <c r="BJ179" t="s">
        <v>47</v>
      </c>
      <c r="BM179">
        <v>0</v>
      </c>
      <c r="BN179">
        <v>0</v>
      </c>
      <c r="BO179" t="s">
        <v>47</v>
      </c>
      <c r="BP179">
        <v>0</v>
      </c>
      <c r="BQ179">
        <v>20</v>
      </c>
      <c r="BR179">
        <v>0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Y179" t="s">
        <v>47</v>
      </c>
      <c r="BZ179">
        <v>106</v>
      </c>
      <c r="CA179">
        <v>65</v>
      </c>
      <c r="CF179">
        <v>0</v>
      </c>
      <c r="CG179">
        <v>0</v>
      </c>
      <c r="CM179">
        <v>0</v>
      </c>
      <c r="CN179" t="s">
        <v>47</v>
      </c>
      <c r="CO179">
        <v>0</v>
      </c>
      <c r="CP179">
        <f t="shared" si="187"/>
        <v>2571</v>
      </c>
      <c r="CQ179">
        <f t="shared" si="168"/>
        <v>421.5804</v>
      </c>
      <c r="CR179">
        <f t="shared" si="169"/>
        <v>0</v>
      </c>
      <c r="CS179">
        <f t="shared" si="170"/>
        <v>0</v>
      </c>
      <c r="CT179">
        <f t="shared" si="171"/>
        <v>0</v>
      </c>
      <c r="CU179">
        <f t="shared" si="172"/>
        <v>0</v>
      </c>
      <c r="CV179">
        <f t="shared" si="173"/>
        <v>0</v>
      </c>
      <c r="CW179">
        <f t="shared" si="174"/>
        <v>0</v>
      </c>
      <c r="CX179">
        <f t="shared" si="175"/>
        <v>0</v>
      </c>
      <c r="CY179">
        <f t="shared" si="176"/>
        <v>0</v>
      </c>
      <c r="CZ179">
        <f t="shared" si="177"/>
        <v>0</v>
      </c>
      <c r="DC179" t="s">
        <v>47</v>
      </c>
      <c r="DD179" t="s">
        <v>47</v>
      </c>
      <c r="DE179" t="s">
        <v>47</v>
      </c>
      <c r="DF179" t="s">
        <v>47</v>
      </c>
      <c r="DG179" t="s">
        <v>47</v>
      </c>
      <c r="DH179" t="s">
        <v>47</v>
      </c>
      <c r="DI179" t="s">
        <v>47</v>
      </c>
      <c r="DJ179" t="s">
        <v>47</v>
      </c>
      <c r="DK179" t="s">
        <v>47</v>
      </c>
      <c r="DL179" t="s">
        <v>47</v>
      </c>
      <c r="DM179" t="s">
        <v>47</v>
      </c>
      <c r="DN179">
        <v>0</v>
      </c>
      <c r="DO179">
        <v>0</v>
      </c>
      <c r="DP179">
        <v>1</v>
      </c>
      <c r="DQ179">
        <v>1</v>
      </c>
      <c r="DU179">
        <v>1009</v>
      </c>
      <c r="DV179" t="s">
        <v>74</v>
      </c>
      <c r="DW179" t="s">
        <v>74</v>
      </c>
      <c r="DX179">
        <v>1000</v>
      </c>
      <c r="EE179">
        <v>32653299</v>
      </c>
      <c r="EF179">
        <v>20</v>
      </c>
      <c r="EG179" t="s">
        <v>75</v>
      </c>
      <c r="EH179">
        <v>0</v>
      </c>
      <c r="EI179" t="s">
        <v>47</v>
      </c>
      <c r="EJ179">
        <v>1</v>
      </c>
      <c r="EK179">
        <v>0</v>
      </c>
      <c r="EL179" t="s">
        <v>76</v>
      </c>
      <c r="EM179" t="s">
        <v>77</v>
      </c>
      <c r="EO179" t="s">
        <v>47</v>
      </c>
      <c r="EQ179">
        <v>0</v>
      </c>
      <c r="ER179">
        <v>413.33300000000003</v>
      </c>
      <c r="ES179">
        <v>62.18</v>
      </c>
      <c r="ET179">
        <v>0</v>
      </c>
      <c r="EU179">
        <v>0</v>
      </c>
      <c r="EV179">
        <v>0</v>
      </c>
      <c r="EW179">
        <v>0</v>
      </c>
      <c r="EX179">
        <v>0</v>
      </c>
      <c r="EZ179">
        <v>5</v>
      </c>
      <c r="FC179">
        <v>0</v>
      </c>
      <c r="FD179">
        <v>18</v>
      </c>
      <c r="FF179">
        <v>413.33300000000003</v>
      </c>
      <c r="FQ179">
        <v>0</v>
      </c>
      <c r="FR179">
        <f t="shared" si="178"/>
        <v>0</v>
      </c>
      <c r="FS179">
        <v>0</v>
      </c>
      <c r="FX179">
        <v>106</v>
      </c>
      <c r="FY179">
        <v>65</v>
      </c>
      <c r="GA179" t="s">
        <v>348</v>
      </c>
      <c r="GD179">
        <v>0</v>
      </c>
      <c r="GF179">
        <v>-581957658</v>
      </c>
      <c r="GG179">
        <v>1</v>
      </c>
      <c r="GH179">
        <v>3</v>
      </c>
      <c r="GI179">
        <v>4</v>
      </c>
      <c r="GJ179">
        <v>0</v>
      </c>
      <c r="GK179">
        <f>ROUND(R179*(S12)/100,0)</f>
        <v>0</v>
      </c>
      <c r="GL179">
        <f t="shared" si="179"/>
        <v>0</v>
      </c>
      <c r="GM179">
        <f t="shared" si="180"/>
        <v>2571</v>
      </c>
      <c r="GN179">
        <f t="shared" si="181"/>
        <v>2571</v>
      </c>
      <c r="GO179">
        <f t="shared" si="182"/>
        <v>0</v>
      </c>
      <c r="GP179">
        <f t="shared" si="183"/>
        <v>0</v>
      </c>
      <c r="GR179">
        <v>1</v>
      </c>
      <c r="GS179">
        <v>1</v>
      </c>
      <c r="GT179">
        <v>0</v>
      </c>
      <c r="GU179" t="s">
        <v>47</v>
      </c>
      <c r="GV179">
        <f t="shared" si="184"/>
        <v>0</v>
      </c>
      <c r="GW179">
        <v>1</v>
      </c>
      <c r="GX179">
        <f t="shared" si="185"/>
        <v>0</v>
      </c>
      <c r="HA179">
        <v>0</v>
      </c>
      <c r="HB179">
        <v>0</v>
      </c>
      <c r="IF179">
        <v>-1</v>
      </c>
      <c r="IK179">
        <v>0</v>
      </c>
    </row>
    <row r="180" spans="1:255" x14ac:dyDescent="0.2">
      <c r="IF180">
        <v>-1</v>
      </c>
    </row>
    <row r="181" spans="1:255" x14ac:dyDescent="0.2">
      <c r="A181" s="3">
        <v>51</v>
      </c>
      <c r="B181" s="3">
        <f>B82</f>
        <v>1</v>
      </c>
      <c r="C181" s="3">
        <f>A82</f>
        <v>4</v>
      </c>
      <c r="D181" s="3">
        <f>ROW(A82)</f>
        <v>82</v>
      </c>
      <c r="E181" s="3"/>
      <c r="F181" s="3" t="str">
        <f>IF(F82&lt;&gt;"",F82,"")</f>
        <v>Новый раздел</v>
      </c>
      <c r="G181" s="3" t="str">
        <f>IF(G82&lt;&gt;"",G82,"")</f>
        <v>Монтажные работы</v>
      </c>
      <c r="H181" s="3">
        <v>0</v>
      </c>
      <c r="I181" s="3"/>
      <c r="J181" s="3"/>
      <c r="K181" s="3"/>
      <c r="L181" s="3"/>
      <c r="M181" s="3"/>
      <c r="N181" s="3"/>
      <c r="O181" s="3">
        <f t="shared" ref="O181:T181" si="188">ROUND(AB181,0)</f>
        <v>230648</v>
      </c>
      <c r="P181" s="3">
        <f t="shared" si="188"/>
        <v>217183</v>
      </c>
      <c r="Q181" s="3">
        <f t="shared" si="188"/>
        <v>2128</v>
      </c>
      <c r="R181" s="3">
        <f t="shared" si="188"/>
        <v>212</v>
      </c>
      <c r="S181" s="3">
        <f t="shared" si="188"/>
        <v>11337</v>
      </c>
      <c r="T181" s="3">
        <f t="shared" si="188"/>
        <v>0</v>
      </c>
      <c r="U181" s="3">
        <f>AH181</f>
        <v>1328.6742200000001</v>
      </c>
      <c r="V181" s="3">
        <f>AI181</f>
        <v>16.570457000000005</v>
      </c>
      <c r="W181" s="3">
        <f>ROUND(AJ181,0)</f>
        <v>0</v>
      </c>
      <c r="X181" s="3">
        <f>ROUND(AK181,0)</f>
        <v>11231</v>
      </c>
      <c r="Y181" s="3">
        <f>ROUND(AL181,0)</f>
        <v>6855</v>
      </c>
      <c r="Z181" s="3"/>
      <c r="AA181" s="3"/>
      <c r="AB181" s="3">
        <f>ROUND(SUMIF(AA86:AA179,"=34736102",O86:O179),0)</f>
        <v>230648</v>
      </c>
      <c r="AC181" s="3">
        <f>ROUND(SUMIF(AA86:AA179,"=34736102",P86:P179),0)</f>
        <v>217183</v>
      </c>
      <c r="AD181" s="3">
        <f>ROUND(SUMIF(AA86:AA179,"=34736102",Q86:Q179),0)</f>
        <v>2128</v>
      </c>
      <c r="AE181" s="3">
        <f>ROUND(SUMIF(AA86:AA179,"=34736102",R86:R179),0)</f>
        <v>212</v>
      </c>
      <c r="AF181" s="3">
        <f>ROUND(SUMIF(AA86:AA179,"=34736102",S86:S179),0)</f>
        <v>11337</v>
      </c>
      <c r="AG181" s="3">
        <f>ROUND(SUMIF(AA86:AA179,"=34736102",T86:T179),0)</f>
        <v>0</v>
      </c>
      <c r="AH181" s="3">
        <f>SUMIF(AA86:AA179,"=34736102",U86:U179)</f>
        <v>1328.6742200000001</v>
      </c>
      <c r="AI181" s="3">
        <f>SUMIF(AA86:AA179,"=34736102",V86:V179)</f>
        <v>16.570457000000005</v>
      </c>
      <c r="AJ181" s="3">
        <f>ROUND(SUMIF(AA86:AA179,"=34736102",W86:W179),0)</f>
        <v>0</v>
      </c>
      <c r="AK181" s="3">
        <f>ROUND(SUMIF(AA86:AA179,"=34736102",X86:X179),0)</f>
        <v>11231</v>
      </c>
      <c r="AL181" s="3">
        <f>ROUND(SUMIF(AA86:AA179,"=34736102",Y86:Y179),0)</f>
        <v>6855</v>
      </c>
      <c r="AM181" s="3"/>
      <c r="AN181" s="3"/>
      <c r="AO181" s="3">
        <f t="shared" ref="AO181:BC181" si="189">ROUND(BX181,0)</f>
        <v>0</v>
      </c>
      <c r="AP181" s="3">
        <f t="shared" si="189"/>
        <v>0</v>
      </c>
      <c r="AQ181" s="3">
        <f t="shared" si="189"/>
        <v>0</v>
      </c>
      <c r="AR181" s="3">
        <f t="shared" si="189"/>
        <v>248734</v>
      </c>
      <c r="AS181" s="3">
        <f t="shared" si="189"/>
        <v>248734</v>
      </c>
      <c r="AT181" s="3">
        <f t="shared" si="189"/>
        <v>0</v>
      </c>
      <c r="AU181" s="3">
        <f t="shared" si="189"/>
        <v>0</v>
      </c>
      <c r="AV181" s="3">
        <f t="shared" si="189"/>
        <v>217183</v>
      </c>
      <c r="AW181" s="3">
        <f t="shared" si="189"/>
        <v>217183</v>
      </c>
      <c r="AX181" s="3">
        <f t="shared" si="189"/>
        <v>0</v>
      </c>
      <c r="AY181" s="3">
        <f t="shared" si="189"/>
        <v>217183</v>
      </c>
      <c r="AZ181" s="3">
        <f t="shared" si="189"/>
        <v>0</v>
      </c>
      <c r="BA181" s="3">
        <f t="shared" si="189"/>
        <v>0</v>
      </c>
      <c r="BB181" s="3">
        <f t="shared" si="189"/>
        <v>0</v>
      </c>
      <c r="BC181" s="3">
        <f t="shared" si="189"/>
        <v>0</v>
      </c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>
        <f>ROUND(SUMIF(AA86:AA179,"=34736102",FQ86:FQ179),0)</f>
        <v>0</v>
      </c>
      <c r="BY181" s="3">
        <f>ROUND(SUMIF(AA86:AA179,"=34736102",FR86:FR179),0)</f>
        <v>0</v>
      </c>
      <c r="BZ181" s="3">
        <f>ROUND(SUMIF(AA86:AA179,"=34736102",GL86:GL179),0)</f>
        <v>0</v>
      </c>
      <c r="CA181" s="3">
        <f>ROUND(SUMIF(AA86:AA179,"=34736102",GM86:GM179),0)</f>
        <v>248734</v>
      </c>
      <c r="CB181" s="3">
        <f>ROUND(SUMIF(AA86:AA179,"=34736102",GN86:GN179),0)</f>
        <v>248734</v>
      </c>
      <c r="CC181" s="3">
        <f>ROUND(SUMIF(AA86:AA179,"=34736102",GO86:GO179),0)</f>
        <v>0</v>
      </c>
      <c r="CD181" s="3">
        <f>ROUND(SUMIF(AA86:AA179,"=34736102",GP86:GP179),0)</f>
        <v>0</v>
      </c>
      <c r="CE181" s="3">
        <f>AC181-BX181</f>
        <v>217183</v>
      </c>
      <c r="CF181" s="3">
        <f>AC181-BY181</f>
        <v>217183</v>
      </c>
      <c r="CG181" s="3">
        <f>BX181-BZ181</f>
        <v>0</v>
      </c>
      <c r="CH181" s="3">
        <f>AC181-BX181-BY181+BZ181</f>
        <v>217183</v>
      </c>
      <c r="CI181" s="3">
        <f>BY181-BZ181</f>
        <v>0</v>
      </c>
      <c r="CJ181" s="3">
        <f>ROUND(SUMIF(AA86:AA179,"=34736102",GX86:GX179),0)</f>
        <v>0</v>
      </c>
      <c r="CK181" s="3">
        <f>ROUND(SUMIF(AA86:AA179,"=34736102",GY86:GY179),0)</f>
        <v>0</v>
      </c>
      <c r="CL181" s="3">
        <f>ROUND(SUMIF(AA86:AA179,"=34736102",GZ86:GZ179),0)</f>
        <v>0</v>
      </c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4">
        <f t="shared" ref="DG181:DL181" si="190">ROUND(DT181,0)</f>
        <v>1563815</v>
      </c>
      <c r="DH181" s="4">
        <f t="shared" si="190"/>
        <v>1472515</v>
      </c>
      <c r="DI181" s="4">
        <f t="shared" si="190"/>
        <v>14421</v>
      </c>
      <c r="DJ181" s="4">
        <f t="shared" si="190"/>
        <v>1445</v>
      </c>
      <c r="DK181" s="4">
        <f t="shared" si="190"/>
        <v>76879</v>
      </c>
      <c r="DL181" s="4">
        <f t="shared" si="190"/>
        <v>0</v>
      </c>
      <c r="DM181" s="4">
        <f>DZ181</f>
        <v>1328.6742200000001</v>
      </c>
      <c r="DN181" s="4">
        <f>EA181</f>
        <v>16.570457000000005</v>
      </c>
      <c r="DO181" s="4">
        <f>ROUND(EB181,0)</f>
        <v>0</v>
      </c>
      <c r="DP181" s="4">
        <f>ROUND(EC181,0)</f>
        <v>76168</v>
      </c>
      <c r="DQ181" s="4">
        <f>ROUND(ED181,0)</f>
        <v>46487</v>
      </c>
      <c r="DR181" s="4"/>
      <c r="DS181" s="4"/>
      <c r="DT181" s="4">
        <f>ROUND(SUMIF(AA86:AA179,"=34736124",O86:O179),0)</f>
        <v>1563815</v>
      </c>
      <c r="DU181" s="4">
        <f>ROUND(SUMIF(AA86:AA179,"=34736124",P86:P179),0)</f>
        <v>1472515</v>
      </c>
      <c r="DV181" s="4">
        <f>ROUND(SUMIF(AA86:AA179,"=34736124",Q86:Q179),0)</f>
        <v>14421</v>
      </c>
      <c r="DW181" s="4">
        <f>ROUND(SUMIF(AA86:AA179,"=34736124",R86:R179),0)</f>
        <v>1445</v>
      </c>
      <c r="DX181" s="4">
        <f>ROUND(SUMIF(AA86:AA179,"=34736124",S86:S179),0)</f>
        <v>76879</v>
      </c>
      <c r="DY181" s="4">
        <f>ROUND(SUMIF(AA86:AA179,"=34736124",T86:T179),0)</f>
        <v>0</v>
      </c>
      <c r="DZ181" s="4">
        <f>SUMIF(AA86:AA179,"=34736124",U86:U179)</f>
        <v>1328.6742200000001</v>
      </c>
      <c r="EA181" s="4">
        <f>SUMIF(AA86:AA179,"=34736124",V86:V179)</f>
        <v>16.570457000000005</v>
      </c>
      <c r="EB181" s="4">
        <f>ROUND(SUMIF(AA86:AA179,"=34736124",W86:W179),0)</f>
        <v>0</v>
      </c>
      <c r="EC181" s="4">
        <f>ROUND(SUMIF(AA86:AA179,"=34736124",X86:X179),0)</f>
        <v>76168</v>
      </c>
      <c r="ED181" s="4">
        <f>ROUND(SUMIF(AA86:AA179,"=34736124",Y86:Y179),0)</f>
        <v>46487</v>
      </c>
      <c r="EE181" s="4"/>
      <c r="EF181" s="4"/>
      <c r="EG181" s="4">
        <f t="shared" ref="EG181:EU181" si="191">ROUND(FP181,0)</f>
        <v>0</v>
      </c>
      <c r="EH181" s="4">
        <f t="shared" si="191"/>
        <v>0</v>
      </c>
      <c r="EI181" s="4">
        <f t="shared" si="191"/>
        <v>0</v>
      </c>
      <c r="EJ181" s="4">
        <f t="shared" si="191"/>
        <v>1686470</v>
      </c>
      <c r="EK181" s="4">
        <f t="shared" si="191"/>
        <v>1686470</v>
      </c>
      <c r="EL181" s="4">
        <f t="shared" si="191"/>
        <v>0</v>
      </c>
      <c r="EM181" s="4">
        <f t="shared" si="191"/>
        <v>0</v>
      </c>
      <c r="EN181" s="4">
        <f t="shared" si="191"/>
        <v>1472515</v>
      </c>
      <c r="EO181" s="4">
        <f t="shared" si="191"/>
        <v>1472515</v>
      </c>
      <c r="EP181" s="4">
        <f t="shared" si="191"/>
        <v>0</v>
      </c>
      <c r="EQ181" s="4">
        <f t="shared" si="191"/>
        <v>1472515</v>
      </c>
      <c r="ER181" s="4">
        <f t="shared" si="191"/>
        <v>0</v>
      </c>
      <c r="ES181" s="4">
        <f t="shared" si="191"/>
        <v>0</v>
      </c>
      <c r="ET181" s="4">
        <f t="shared" si="191"/>
        <v>0</v>
      </c>
      <c r="EU181" s="4">
        <f t="shared" si="191"/>
        <v>0</v>
      </c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>
        <f>ROUND(SUMIF(AA86:AA179,"=34736124",FQ86:FQ179),0)</f>
        <v>0</v>
      </c>
      <c r="FQ181" s="4">
        <f>ROUND(SUMIF(AA86:AA179,"=34736124",FR86:FR179),0)</f>
        <v>0</v>
      </c>
      <c r="FR181" s="4">
        <f>ROUND(SUMIF(AA86:AA179,"=34736124",GL86:GL179),0)</f>
        <v>0</v>
      </c>
      <c r="FS181" s="4">
        <f>ROUND(SUMIF(AA86:AA179,"=34736124",GM86:GM179),0)</f>
        <v>1686470</v>
      </c>
      <c r="FT181" s="4">
        <f>ROUND(SUMIF(AA86:AA179,"=34736124",GN86:GN179),0)</f>
        <v>1686470</v>
      </c>
      <c r="FU181" s="4">
        <f>ROUND(SUMIF(AA86:AA179,"=34736124",GO86:GO179),0)</f>
        <v>0</v>
      </c>
      <c r="FV181" s="4">
        <f>ROUND(SUMIF(AA86:AA179,"=34736124",GP86:GP179),0)</f>
        <v>0</v>
      </c>
      <c r="FW181" s="4">
        <f>DU181-FP181</f>
        <v>1472515</v>
      </c>
      <c r="FX181" s="4">
        <f>DU181-FQ181</f>
        <v>1472515</v>
      </c>
      <c r="FY181" s="4">
        <f>FP181-FR181</f>
        <v>0</v>
      </c>
      <c r="FZ181" s="4">
        <f>DU181-FP181-FQ181+FR181</f>
        <v>1472515</v>
      </c>
      <c r="GA181" s="4">
        <f>FQ181-FR181</f>
        <v>0</v>
      </c>
      <c r="GB181" s="4">
        <f>ROUND(SUMIF(AA86:AA179,"=34736124",GX86:GX179),0)</f>
        <v>0</v>
      </c>
      <c r="GC181" s="4">
        <f>ROUND(SUMIF(AA86:AA179,"=34736124",GY86:GY179),0)</f>
        <v>0</v>
      </c>
      <c r="GD181" s="4">
        <f>ROUND(SUMIF(AA86:AA179,"=34736124",GZ86:GZ179),0)</f>
        <v>0</v>
      </c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>
        <v>0</v>
      </c>
      <c r="IF181">
        <v>-1</v>
      </c>
    </row>
    <row r="182" spans="1:255" x14ac:dyDescent="0.2">
      <c r="IF182">
        <v>-1</v>
      </c>
    </row>
    <row r="183" spans="1:255" x14ac:dyDescent="0.2">
      <c r="A183" s="5">
        <v>50</v>
      </c>
      <c r="B183" s="5">
        <v>0</v>
      </c>
      <c r="C183" s="5">
        <v>0</v>
      </c>
      <c r="D183" s="5">
        <v>1</v>
      </c>
      <c r="E183" s="5">
        <v>201</v>
      </c>
      <c r="F183" s="5">
        <f>ROUND(Source!O181,O183)</f>
        <v>230648</v>
      </c>
      <c r="G183" s="5" t="s">
        <v>108</v>
      </c>
      <c r="H183" s="5" t="s">
        <v>109</v>
      </c>
      <c r="I183" s="5"/>
      <c r="J183" s="5"/>
      <c r="K183" s="5">
        <v>201</v>
      </c>
      <c r="L183" s="5">
        <v>1</v>
      </c>
      <c r="M183" s="5">
        <v>3</v>
      </c>
      <c r="N183" s="5" t="s">
        <v>47</v>
      </c>
      <c r="O183" s="5">
        <v>0</v>
      </c>
      <c r="P183" s="5">
        <f>ROUND(Source!DG181,O183)</f>
        <v>1563815</v>
      </c>
      <c r="Q183" s="5"/>
      <c r="R183" s="5"/>
      <c r="S183" s="5"/>
      <c r="T183" s="5"/>
      <c r="U183" s="5"/>
      <c r="V183" s="5"/>
      <c r="W183" s="5"/>
      <c r="IF183">
        <v>-1</v>
      </c>
    </row>
    <row r="184" spans="1:255" x14ac:dyDescent="0.2">
      <c r="A184" s="5">
        <v>50</v>
      </c>
      <c r="B184" s="5">
        <v>0</v>
      </c>
      <c r="C184" s="5">
        <v>0</v>
      </c>
      <c r="D184" s="5">
        <v>1</v>
      </c>
      <c r="E184" s="5">
        <v>202</v>
      </c>
      <c r="F184" s="5">
        <f>ROUND(Source!P181,O184)</f>
        <v>217183</v>
      </c>
      <c r="G184" s="5" t="s">
        <v>110</v>
      </c>
      <c r="H184" s="5" t="s">
        <v>111</v>
      </c>
      <c r="I184" s="5"/>
      <c r="J184" s="5"/>
      <c r="K184" s="5">
        <v>202</v>
      </c>
      <c r="L184" s="5">
        <v>2</v>
      </c>
      <c r="M184" s="5">
        <v>3</v>
      </c>
      <c r="N184" s="5" t="s">
        <v>47</v>
      </c>
      <c r="O184" s="5">
        <v>0</v>
      </c>
      <c r="P184" s="5">
        <f>ROUND(Source!DH181,O184)</f>
        <v>1472515</v>
      </c>
      <c r="Q184" s="5"/>
      <c r="R184" s="5"/>
      <c r="S184" s="5"/>
      <c r="T184" s="5"/>
      <c r="U184" s="5"/>
      <c r="V184" s="5"/>
      <c r="W184" s="5"/>
      <c r="IF184">
        <v>-1</v>
      </c>
    </row>
    <row r="185" spans="1:255" x14ac:dyDescent="0.2">
      <c r="A185" s="5">
        <v>50</v>
      </c>
      <c r="B185" s="5">
        <v>0</v>
      </c>
      <c r="C185" s="5">
        <v>0</v>
      </c>
      <c r="D185" s="5">
        <v>1</v>
      </c>
      <c r="E185" s="5">
        <v>222</v>
      </c>
      <c r="F185" s="5">
        <f>ROUND(Source!AO181,O185)</f>
        <v>0</v>
      </c>
      <c r="G185" s="5" t="s">
        <v>112</v>
      </c>
      <c r="H185" s="5" t="s">
        <v>113</v>
      </c>
      <c r="I185" s="5"/>
      <c r="J185" s="5"/>
      <c r="K185" s="5">
        <v>222</v>
      </c>
      <c r="L185" s="5">
        <v>3</v>
      </c>
      <c r="M185" s="5">
        <v>3</v>
      </c>
      <c r="N185" s="5" t="s">
        <v>47</v>
      </c>
      <c r="O185" s="5">
        <v>0</v>
      </c>
      <c r="P185" s="5">
        <f>ROUND(Source!EG181,O185)</f>
        <v>0</v>
      </c>
      <c r="Q185" s="5"/>
      <c r="R185" s="5"/>
      <c r="S185" s="5"/>
      <c r="T185" s="5"/>
      <c r="U185" s="5"/>
      <c r="V185" s="5"/>
      <c r="W185" s="5"/>
      <c r="IF185">
        <v>-1</v>
      </c>
    </row>
    <row r="186" spans="1:255" x14ac:dyDescent="0.2">
      <c r="A186" s="5">
        <v>50</v>
      </c>
      <c r="B186" s="5">
        <v>0</v>
      </c>
      <c r="C186" s="5">
        <v>0</v>
      </c>
      <c r="D186" s="5">
        <v>1</v>
      </c>
      <c r="E186" s="5">
        <v>225</v>
      </c>
      <c r="F186" s="5">
        <f>ROUND(Source!AV181,O186)</f>
        <v>217183</v>
      </c>
      <c r="G186" s="5" t="s">
        <v>114</v>
      </c>
      <c r="H186" s="5" t="s">
        <v>115</v>
      </c>
      <c r="I186" s="5"/>
      <c r="J186" s="5"/>
      <c r="K186" s="5">
        <v>225</v>
      </c>
      <c r="L186" s="5">
        <v>4</v>
      </c>
      <c r="M186" s="5">
        <v>3</v>
      </c>
      <c r="N186" s="5" t="s">
        <v>47</v>
      </c>
      <c r="O186" s="5">
        <v>0</v>
      </c>
      <c r="P186" s="5">
        <f>ROUND(Source!EN181,O186)</f>
        <v>1472515</v>
      </c>
      <c r="Q186" s="5"/>
      <c r="R186" s="5"/>
      <c r="S186" s="5"/>
      <c r="T186" s="5"/>
      <c r="U186" s="5"/>
      <c r="V186" s="5"/>
      <c r="W186" s="5"/>
      <c r="IF186">
        <v>-1</v>
      </c>
    </row>
    <row r="187" spans="1:255" x14ac:dyDescent="0.2">
      <c r="A187" s="5">
        <v>50</v>
      </c>
      <c r="B187" s="5">
        <v>0</v>
      </c>
      <c r="C187" s="5">
        <v>0</v>
      </c>
      <c r="D187" s="5">
        <v>1</v>
      </c>
      <c r="E187" s="5">
        <v>226</v>
      </c>
      <c r="F187" s="5">
        <f>ROUND(Source!AW181,O187)</f>
        <v>217183</v>
      </c>
      <c r="G187" s="5" t="s">
        <v>116</v>
      </c>
      <c r="H187" s="5" t="s">
        <v>117</v>
      </c>
      <c r="I187" s="5"/>
      <c r="J187" s="5"/>
      <c r="K187" s="5">
        <v>226</v>
      </c>
      <c r="L187" s="5">
        <v>5</v>
      </c>
      <c r="M187" s="5">
        <v>3</v>
      </c>
      <c r="N187" s="5" t="s">
        <v>47</v>
      </c>
      <c r="O187" s="5">
        <v>0</v>
      </c>
      <c r="P187" s="5">
        <f>ROUND(Source!EO181,O187)</f>
        <v>1472515</v>
      </c>
      <c r="Q187" s="5"/>
      <c r="R187" s="5"/>
      <c r="S187" s="5"/>
      <c r="T187" s="5"/>
      <c r="U187" s="5"/>
      <c r="V187" s="5"/>
      <c r="W187" s="5"/>
      <c r="IF187">
        <v>-1</v>
      </c>
    </row>
    <row r="188" spans="1:255" x14ac:dyDescent="0.2">
      <c r="A188" s="5">
        <v>50</v>
      </c>
      <c r="B188" s="5">
        <v>0</v>
      </c>
      <c r="C188" s="5">
        <v>0</v>
      </c>
      <c r="D188" s="5">
        <v>1</v>
      </c>
      <c r="E188" s="5">
        <v>227</v>
      </c>
      <c r="F188" s="5">
        <f>ROUND(Source!AX181,O188)</f>
        <v>0</v>
      </c>
      <c r="G188" s="5" t="s">
        <v>118</v>
      </c>
      <c r="H188" s="5" t="s">
        <v>119</v>
      </c>
      <c r="I188" s="5"/>
      <c r="J188" s="5"/>
      <c r="K188" s="5">
        <v>227</v>
      </c>
      <c r="L188" s="5">
        <v>6</v>
      </c>
      <c r="M188" s="5">
        <v>3</v>
      </c>
      <c r="N188" s="5" t="s">
        <v>47</v>
      </c>
      <c r="O188" s="5">
        <v>0</v>
      </c>
      <c r="P188" s="5">
        <f>ROUND(Source!EP181,O188)</f>
        <v>0</v>
      </c>
      <c r="Q188" s="5"/>
      <c r="R188" s="5"/>
      <c r="S188" s="5"/>
      <c r="T188" s="5"/>
      <c r="U188" s="5"/>
      <c r="V188" s="5"/>
      <c r="W188" s="5"/>
      <c r="IF188">
        <v>-1</v>
      </c>
    </row>
    <row r="189" spans="1:255" x14ac:dyDescent="0.2">
      <c r="A189" s="5">
        <v>50</v>
      </c>
      <c r="B189" s="5">
        <v>0</v>
      </c>
      <c r="C189" s="5">
        <v>0</v>
      </c>
      <c r="D189" s="5">
        <v>1</v>
      </c>
      <c r="E189" s="5">
        <v>228</v>
      </c>
      <c r="F189" s="5">
        <f>ROUND(Source!AY181,O189)</f>
        <v>217183</v>
      </c>
      <c r="G189" s="5" t="s">
        <v>120</v>
      </c>
      <c r="H189" s="5" t="s">
        <v>121</v>
      </c>
      <c r="I189" s="5"/>
      <c r="J189" s="5"/>
      <c r="K189" s="5">
        <v>228</v>
      </c>
      <c r="L189" s="5">
        <v>7</v>
      </c>
      <c r="M189" s="5">
        <v>3</v>
      </c>
      <c r="N189" s="5" t="s">
        <v>47</v>
      </c>
      <c r="O189" s="5">
        <v>0</v>
      </c>
      <c r="P189" s="5">
        <f>ROUND(Source!EQ181,O189)</f>
        <v>1472515</v>
      </c>
      <c r="Q189" s="5"/>
      <c r="R189" s="5"/>
      <c r="S189" s="5"/>
      <c r="T189" s="5"/>
      <c r="U189" s="5"/>
      <c r="V189" s="5"/>
      <c r="W189" s="5"/>
      <c r="IF189">
        <v>-1</v>
      </c>
    </row>
    <row r="190" spans="1:255" x14ac:dyDescent="0.2">
      <c r="A190" s="5">
        <v>50</v>
      </c>
      <c r="B190" s="5">
        <v>0</v>
      </c>
      <c r="C190" s="5">
        <v>0</v>
      </c>
      <c r="D190" s="5">
        <v>1</v>
      </c>
      <c r="E190" s="5">
        <v>216</v>
      </c>
      <c r="F190" s="5">
        <f>ROUND(Source!AP181,O190)</f>
        <v>0</v>
      </c>
      <c r="G190" s="5" t="s">
        <v>122</v>
      </c>
      <c r="H190" s="5" t="s">
        <v>123</v>
      </c>
      <c r="I190" s="5"/>
      <c r="J190" s="5"/>
      <c r="K190" s="5">
        <v>216</v>
      </c>
      <c r="L190" s="5">
        <v>8</v>
      </c>
      <c r="M190" s="5">
        <v>3</v>
      </c>
      <c r="N190" s="5" t="s">
        <v>47</v>
      </c>
      <c r="O190" s="5">
        <v>0</v>
      </c>
      <c r="P190" s="5">
        <f>ROUND(Source!EH181,O190)</f>
        <v>0</v>
      </c>
      <c r="Q190" s="5"/>
      <c r="R190" s="5"/>
      <c r="S190" s="5"/>
      <c r="T190" s="5"/>
      <c r="U190" s="5"/>
      <c r="V190" s="5"/>
      <c r="W190" s="5"/>
      <c r="IF190">
        <v>-1</v>
      </c>
    </row>
    <row r="191" spans="1:255" x14ac:dyDescent="0.2">
      <c r="A191" s="5">
        <v>50</v>
      </c>
      <c r="B191" s="5">
        <v>0</v>
      </c>
      <c r="C191" s="5">
        <v>0</v>
      </c>
      <c r="D191" s="5">
        <v>1</v>
      </c>
      <c r="E191" s="5">
        <v>223</v>
      </c>
      <c r="F191" s="5">
        <f>ROUND(Source!AQ181,O191)</f>
        <v>0</v>
      </c>
      <c r="G191" s="5" t="s">
        <v>124</v>
      </c>
      <c r="H191" s="5" t="s">
        <v>125</v>
      </c>
      <c r="I191" s="5"/>
      <c r="J191" s="5"/>
      <c r="K191" s="5">
        <v>223</v>
      </c>
      <c r="L191" s="5">
        <v>9</v>
      </c>
      <c r="M191" s="5">
        <v>3</v>
      </c>
      <c r="N191" s="5" t="s">
        <v>47</v>
      </c>
      <c r="O191" s="5">
        <v>0</v>
      </c>
      <c r="P191" s="5">
        <f>ROUND(Source!EI181,O191)</f>
        <v>0</v>
      </c>
      <c r="Q191" s="5"/>
      <c r="R191" s="5"/>
      <c r="S191" s="5"/>
      <c r="T191" s="5"/>
      <c r="U191" s="5"/>
      <c r="V191" s="5"/>
      <c r="W191" s="5"/>
      <c r="IF191">
        <v>-1</v>
      </c>
    </row>
    <row r="192" spans="1:255" x14ac:dyDescent="0.2">
      <c r="A192" s="5">
        <v>50</v>
      </c>
      <c r="B192" s="5">
        <v>0</v>
      </c>
      <c r="C192" s="5">
        <v>0</v>
      </c>
      <c r="D192" s="5">
        <v>1</v>
      </c>
      <c r="E192" s="5">
        <v>229</v>
      </c>
      <c r="F192" s="5">
        <f>ROUND(Source!AZ181,O192)</f>
        <v>0</v>
      </c>
      <c r="G192" s="5" t="s">
        <v>126</v>
      </c>
      <c r="H192" s="5" t="s">
        <v>127</v>
      </c>
      <c r="I192" s="5"/>
      <c r="J192" s="5"/>
      <c r="K192" s="5">
        <v>229</v>
      </c>
      <c r="L192" s="5">
        <v>10</v>
      </c>
      <c r="M192" s="5">
        <v>3</v>
      </c>
      <c r="N192" s="5" t="s">
        <v>47</v>
      </c>
      <c r="O192" s="5">
        <v>0</v>
      </c>
      <c r="P192" s="5">
        <f>ROUND(Source!ER181,O192)</f>
        <v>0</v>
      </c>
      <c r="Q192" s="5"/>
      <c r="R192" s="5"/>
      <c r="S192" s="5"/>
      <c r="T192" s="5"/>
      <c r="U192" s="5"/>
      <c r="V192" s="5"/>
      <c r="W192" s="5"/>
      <c r="IF192">
        <v>-1</v>
      </c>
    </row>
    <row r="193" spans="1:240" x14ac:dyDescent="0.2">
      <c r="A193" s="5">
        <v>50</v>
      </c>
      <c r="B193" s="5">
        <v>0</v>
      </c>
      <c r="C193" s="5">
        <v>0</v>
      </c>
      <c r="D193" s="5">
        <v>1</v>
      </c>
      <c r="E193" s="5">
        <v>203</v>
      </c>
      <c r="F193" s="5">
        <f>ROUND(Source!Q181,O193)</f>
        <v>2128</v>
      </c>
      <c r="G193" s="5" t="s">
        <v>128</v>
      </c>
      <c r="H193" s="5" t="s">
        <v>129</v>
      </c>
      <c r="I193" s="5"/>
      <c r="J193" s="5"/>
      <c r="K193" s="5">
        <v>203</v>
      </c>
      <c r="L193" s="5">
        <v>11</v>
      </c>
      <c r="M193" s="5">
        <v>3</v>
      </c>
      <c r="N193" s="5" t="s">
        <v>47</v>
      </c>
      <c r="O193" s="5">
        <v>0</v>
      </c>
      <c r="P193" s="5">
        <f>ROUND(Source!DI181,O193)</f>
        <v>14421</v>
      </c>
      <c r="Q193" s="5"/>
      <c r="R193" s="5"/>
      <c r="S193" s="5"/>
      <c r="T193" s="5"/>
      <c r="U193" s="5"/>
      <c r="V193" s="5"/>
      <c r="W193" s="5"/>
      <c r="IF193">
        <v>-1</v>
      </c>
    </row>
    <row r="194" spans="1:240" x14ac:dyDescent="0.2">
      <c r="A194" s="5">
        <v>50</v>
      </c>
      <c r="B194" s="5">
        <v>0</v>
      </c>
      <c r="C194" s="5">
        <v>0</v>
      </c>
      <c r="D194" s="5">
        <v>1</v>
      </c>
      <c r="E194" s="5">
        <v>231</v>
      </c>
      <c r="F194" s="5">
        <f>ROUND(Source!BB181,O194)</f>
        <v>0</v>
      </c>
      <c r="G194" s="5" t="s">
        <v>130</v>
      </c>
      <c r="H194" s="5" t="s">
        <v>131</v>
      </c>
      <c r="I194" s="5"/>
      <c r="J194" s="5"/>
      <c r="K194" s="5">
        <v>231</v>
      </c>
      <c r="L194" s="5">
        <v>12</v>
      </c>
      <c r="M194" s="5">
        <v>3</v>
      </c>
      <c r="N194" s="5" t="s">
        <v>47</v>
      </c>
      <c r="O194" s="5">
        <v>0</v>
      </c>
      <c r="P194" s="5">
        <f>ROUND(Source!ET181,O194)</f>
        <v>0</v>
      </c>
      <c r="Q194" s="5"/>
      <c r="R194" s="5"/>
      <c r="S194" s="5"/>
      <c r="T194" s="5"/>
      <c r="U194" s="5"/>
      <c r="V194" s="5"/>
      <c r="W194" s="5"/>
      <c r="IF194">
        <v>-1</v>
      </c>
    </row>
    <row r="195" spans="1:240" x14ac:dyDescent="0.2">
      <c r="A195" s="5">
        <v>50</v>
      </c>
      <c r="B195" s="5">
        <v>0</v>
      </c>
      <c r="C195" s="5">
        <v>0</v>
      </c>
      <c r="D195" s="5">
        <v>1</v>
      </c>
      <c r="E195" s="5">
        <v>204</v>
      </c>
      <c r="F195" s="5">
        <f>ROUND(Source!R181,O195)</f>
        <v>212</v>
      </c>
      <c r="G195" s="5" t="s">
        <v>132</v>
      </c>
      <c r="H195" s="5" t="s">
        <v>133</v>
      </c>
      <c r="I195" s="5"/>
      <c r="J195" s="5"/>
      <c r="K195" s="5">
        <v>204</v>
      </c>
      <c r="L195" s="5">
        <v>13</v>
      </c>
      <c r="M195" s="5">
        <v>3</v>
      </c>
      <c r="N195" s="5" t="s">
        <v>47</v>
      </c>
      <c r="O195" s="5">
        <v>0</v>
      </c>
      <c r="P195" s="5">
        <f>ROUND(Source!DJ181,O195)</f>
        <v>1445</v>
      </c>
      <c r="Q195" s="5"/>
      <c r="R195" s="5"/>
      <c r="S195" s="5"/>
      <c r="T195" s="5"/>
      <c r="U195" s="5"/>
      <c r="V195" s="5"/>
      <c r="W195" s="5"/>
      <c r="IF195">
        <v>-1</v>
      </c>
    </row>
    <row r="196" spans="1:240" x14ac:dyDescent="0.2">
      <c r="A196" s="5">
        <v>50</v>
      </c>
      <c r="B196" s="5">
        <v>0</v>
      </c>
      <c r="C196" s="5">
        <v>0</v>
      </c>
      <c r="D196" s="5">
        <v>1</v>
      </c>
      <c r="E196" s="5">
        <v>205</v>
      </c>
      <c r="F196" s="5">
        <f>ROUND(Source!S181,O196)</f>
        <v>11337</v>
      </c>
      <c r="G196" s="5" t="s">
        <v>134</v>
      </c>
      <c r="H196" s="5" t="s">
        <v>135</v>
      </c>
      <c r="I196" s="5"/>
      <c r="J196" s="5"/>
      <c r="K196" s="5">
        <v>205</v>
      </c>
      <c r="L196" s="5">
        <v>14</v>
      </c>
      <c r="M196" s="5">
        <v>3</v>
      </c>
      <c r="N196" s="5" t="s">
        <v>47</v>
      </c>
      <c r="O196" s="5">
        <v>0</v>
      </c>
      <c r="P196" s="5">
        <f>ROUND(Source!DK181,O196)</f>
        <v>76879</v>
      </c>
      <c r="Q196" s="5"/>
      <c r="R196" s="5"/>
      <c r="S196" s="5"/>
      <c r="T196" s="5"/>
      <c r="U196" s="5"/>
      <c r="V196" s="5"/>
      <c r="W196" s="5"/>
      <c r="IF196">
        <v>-1</v>
      </c>
    </row>
    <row r="197" spans="1:240" x14ac:dyDescent="0.2">
      <c r="A197" s="5">
        <v>50</v>
      </c>
      <c r="B197" s="5">
        <v>0</v>
      </c>
      <c r="C197" s="5">
        <v>0</v>
      </c>
      <c r="D197" s="5">
        <v>1</v>
      </c>
      <c r="E197" s="5">
        <v>232</v>
      </c>
      <c r="F197" s="5">
        <f>ROUND(Source!BC181,O197)</f>
        <v>0</v>
      </c>
      <c r="G197" s="5" t="s">
        <v>136</v>
      </c>
      <c r="H197" s="5" t="s">
        <v>137</v>
      </c>
      <c r="I197" s="5"/>
      <c r="J197" s="5"/>
      <c r="K197" s="5">
        <v>232</v>
      </c>
      <c r="L197" s="5">
        <v>15</v>
      </c>
      <c r="M197" s="5">
        <v>3</v>
      </c>
      <c r="N197" s="5" t="s">
        <v>47</v>
      </c>
      <c r="O197" s="5">
        <v>0</v>
      </c>
      <c r="P197" s="5">
        <f>ROUND(Source!EU181,O197)</f>
        <v>0</v>
      </c>
      <c r="Q197" s="5"/>
      <c r="R197" s="5"/>
      <c r="S197" s="5"/>
      <c r="T197" s="5"/>
      <c r="U197" s="5"/>
      <c r="V197" s="5"/>
      <c r="W197" s="5"/>
      <c r="IF197">
        <v>-1</v>
      </c>
    </row>
    <row r="198" spans="1:240" x14ac:dyDescent="0.2">
      <c r="A198" s="5">
        <v>50</v>
      </c>
      <c r="B198" s="5">
        <v>0</v>
      </c>
      <c r="C198" s="5">
        <v>0</v>
      </c>
      <c r="D198" s="5">
        <v>1</v>
      </c>
      <c r="E198" s="5">
        <v>214</v>
      </c>
      <c r="F198" s="5">
        <f>ROUND(Source!AS181,O198)</f>
        <v>248734</v>
      </c>
      <c r="G198" s="5" t="s">
        <v>138</v>
      </c>
      <c r="H198" s="5" t="s">
        <v>139</v>
      </c>
      <c r="I198" s="5"/>
      <c r="J198" s="5"/>
      <c r="K198" s="5">
        <v>214</v>
      </c>
      <c r="L198" s="5">
        <v>16</v>
      </c>
      <c r="M198" s="5">
        <v>3</v>
      </c>
      <c r="N198" s="5" t="s">
        <v>47</v>
      </c>
      <c r="O198" s="5">
        <v>0</v>
      </c>
      <c r="P198" s="5">
        <f>ROUND(Source!EK181,O198)</f>
        <v>1686470</v>
      </c>
      <c r="Q198" s="5"/>
      <c r="R198" s="5"/>
      <c r="S198" s="5"/>
      <c r="T198" s="5"/>
      <c r="U198" s="5"/>
      <c r="V198" s="5"/>
      <c r="W198" s="5"/>
      <c r="IF198">
        <v>-1</v>
      </c>
    </row>
    <row r="199" spans="1:240" x14ac:dyDescent="0.2">
      <c r="A199" s="5">
        <v>50</v>
      </c>
      <c r="B199" s="5">
        <v>0</v>
      </c>
      <c r="C199" s="5">
        <v>0</v>
      </c>
      <c r="D199" s="5">
        <v>1</v>
      </c>
      <c r="E199" s="5">
        <v>215</v>
      </c>
      <c r="F199" s="5">
        <f>ROUND(Source!AT181,O199)</f>
        <v>0</v>
      </c>
      <c r="G199" s="5" t="s">
        <v>140</v>
      </c>
      <c r="H199" s="5" t="s">
        <v>141</v>
      </c>
      <c r="I199" s="5"/>
      <c r="J199" s="5"/>
      <c r="K199" s="5">
        <v>215</v>
      </c>
      <c r="L199" s="5">
        <v>17</v>
      </c>
      <c r="M199" s="5">
        <v>3</v>
      </c>
      <c r="N199" s="5" t="s">
        <v>47</v>
      </c>
      <c r="O199" s="5">
        <v>0</v>
      </c>
      <c r="P199" s="5">
        <f>ROUND(Source!EL181,O199)</f>
        <v>0</v>
      </c>
      <c r="Q199" s="5"/>
      <c r="R199" s="5"/>
      <c r="S199" s="5"/>
      <c r="T199" s="5"/>
      <c r="U199" s="5"/>
      <c r="V199" s="5"/>
      <c r="W199" s="5"/>
      <c r="IF199">
        <v>-1</v>
      </c>
    </row>
    <row r="200" spans="1:240" x14ac:dyDescent="0.2">
      <c r="A200" s="5">
        <v>50</v>
      </c>
      <c r="B200" s="5">
        <v>0</v>
      </c>
      <c r="C200" s="5">
        <v>0</v>
      </c>
      <c r="D200" s="5">
        <v>1</v>
      </c>
      <c r="E200" s="5">
        <v>217</v>
      </c>
      <c r="F200" s="5">
        <f>ROUND(Source!AU181,O200)</f>
        <v>0</v>
      </c>
      <c r="G200" s="5" t="s">
        <v>142</v>
      </c>
      <c r="H200" s="5" t="s">
        <v>143</v>
      </c>
      <c r="I200" s="5"/>
      <c r="J200" s="5"/>
      <c r="K200" s="5">
        <v>217</v>
      </c>
      <c r="L200" s="5">
        <v>18</v>
      </c>
      <c r="M200" s="5">
        <v>3</v>
      </c>
      <c r="N200" s="5" t="s">
        <v>47</v>
      </c>
      <c r="O200" s="5">
        <v>0</v>
      </c>
      <c r="P200" s="5">
        <f>ROUND(Source!EM181,O200)</f>
        <v>0</v>
      </c>
      <c r="Q200" s="5"/>
      <c r="R200" s="5"/>
      <c r="S200" s="5"/>
      <c r="T200" s="5"/>
      <c r="U200" s="5"/>
      <c r="V200" s="5"/>
      <c r="W200" s="5"/>
      <c r="IF200">
        <v>-1</v>
      </c>
    </row>
    <row r="201" spans="1:240" x14ac:dyDescent="0.2">
      <c r="A201" s="5">
        <v>50</v>
      </c>
      <c r="B201" s="5">
        <v>0</v>
      </c>
      <c r="C201" s="5">
        <v>0</v>
      </c>
      <c r="D201" s="5">
        <v>1</v>
      </c>
      <c r="E201" s="5">
        <v>230</v>
      </c>
      <c r="F201" s="5">
        <f>ROUND(Source!BA181,O201)</f>
        <v>0</v>
      </c>
      <c r="G201" s="5" t="s">
        <v>144</v>
      </c>
      <c r="H201" s="5" t="s">
        <v>145</v>
      </c>
      <c r="I201" s="5"/>
      <c r="J201" s="5"/>
      <c r="K201" s="5">
        <v>230</v>
      </c>
      <c r="L201" s="5">
        <v>19</v>
      </c>
      <c r="M201" s="5">
        <v>3</v>
      </c>
      <c r="N201" s="5" t="s">
        <v>47</v>
      </c>
      <c r="O201" s="5">
        <v>0</v>
      </c>
      <c r="P201" s="5">
        <f>ROUND(Source!ES181,O201)</f>
        <v>0</v>
      </c>
      <c r="Q201" s="5"/>
      <c r="R201" s="5"/>
      <c r="S201" s="5"/>
      <c r="T201" s="5"/>
      <c r="U201" s="5"/>
      <c r="V201" s="5"/>
      <c r="W201" s="5"/>
      <c r="IF201">
        <v>-1</v>
      </c>
    </row>
    <row r="202" spans="1:240" x14ac:dyDescent="0.2">
      <c r="A202" s="5">
        <v>50</v>
      </c>
      <c r="B202" s="5">
        <v>0</v>
      </c>
      <c r="C202" s="5">
        <v>0</v>
      </c>
      <c r="D202" s="5">
        <v>1</v>
      </c>
      <c r="E202" s="5">
        <v>206</v>
      </c>
      <c r="F202" s="5">
        <f>ROUND(Source!T181,O202)</f>
        <v>0</v>
      </c>
      <c r="G202" s="5" t="s">
        <v>146</v>
      </c>
      <c r="H202" s="5" t="s">
        <v>147</v>
      </c>
      <c r="I202" s="5"/>
      <c r="J202" s="5"/>
      <c r="K202" s="5">
        <v>206</v>
      </c>
      <c r="L202" s="5">
        <v>20</v>
      </c>
      <c r="M202" s="5">
        <v>3</v>
      </c>
      <c r="N202" s="5" t="s">
        <v>47</v>
      </c>
      <c r="O202" s="5">
        <v>0</v>
      </c>
      <c r="P202" s="5">
        <f>ROUND(Source!DL181,O202)</f>
        <v>0</v>
      </c>
      <c r="Q202" s="5"/>
      <c r="R202" s="5"/>
      <c r="S202" s="5"/>
      <c r="T202" s="5"/>
      <c r="U202" s="5"/>
      <c r="V202" s="5"/>
      <c r="W202" s="5"/>
      <c r="IF202">
        <v>-1</v>
      </c>
    </row>
    <row r="203" spans="1:240" x14ac:dyDescent="0.2">
      <c r="A203" s="5">
        <v>50</v>
      </c>
      <c r="B203" s="5">
        <v>0</v>
      </c>
      <c r="C203" s="5">
        <v>0</v>
      </c>
      <c r="D203" s="5">
        <v>1</v>
      </c>
      <c r="E203" s="5">
        <v>207</v>
      </c>
      <c r="F203" s="5">
        <f>Source!U181</f>
        <v>1328.6742200000001</v>
      </c>
      <c r="G203" s="5" t="s">
        <v>148</v>
      </c>
      <c r="H203" s="5" t="s">
        <v>149</v>
      </c>
      <c r="I203" s="5"/>
      <c r="J203" s="5"/>
      <c r="K203" s="5">
        <v>207</v>
      </c>
      <c r="L203" s="5">
        <v>21</v>
      </c>
      <c r="M203" s="5">
        <v>3</v>
      </c>
      <c r="N203" s="5" t="s">
        <v>47</v>
      </c>
      <c r="O203" s="5">
        <v>-1</v>
      </c>
      <c r="P203" s="5">
        <f>Source!DM181</f>
        <v>1328.6742200000001</v>
      </c>
      <c r="Q203" s="5"/>
      <c r="R203" s="5"/>
      <c r="S203" s="5"/>
      <c r="T203" s="5"/>
      <c r="U203" s="5"/>
      <c r="V203" s="5"/>
      <c r="W203" s="5"/>
      <c r="IF203">
        <v>-1</v>
      </c>
    </row>
    <row r="204" spans="1:240" x14ac:dyDescent="0.2">
      <c r="A204" s="5">
        <v>50</v>
      </c>
      <c r="B204" s="5">
        <v>0</v>
      </c>
      <c r="C204" s="5">
        <v>0</v>
      </c>
      <c r="D204" s="5">
        <v>1</v>
      </c>
      <c r="E204" s="5">
        <v>208</v>
      </c>
      <c r="F204" s="5">
        <f>Source!V181</f>
        <v>16.570457000000005</v>
      </c>
      <c r="G204" s="5" t="s">
        <v>150</v>
      </c>
      <c r="H204" s="5" t="s">
        <v>151</v>
      </c>
      <c r="I204" s="5"/>
      <c r="J204" s="5"/>
      <c r="K204" s="5">
        <v>208</v>
      </c>
      <c r="L204" s="5">
        <v>22</v>
      </c>
      <c r="M204" s="5">
        <v>3</v>
      </c>
      <c r="N204" s="5" t="s">
        <v>47</v>
      </c>
      <c r="O204" s="5">
        <v>-1</v>
      </c>
      <c r="P204" s="5">
        <f>Source!DN181</f>
        <v>16.570457000000005</v>
      </c>
      <c r="Q204" s="5"/>
      <c r="R204" s="5"/>
      <c r="S204" s="5"/>
      <c r="T204" s="5"/>
      <c r="U204" s="5"/>
      <c r="V204" s="5"/>
      <c r="W204" s="5"/>
      <c r="IF204">
        <v>-1</v>
      </c>
    </row>
    <row r="205" spans="1:240" x14ac:dyDescent="0.2">
      <c r="A205" s="5">
        <v>50</v>
      </c>
      <c r="B205" s="5">
        <v>0</v>
      </c>
      <c r="C205" s="5">
        <v>0</v>
      </c>
      <c r="D205" s="5">
        <v>1</v>
      </c>
      <c r="E205" s="5">
        <v>209</v>
      </c>
      <c r="F205" s="5">
        <f>ROUND(Source!W181,O205)</f>
        <v>0</v>
      </c>
      <c r="G205" s="5" t="s">
        <v>152</v>
      </c>
      <c r="H205" s="5" t="s">
        <v>153</v>
      </c>
      <c r="I205" s="5"/>
      <c r="J205" s="5"/>
      <c r="K205" s="5">
        <v>209</v>
      </c>
      <c r="L205" s="5">
        <v>23</v>
      </c>
      <c r="M205" s="5">
        <v>3</v>
      </c>
      <c r="N205" s="5" t="s">
        <v>47</v>
      </c>
      <c r="O205" s="5">
        <v>0</v>
      </c>
      <c r="P205" s="5">
        <f>ROUND(Source!DO181,O205)</f>
        <v>0</v>
      </c>
      <c r="Q205" s="5"/>
      <c r="R205" s="5"/>
      <c r="S205" s="5"/>
      <c r="T205" s="5"/>
      <c r="U205" s="5"/>
      <c r="V205" s="5"/>
      <c r="W205" s="5"/>
      <c r="IF205">
        <v>-1</v>
      </c>
    </row>
    <row r="206" spans="1:240" x14ac:dyDescent="0.2">
      <c r="A206" s="5">
        <v>50</v>
      </c>
      <c r="B206" s="5">
        <v>0</v>
      </c>
      <c r="C206" s="5">
        <v>0</v>
      </c>
      <c r="D206" s="5">
        <v>1</v>
      </c>
      <c r="E206" s="5">
        <v>210</v>
      </c>
      <c r="F206" s="5">
        <f>ROUND(Source!X181,O206)</f>
        <v>11231</v>
      </c>
      <c r="G206" s="5" t="s">
        <v>154</v>
      </c>
      <c r="H206" s="5" t="s">
        <v>155</v>
      </c>
      <c r="I206" s="5"/>
      <c r="J206" s="5"/>
      <c r="K206" s="5">
        <v>210</v>
      </c>
      <c r="L206" s="5">
        <v>24</v>
      </c>
      <c r="M206" s="5">
        <v>3</v>
      </c>
      <c r="N206" s="5" t="s">
        <v>47</v>
      </c>
      <c r="O206" s="5">
        <v>0</v>
      </c>
      <c r="P206" s="5">
        <f>ROUND(Source!DP181,O206)</f>
        <v>76168</v>
      </c>
      <c r="Q206" s="5"/>
      <c r="R206" s="5"/>
      <c r="S206" s="5"/>
      <c r="T206" s="5"/>
      <c r="U206" s="5"/>
      <c r="V206" s="5"/>
      <c r="W206" s="5"/>
      <c r="IF206">
        <v>-1</v>
      </c>
    </row>
    <row r="207" spans="1:240" x14ac:dyDescent="0.2">
      <c r="A207" s="5">
        <v>50</v>
      </c>
      <c r="B207" s="5">
        <v>0</v>
      </c>
      <c r="C207" s="5">
        <v>0</v>
      </c>
      <c r="D207" s="5">
        <v>1</v>
      </c>
      <c r="E207" s="5">
        <v>211</v>
      </c>
      <c r="F207" s="5">
        <f>ROUND(Source!Y181,O207)</f>
        <v>6855</v>
      </c>
      <c r="G207" s="5" t="s">
        <v>156</v>
      </c>
      <c r="H207" s="5" t="s">
        <v>157</v>
      </c>
      <c r="I207" s="5"/>
      <c r="J207" s="5"/>
      <c r="K207" s="5">
        <v>211</v>
      </c>
      <c r="L207" s="5">
        <v>25</v>
      </c>
      <c r="M207" s="5">
        <v>3</v>
      </c>
      <c r="N207" s="5" t="s">
        <v>47</v>
      </c>
      <c r="O207" s="5">
        <v>0</v>
      </c>
      <c r="P207" s="5">
        <f>ROUND(Source!DQ181,O207)</f>
        <v>46487</v>
      </c>
      <c r="Q207" s="5"/>
      <c r="R207" s="5"/>
      <c r="S207" s="5"/>
      <c r="T207" s="5"/>
      <c r="U207" s="5"/>
      <c r="V207" s="5"/>
      <c r="W207" s="5"/>
      <c r="IF207">
        <v>-1</v>
      </c>
    </row>
    <row r="208" spans="1:240" x14ac:dyDescent="0.2">
      <c r="A208" s="5">
        <v>50</v>
      </c>
      <c r="B208" s="5">
        <v>0</v>
      </c>
      <c r="C208" s="5">
        <v>0</v>
      </c>
      <c r="D208" s="5">
        <v>1</v>
      </c>
      <c r="E208" s="5">
        <v>224</v>
      </c>
      <c r="F208" s="5">
        <f>ROUND(Source!AR181,O208)</f>
        <v>248734</v>
      </c>
      <c r="G208" s="5" t="s">
        <v>158</v>
      </c>
      <c r="H208" s="5" t="s">
        <v>159</v>
      </c>
      <c r="I208" s="5"/>
      <c r="J208" s="5"/>
      <c r="K208" s="5">
        <v>224</v>
      </c>
      <c r="L208" s="5">
        <v>26</v>
      </c>
      <c r="M208" s="5">
        <v>3</v>
      </c>
      <c r="N208" s="5" t="s">
        <v>47</v>
      </c>
      <c r="O208" s="5">
        <v>0</v>
      </c>
      <c r="P208" s="5">
        <f>ROUND(Source!EJ181,O208)</f>
        <v>1686470</v>
      </c>
      <c r="Q208" s="5"/>
      <c r="R208" s="5"/>
      <c r="S208" s="5"/>
      <c r="T208" s="5"/>
      <c r="U208" s="5"/>
      <c r="V208" s="5"/>
      <c r="W208" s="5"/>
      <c r="IF208">
        <v>-1</v>
      </c>
    </row>
    <row r="209" spans="1:240" x14ac:dyDescent="0.2">
      <c r="IF209">
        <v>-1</v>
      </c>
    </row>
    <row r="210" spans="1:240" x14ac:dyDescent="0.2">
      <c r="A210" s="3">
        <v>51</v>
      </c>
      <c r="B210" s="3">
        <f>B20</f>
        <v>1</v>
      </c>
      <c r="C210" s="3">
        <f>A20</f>
        <v>3</v>
      </c>
      <c r="D210" s="3">
        <f>ROW(A20)</f>
        <v>20</v>
      </c>
      <c r="E210" s="3"/>
      <c r="F210" s="3" t="str">
        <f>IF(F20&lt;&gt;"",F20,"")</f>
        <v>Новая локальная смета</v>
      </c>
      <c r="G210" s="3" t="str">
        <f>IF(G20&lt;&gt;"",G20,"")</f>
        <v>Новая локальная смета</v>
      </c>
      <c r="H210" s="3">
        <v>0</v>
      </c>
      <c r="I210" s="3"/>
      <c r="J210" s="3"/>
      <c r="K210" s="3"/>
      <c r="L210" s="3"/>
      <c r="M210" s="3"/>
      <c r="N210" s="3"/>
      <c r="O210" s="3">
        <f t="shared" ref="O210:T210" si="192">ROUND(O53+O181+AB210,0)</f>
        <v>232623</v>
      </c>
      <c r="P210" s="3">
        <f t="shared" si="192"/>
        <v>217908</v>
      </c>
      <c r="Q210" s="3">
        <f t="shared" si="192"/>
        <v>2420</v>
      </c>
      <c r="R210" s="3">
        <f t="shared" si="192"/>
        <v>249</v>
      </c>
      <c r="S210" s="3">
        <f t="shared" si="192"/>
        <v>12295</v>
      </c>
      <c r="T210" s="3">
        <f t="shared" si="192"/>
        <v>0</v>
      </c>
      <c r="U210" s="3">
        <f>U53+U181+AH210</f>
        <v>1448.8136160000001</v>
      </c>
      <c r="V210" s="3">
        <f>V53+V181+AI210</f>
        <v>19.713161000000007</v>
      </c>
      <c r="W210" s="3">
        <f>ROUND(W53+W181+AJ210,0)</f>
        <v>0</v>
      </c>
      <c r="X210" s="3">
        <f>ROUND(X53+X181+AK210,0)</f>
        <v>12131</v>
      </c>
      <c r="Y210" s="3">
        <f>ROUND(Y53+Y181+AL210,0)</f>
        <v>7517</v>
      </c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>
        <f t="shared" ref="AO210:BC210" si="193">ROUND(AO53+AO181+BX210,0)</f>
        <v>0</v>
      </c>
      <c r="AP210" s="3">
        <f t="shared" si="193"/>
        <v>0</v>
      </c>
      <c r="AQ210" s="3">
        <f t="shared" si="193"/>
        <v>0</v>
      </c>
      <c r="AR210" s="3">
        <f t="shared" si="193"/>
        <v>252271</v>
      </c>
      <c r="AS210" s="3">
        <f t="shared" si="193"/>
        <v>252271</v>
      </c>
      <c r="AT210" s="3">
        <f t="shared" si="193"/>
        <v>0</v>
      </c>
      <c r="AU210" s="3">
        <f t="shared" si="193"/>
        <v>0</v>
      </c>
      <c r="AV210" s="3">
        <f t="shared" si="193"/>
        <v>217908</v>
      </c>
      <c r="AW210" s="3">
        <f t="shared" si="193"/>
        <v>217908</v>
      </c>
      <c r="AX210" s="3">
        <f t="shared" si="193"/>
        <v>0</v>
      </c>
      <c r="AY210" s="3">
        <f t="shared" si="193"/>
        <v>217908</v>
      </c>
      <c r="AZ210" s="3">
        <f t="shared" si="193"/>
        <v>0</v>
      </c>
      <c r="BA210" s="3">
        <f t="shared" si="193"/>
        <v>0</v>
      </c>
      <c r="BB210" s="3">
        <f t="shared" si="193"/>
        <v>0</v>
      </c>
      <c r="BC210" s="3">
        <f t="shared" si="193"/>
        <v>0</v>
      </c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4">
        <f t="shared" ref="DG210:DL210" si="194">ROUND(DG53+DG181+DT210,0)</f>
        <v>1577210</v>
      </c>
      <c r="DH210" s="4">
        <f t="shared" si="194"/>
        <v>1477429</v>
      </c>
      <c r="DI210" s="4">
        <f t="shared" si="194"/>
        <v>16411</v>
      </c>
      <c r="DJ210" s="4">
        <f t="shared" si="194"/>
        <v>1696</v>
      </c>
      <c r="DK210" s="4">
        <f t="shared" si="194"/>
        <v>83370</v>
      </c>
      <c r="DL210" s="4">
        <f t="shared" si="194"/>
        <v>0</v>
      </c>
      <c r="DM210" s="4">
        <f>DM53+DM181+DZ210</f>
        <v>1448.8136160000001</v>
      </c>
      <c r="DN210" s="4">
        <f>DN53+DN181+EA210</f>
        <v>19.713161000000007</v>
      </c>
      <c r="DO210" s="4">
        <f>ROUND(DO53+DO181+EB210,0)</f>
        <v>0</v>
      </c>
      <c r="DP210" s="4">
        <f>ROUND(DP53+DP181+EC210,0)</f>
        <v>82257</v>
      </c>
      <c r="DQ210" s="4">
        <f>ROUND(DQ53+DQ181+ED210,0)</f>
        <v>50961</v>
      </c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>
        <f t="shared" ref="EG210:EU210" si="195">ROUND(EG53+EG181+FP210,0)</f>
        <v>0</v>
      </c>
      <c r="EH210" s="4">
        <f t="shared" si="195"/>
        <v>0</v>
      </c>
      <c r="EI210" s="4">
        <f t="shared" si="195"/>
        <v>0</v>
      </c>
      <c r="EJ210" s="4">
        <f t="shared" si="195"/>
        <v>1710428</v>
      </c>
      <c r="EK210" s="4">
        <f t="shared" si="195"/>
        <v>1710428</v>
      </c>
      <c r="EL210" s="4">
        <f t="shared" si="195"/>
        <v>0</v>
      </c>
      <c r="EM210" s="4">
        <f t="shared" si="195"/>
        <v>0</v>
      </c>
      <c r="EN210" s="4">
        <f t="shared" si="195"/>
        <v>1477429</v>
      </c>
      <c r="EO210" s="4">
        <f t="shared" si="195"/>
        <v>1477429</v>
      </c>
      <c r="EP210" s="4">
        <f t="shared" si="195"/>
        <v>0</v>
      </c>
      <c r="EQ210" s="4">
        <f t="shared" si="195"/>
        <v>1477429</v>
      </c>
      <c r="ER210" s="4">
        <f t="shared" si="195"/>
        <v>0</v>
      </c>
      <c r="ES210" s="4">
        <f t="shared" si="195"/>
        <v>0</v>
      </c>
      <c r="ET210" s="4">
        <f t="shared" si="195"/>
        <v>0</v>
      </c>
      <c r="EU210" s="4">
        <f t="shared" si="195"/>
        <v>0</v>
      </c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>
        <v>0</v>
      </c>
      <c r="IF210">
        <v>-1</v>
      </c>
    </row>
    <row r="211" spans="1:240" x14ac:dyDescent="0.2">
      <c r="IF211">
        <v>-1</v>
      </c>
    </row>
    <row r="212" spans="1:240" x14ac:dyDescent="0.2">
      <c r="A212" s="5">
        <v>50</v>
      </c>
      <c r="B212" s="5">
        <v>0</v>
      </c>
      <c r="C212" s="5">
        <v>0</v>
      </c>
      <c r="D212" s="5">
        <v>1</v>
      </c>
      <c r="E212" s="5">
        <v>201</v>
      </c>
      <c r="F212" s="5">
        <f>ROUND(Source!O210,O212)</f>
        <v>232623</v>
      </c>
      <c r="G212" s="5" t="s">
        <v>108</v>
      </c>
      <c r="H212" s="5" t="s">
        <v>109</v>
      </c>
      <c r="I212" s="5"/>
      <c r="J212" s="5"/>
      <c r="K212" s="5">
        <v>201</v>
      </c>
      <c r="L212" s="5">
        <v>1</v>
      </c>
      <c r="M212" s="5">
        <v>3</v>
      </c>
      <c r="N212" s="5" t="s">
        <v>47</v>
      </c>
      <c r="O212" s="5">
        <v>0</v>
      </c>
      <c r="P212" s="5">
        <f>ROUND(Source!DG210,O212)</f>
        <v>1577210</v>
      </c>
      <c r="Q212" s="5"/>
      <c r="R212" s="5"/>
      <c r="S212" s="5"/>
      <c r="T212" s="5"/>
      <c r="U212" s="5"/>
      <c r="V212" s="5"/>
      <c r="W212" s="5"/>
      <c r="IF212">
        <v>-1</v>
      </c>
    </row>
    <row r="213" spans="1:240" x14ac:dyDescent="0.2">
      <c r="A213" s="5">
        <v>50</v>
      </c>
      <c r="B213" s="5">
        <v>0</v>
      </c>
      <c r="C213" s="5">
        <v>0</v>
      </c>
      <c r="D213" s="5">
        <v>1</v>
      </c>
      <c r="E213" s="5">
        <v>202</v>
      </c>
      <c r="F213" s="5">
        <f>ROUND(Source!P210,O213)</f>
        <v>217908</v>
      </c>
      <c r="G213" s="5" t="s">
        <v>110</v>
      </c>
      <c r="H213" s="5" t="s">
        <v>111</v>
      </c>
      <c r="I213" s="5"/>
      <c r="J213" s="5"/>
      <c r="K213" s="5">
        <v>202</v>
      </c>
      <c r="L213" s="5">
        <v>2</v>
      </c>
      <c r="M213" s="5">
        <v>3</v>
      </c>
      <c r="N213" s="5" t="s">
        <v>47</v>
      </c>
      <c r="O213" s="5">
        <v>0</v>
      </c>
      <c r="P213" s="5">
        <f>ROUND(Source!DH210,O213)</f>
        <v>1477429</v>
      </c>
      <c r="Q213" s="5"/>
      <c r="R213" s="5"/>
      <c r="S213" s="5"/>
      <c r="T213" s="5"/>
      <c r="U213" s="5"/>
      <c r="V213" s="5"/>
      <c r="W213" s="5"/>
      <c r="IF213">
        <v>-1</v>
      </c>
    </row>
    <row r="214" spans="1:240" x14ac:dyDescent="0.2">
      <c r="A214" s="5">
        <v>50</v>
      </c>
      <c r="B214" s="5">
        <v>0</v>
      </c>
      <c r="C214" s="5">
        <v>0</v>
      </c>
      <c r="D214" s="5">
        <v>1</v>
      </c>
      <c r="E214" s="5">
        <v>222</v>
      </c>
      <c r="F214" s="5">
        <f>ROUND(Source!AO210,O214)</f>
        <v>0</v>
      </c>
      <c r="G214" s="5" t="s">
        <v>112</v>
      </c>
      <c r="H214" s="5" t="s">
        <v>113</v>
      </c>
      <c r="I214" s="5"/>
      <c r="J214" s="5"/>
      <c r="K214" s="5">
        <v>222</v>
      </c>
      <c r="L214" s="5">
        <v>3</v>
      </c>
      <c r="M214" s="5">
        <v>3</v>
      </c>
      <c r="N214" s="5" t="s">
        <v>47</v>
      </c>
      <c r="O214" s="5">
        <v>0</v>
      </c>
      <c r="P214" s="5">
        <f>ROUND(Source!EG210,O214)</f>
        <v>0</v>
      </c>
      <c r="Q214" s="5"/>
      <c r="R214" s="5"/>
      <c r="S214" s="5"/>
      <c r="T214" s="5"/>
      <c r="U214" s="5"/>
      <c r="V214" s="5"/>
      <c r="W214" s="5"/>
      <c r="IF214">
        <v>-1</v>
      </c>
    </row>
    <row r="215" spans="1:240" x14ac:dyDescent="0.2">
      <c r="A215" s="5">
        <v>50</v>
      </c>
      <c r="B215" s="5">
        <v>0</v>
      </c>
      <c r="C215" s="5">
        <v>0</v>
      </c>
      <c r="D215" s="5">
        <v>1</v>
      </c>
      <c r="E215" s="5">
        <v>225</v>
      </c>
      <c r="F215" s="5">
        <f>ROUND(Source!AV210,O215)</f>
        <v>217908</v>
      </c>
      <c r="G215" s="5" t="s">
        <v>114</v>
      </c>
      <c r="H215" s="5" t="s">
        <v>115</v>
      </c>
      <c r="I215" s="5"/>
      <c r="J215" s="5"/>
      <c r="K215" s="5">
        <v>225</v>
      </c>
      <c r="L215" s="5">
        <v>4</v>
      </c>
      <c r="M215" s="5">
        <v>3</v>
      </c>
      <c r="N215" s="5" t="s">
        <v>47</v>
      </c>
      <c r="O215" s="5">
        <v>0</v>
      </c>
      <c r="P215" s="5">
        <f>ROUND(Source!EN210,O215)</f>
        <v>1477429</v>
      </c>
      <c r="Q215" s="5"/>
      <c r="R215" s="5"/>
      <c r="S215" s="5"/>
      <c r="T215" s="5"/>
      <c r="U215" s="5"/>
      <c r="V215" s="5"/>
      <c r="W215" s="5"/>
      <c r="IF215">
        <v>-1</v>
      </c>
    </row>
    <row r="216" spans="1:240" x14ac:dyDescent="0.2">
      <c r="A216" s="5">
        <v>50</v>
      </c>
      <c r="B216" s="5">
        <v>0</v>
      </c>
      <c r="C216" s="5">
        <v>0</v>
      </c>
      <c r="D216" s="5">
        <v>1</v>
      </c>
      <c r="E216" s="5">
        <v>226</v>
      </c>
      <c r="F216" s="5">
        <f>ROUND(Source!AW210,O216)</f>
        <v>217908</v>
      </c>
      <c r="G216" s="5" t="s">
        <v>116</v>
      </c>
      <c r="H216" s="5" t="s">
        <v>117</v>
      </c>
      <c r="I216" s="5"/>
      <c r="J216" s="5"/>
      <c r="K216" s="5">
        <v>226</v>
      </c>
      <c r="L216" s="5">
        <v>5</v>
      </c>
      <c r="M216" s="5">
        <v>3</v>
      </c>
      <c r="N216" s="5" t="s">
        <v>47</v>
      </c>
      <c r="O216" s="5">
        <v>0</v>
      </c>
      <c r="P216" s="5">
        <f>ROUND(Source!EO210,O216)</f>
        <v>1477429</v>
      </c>
      <c r="Q216" s="5"/>
      <c r="R216" s="5"/>
      <c r="S216" s="5"/>
      <c r="T216" s="5"/>
      <c r="U216" s="5"/>
      <c r="V216" s="5"/>
      <c r="W216" s="5"/>
      <c r="IF216">
        <v>-1</v>
      </c>
    </row>
    <row r="217" spans="1:240" x14ac:dyDescent="0.2">
      <c r="A217" s="5">
        <v>50</v>
      </c>
      <c r="B217" s="5">
        <v>0</v>
      </c>
      <c r="C217" s="5">
        <v>0</v>
      </c>
      <c r="D217" s="5">
        <v>1</v>
      </c>
      <c r="E217" s="5">
        <v>227</v>
      </c>
      <c r="F217" s="5">
        <f>ROUND(Source!AX210,O217)</f>
        <v>0</v>
      </c>
      <c r="G217" s="5" t="s">
        <v>118</v>
      </c>
      <c r="H217" s="5" t="s">
        <v>119</v>
      </c>
      <c r="I217" s="5"/>
      <c r="J217" s="5"/>
      <c r="K217" s="5">
        <v>227</v>
      </c>
      <c r="L217" s="5">
        <v>6</v>
      </c>
      <c r="M217" s="5">
        <v>3</v>
      </c>
      <c r="N217" s="5" t="s">
        <v>47</v>
      </c>
      <c r="O217" s="5">
        <v>0</v>
      </c>
      <c r="P217" s="5">
        <f>ROUND(Source!EP210,O217)</f>
        <v>0</v>
      </c>
      <c r="Q217" s="5"/>
      <c r="R217" s="5"/>
      <c r="S217" s="5"/>
      <c r="T217" s="5"/>
      <c r="U217" s="5"/>
      <c r="V217" s="5"/>
      <c r="W217" s="5"/>
      <c r="IF217">
        <v>-1</v>
      </c>
    </row>
    <row r="218" spans="1:240" x14ac:dyDescent="0.2">
      <c r="A218" s="5">
        <v>50</v>
      </c>
      <c r="B218" s="5">
        <v>0</v>
      </c>
      <c r="C218" s="5">
        <v>0</v>
      </c>
      <c r="D218" s="5">
        <v>1</v>
      </c>
      <c r="E218" s="5">
        <v>228</v>
      </c>
      <c r="F218" s="5">
        <f>ROUND(Source!AY210,O218)</f>
        <v>217908</v>
      </c>
      <c r="G218" s="5" t="s">
        <v>120</v>
      </c>
      <c r="H218" s="5" t="s">
        <v>121</v>
      </c>
      <c r="I218" s="5"/>
      <c r="J218" s="5"/>
      <c r="K218" s="5">
        <v>228</v>
      </c>
      <c r="L218" s="5">
        <v>7</v>
      </c>
      <c r="M218" s="5">
        <v>3</v>
      </c>
      <c r="N218" s="5" t="s">
        <v>47</v>
      </c>
      <c r="O218" s="5">
        <v>0</v>
      </c>
      <c r="P218" s="5">
        <f>ROUND(Source!EQ210,O218)</f>
        <v>1477429</v>
      </c>
      <c r="Q218" s="5"/>
      <c r="R218" s="5"/>
      <c r="S218" s="5"/>
      <c r="T218" s="5"/>
      <c r="U218" s="5"/>
      <c r="V218" s="5"/>
      <c r="W218" s="5"/>
      <c r="IF218">
        <v>-1</v>
      </c>
    </row>
    <row r="219" spans="1:240" x14ac:dyDescent="0.2">
      <c r="A219" s="5">
        <v>50</v>
      </c>
      <c r="B219" s="5">
        <v>0</v>
      </c>
      <c r="C219" s="5">
        <v>0</v>
      </c>
      <c r="D219" s="5">
        <v>1</v>
      </c>
      <c r="E219" s="5">
        <v>216</v>
      </c>
      <c r="F219" s="5">
        <f>ROUND(Source!AP210,O219)</f>
        <v>0</v>
      </c>
      <c r="G219" s="5" t="s">
        <v>122</v>
      </c>
      <c r="H219" s="5" t="s">
        <v>123</v>
      </c>
      <c r="I219" s="5"/>
      <c r="J219" s="5"/>
      <c r="K219" s="5">
        <v>216</v>
      </c>
      <c r="L219" s="5">
        <v>8</v>
      </c>
      <c r="M219" s="5">
        <v>3</v>
      </c>
      <c r="N219" s="5" t="s">
        <v>47</v>
      </c>
      <c r="O219" s="5">
        <v>0</v>
      </c>
      <c r="P219" s="5">
        <f>ROUND(Source!EH210,O219)</f>
        <v>0</v>
      </c>
      <c r="Q219" s="5"/>
      <c r="R219" s="5"/>
      <c r="S219" s="5"/>
      <c r="T219" s="5"/>
      <c r="U219" s="5"/>
      <c r="V219" s="5"/>
      <c r="W219" s="5"/>
      <c r="IF219">
        <v>-1</v>
      </c>
    </row>
    <row r="220" spans="1:240" x14ac:dyDescent="0.2">
      <c r="A220" s="5">
        <v>50</v>
      </c>
      <c r="B220" s="5">
        <v>0</v>
      </c>
      <c r="C220" s="5">
        <v>0</v>
      </c>
      <c r="D220" s="5">
        <v>1</v>
      </c>
      <c r="E220" s="5">
        <v>223</v>
      </c>
      <c r="F220" s="5">
        <f>ROUND(Source!AQ210,O220)</f>
        <v>0</v>
      </c>
      <c r="G220" s="5" t="s">
        <v>124</v>
      </c>
      <c r="H220" s="5" t="s">
        <v>125</v>
      </c>
      <c r="I220" s="5"/>
      <c r="J220" s="5"/>
      <c r="K220" s="5">
        <v>223</v>
      </c>
      <c r="L220" s="5">
        <v>9</v>
      </c>
      <c r="M220" s="5">
        <v>3</v>
      </c>
      <c r="N220" s="5" t="s">
        <v>47</v>
      </c>
      <c r="O220" s="5">
        <v>0</v>
      </c>
      <c r="P220" s="5">
        <f>ROUND(Source!EI210,O220)</f>
        <v>0</v>
      </c>
      <c r="Q220" s="5"/>
      <c r="R220" s="5"/>
      <c r="S220" s="5"/>
      <c r="T220" s="5"/>
      <c r="U220" s="5"/>
      <c r="V220" s="5"/>
      <c r="W220" s="5"/>
      <c r="IF220">
        <v>-1</v>
      </c>
    </row>
    <row r="221" spans="1:240" x14ac:dyDescent="0.2">
      <c r="A221" s="5">
        <v>50</v>
      </c>
      <c r="B221" s="5">
        <v>0</v>
      </c>
      <c r="C221" s="5">
        <v>0</v>
      </c>
      <c r="D221" s="5">
        <v>1</v>
      </c>
      <c r="E221" s="5">
        <v>229</v>
      </c>
      <c r="F221" s="5">
        <f>ROUND(Source!AZ210,O221)</f>
        <v>0</v>
      </c>
      <c r="G221" s="5" t="s">
        <v>126</v>
      </c>
      <c r="H221" s="5" t="s">
        <v>127</v>
      </c>
      <c r="I221" s="5"/>
      <c r="J221" s="5"/>
      <c r="K221" s="5">
        <v>229</v>
      </c>
      <c r="L221" s="5">
        <v>10</v>
      </c>
      <c r="M221" s="5">
        <v>3</v>
      </c>
      <c r="N221" s="5" t="s">
        <v>47</v>
      </c>
      <c r="O221" s="5">
        <v>0</v>
      </c>
      <c r="P221" s="5">
        <f>ROUND(Source!ER210,O221)</f>
        <v>0</v>
      </c>
      <c r="Q221" s="5"/>
      <c r="R221" s="5"/>
      <c r="S221" s="5"/>
      <c r="T221" s="5"/>
      <c r="U221" s="5"/>
      <c r="V221" s="5"/>
      <c r="W221" s="5"/>
      <c r="IF221">
        <v>-1</v>
      </c>
    </row>
    <row r="222" spans="1:240" x14ac:dyDescent="0.2">
      <c r="A222" s="5">
        <v>50</v>
      </c>
      <c r="B222" s="5">
        <v>0</v>
      </c>
      <c r="C222" s="5">
        <v>0</v>
      </c>
      <c r="D222" s="5">
        <v>1</v>
      </c>
      <c r="E222" s="5">
        <v>203</v>
      </c>
      <c r="F222" s="5">
        <f>ROUND(Source!Q210,O222)</f>
        <v>2420</v>
      </c>
      <c r="G222" s="5" t="s">
        <v>128</v>
      </c>
      <c r="H222" s="5" t="s">
        <v>129</v>
      </c>
      <c r="I222" s="5"/>
      <c r="J222" s="5"/>
      <c r="K222" s="5">
        <v>203</v>
      </c>
      <c r="L222" s="5">
        <v>11</v>
      </c>
      <c r="M222" s="5">
        <v>3</v>
      </c>
      <c r="N222" s="5" t="s">
        <v>47</v>
      </c>
      <c r="O222" s="5">
        <v>0</v>
      </c>
      <c r="P222" s="5">
        <f>ROUND(Source!DI210,O222)</f>
        <v>16411</v>
      </c>
      <c r="Q222" s="5"/>
      <c r="R222" s="5"/>
      <c r="S222" s="5"/>
      <c r="T222" s="5"/>
      <c r="U222" s="5"/>
      <c r="V222" s="5"/>
      <c r="W222" s="5"/>
      <c r="IF222">
        <v>-1</v>
      </c>
    </row>
    <row r="223" spans="1:240" x14ac:dyDescent="0.2">
      <c r="A223" s="5">
        <v>50</v>
      </c>
      <c r="B223" s="5">
        <v>0</v>
      </c>
      <c r="C223" s="5">
        <v>0</v>
      </c>
      <c r="D223" s="5">
        <v>1</v>
      </c>
      <c r="E223" s="5">
        <v>231</v>
      </c>
      <c r="F223" s="5">
        <f>ROUND(Source!BB210,O223)</f>
        <v>0</v>
      </c>
      <c r="G223" s="5" t="s">
        <v>130</v>
      </c>
      <c r="H223" s="5" t="s">
        <v>131</v>
      </c>
      <c r="I223" s="5"/>
      <c r="J223" s="5"/>
      <c r="K223" s="5">
        <v>231</v>
      </c>
      <c r="L223" s="5">
        <v>12</v>
      </c>
      <c r="M223" s="5">
        <v>3</v>
      </c>
      <c r="N223" s="5" t="s">
        <v>47</v>
      </c>
      <c r="O223" s="5">
        <v>0</v>
      </c>
      <c r="P223" s="5">
        <f>ROUND(Source!ET210,O223)</f>
        <v>0</v>
      </c>
      <c r="Q223" s="5"/>
      <c r="R223" s="5"/>
      <c r="S223" s="5"/>
      <c r="T223" s="5"/>
      <c r="U223" s="5"/>
      <c r="V223" s="5"/>
      <c r="W223" s="5"/>
      <c r="IF223">
        <v>-1</v>
      </c>
    </row>
    <row r="224" spans="1:240" x14ac:dyDescent="0.2">
      <c r="A224" s="5">
        <v>50</v>
      </c>
      <c r="B224" s="5">
        <v>0</v>
      </c>
      <c r="C224" s="5">
        <v>0</v>
      </c>
      <c r="D224" s="5">
        <v>1</v>
      </c>
      <c r="E224" s="5">
        <v>204</v>
      </c>
      <c r="F224" s="5">
        <f>ROUND(Source!R210,O224)</f>
        <v>249</v>
      </c>
      <c r="G224" s="5" t="s">
        <v>132</v>
      </c>
      <c r="H224" s="5" t="s">
        <v>133</v>
      </c>
      <c r="I224" s="5"/>
      <c r="J224" s="5"/>
      <c r="K224" s="5">
        <v>204</v>
      </c>
      <c r="L224" s="5">
        <v>13</v>
      </c>
      <c r="M224" s="5">
        <v>3</v>
      </c>
      <c r="N224" s="5" t="s">
        <v>47</v>
      </c>
      <c r="O224" s="5">
        <v>0</v>
      </c>
      <c r="P224" s="5">
        <f>ROUND(Source!DJ210,O224)</f>
        <v>1696</v>
      </c>
      <c r="Q224" s="5"/>
      <c r="R224" s="5"/>
      <c r="S224" s="5"/>
      <c r="T224" s="5"/>
      <c r="U224" s="5"/>
      <c r="V224" s="5"/>
      <c r="W224" s="5"/>
      <c r="IF224">
        <v>-1</v>
      </c>
    </row>
    <row r="225" spans="1:240" x14ac:dyDescent="0.2">
      <c r="A225" s="5">
        <v>50</v>
      </c>
      <c r="B225" s="5">
        <v>0</v>
      </c>
      <c r="C225" s="5">
        <v>0</v>
      </c>
      <c r="D225" s="5">
        <v>1</v>
      </c>
      <c r="E225" s="5">
        <v>205</v>
      </c>
      <c r="F225" s="5">
        <f>ROUND(Source!S210,O225)</f>
        <v>12295</v>
      </c>
      <c r="G225" s="5" t="s">
        <v>134</v>
      </c>
      <c r="H225" s="5" t="s">
        <v>135</v>
      </c>
      <c r="I225" s="5"/>
      <c r="J225" s="5"/>
      <c r="K225" s="5">
        <v>205</v>
      </c>
      <c r="L225" s="5">
        <v>14</v>
      </c>
      <c r="M225" s="5">
        <v>3</v>
      </c>
      <c r="N225" s="5" t="s">
        <v>47</v>
      </c>
      <c r="O225" s="5">
        <v>0</v>
      </c>
      <c r="P225" s="5">
        <f>ROUND(Source!DK210,O225)</f>
        <v>83370</v>
      </c>
      <c r="Q225" s="5"/>
      <c r="R225" s="5"/>
      <c r="S225" s="5"/>
      <c r="T225" s="5"/>
      <c r="U225" s="5"/>
      <c r="V225" s="5"/>
      <c r="W225" s="5"/>
      <c r="IF225">
        <v>-1</v>
      </c>
    </row>
    <row r="226" spans="1:240" x14ac:dyDescent="0.2">
      <c r="A226" s="5">
        <v>50</v>
      </c>
      <c r="B226" s="5">
        <v>0</v>
      </c>
      <c r="C226" s="5">
        <v>0</v>
      </c>
      <c r="D226" s="5">
        <v>1</v>
      </c>
      <c r="E226" s="5">
        <v>232</v>
      </c>
      <c r="F226" s="5">
        <f>ROUND(Source!BC210,O226)</f>
        <v>0</v>
      </c>
      <c r="G226" s="5" t="s">
        <v>136</v>
      </c>
      <c r="H226" s="5" t="s">
        <v>137</v>
      </c>
      <c r="I226" s="5"/>
      <c r="J226" s="5"/>
      <c r="K226" s="5">
        <v>232</v>
      </c>
      <c r="L226" s="5">
        <v>15</v>
      </c>
      <c r="M226" s="5">
        <v>3</v>
      </c>
      <c r="N226" s="5" t="s">
        <v>47</v>
      </c>
      <c r="O226" s="5">
        <v>0</v>
      </c>
      <c r="P226" s="5">
        <f>ROUND(Source!EU210,O226)</f>
        <v>0</v>
      </c>
      <c r="Q226" s="5"/>
      <c r="R226" s="5"/>
      <c r="S226" s="5"/>
      <c r="T226" s="5"/>
      <c r="U226" s="5"/>
      <c r="V226" s="5"/>
      <c r="W226" s="5"/>
      <c r="IF226">
        <v>-1</v>
      </c>
    </row>
    <row r="227" spans="1:240" x14ac:dyDescent="0.2">
      <c r="A227" s="5">
        <v>50</v>
      </c>
      <c r="B227" s="5">
        <v>0</v>
      </c>
      <c r="C227" s="5">
        <v>0</v>
      </c>
      <c r="D227" s="5">
        <v>1</v>
      </c>
      <c r="E227" s="5">
        <v>214</v>
      </c>
      <c r="F227" s="5">
        <f>ROUND(Source!AS210,O227)</f>
        <v>252271</v>
      </c>
      <c r="G227" s="5" t="s">
        <v>138</v>
      </c>
      <c r="H227" s="5" t="s">
        <v>139</v>
      </c>
      <c r="I227" s="5"/>
      <c r="J227" s="5"/>
      <c r="K227" s="5">
        <v>214</v>
      </c>
      <c r="L227" s="5">
        <v>16</v>
      </c>
      <c r="M227" s="5">
        <v>3</v>
      </c>
      <c r="N227" s="5" t="s">
        <v>47</v>
      </c>
      <c r="O227" s="5">
        <v>0</v>
      </c>
      <c r="P227" s="5">
        <f>ROUND(Source!EK210,O227)</f>
        <v>1710428</v>
      </c>
      <c r="Q227" s="5"/>
      <c r="R227" s="5"/>
      <c r="S227" s="5"/>
      <c r="T227" s="5"/>
      <c r="U227" s="5"/>
      <c r="V227" s="5"/>
      <c r="W227" s="5"/>
      <c r="IF227">
        <v>-1</v>
      </c>
    </row>
    <row r="228" spans="1:240" x14ac:dyDescent="0.2">
      <c r="A228" s="5">
        <v>50</v>
      </c>
      <c r="B228" s="5">
        <v>0</v>
      </c>
      <c r="C228" s="5">
        <v>0</v>
      </c>
      <c r="D228" s="5">
        <v>1</v>
      </c>
      <c r="E228" s="5">
        <v>215</v>
      </c>
      <c r="F228" s="5">
        <f>ROUND(Source!AT210,O228)</f>
        <v>0</v>
      </c>
      <c r="G228" s="5" t="s">
        <v>140</v>
      </c>
      <c r="H228" s="5" t="s">
        <v>141</v>
      </c>
      <c r="I228" s="5"/>
      <c r="J228" s="5"/>
      <c r="K228" s="5">
        <v>215</v>
      </c>
      <c r="L228" s="5">
        <v>17</v>
      </c>
      <c r="M228" s="5">
        <v>3</v>
      </c>
      <c r="N228" s="5" t="s">
        <v>47</v>
      </c>
      <c r="O228" s="5">
        <v>0</v>
      </c>
      <c r="P228" s="5">
        <f>ROUND(Source!EL210,O228)</f>
        <v>0</v>
      </c>
      <c r="Q228" s="5"/>
      <c r="R228" s="5"/>
      <c r="S228" s="5"/>
      <c r="T228" s="5"/>
      <c r="U228" s="5"/>
      <c r="V228" s="5"/>
      <c r="W228" s="5"/>
      <c r="IF228">
        <v>-1</v>
      </c>
    </row>
    <row r="229" spans="1:240" x14ac:dyDescent="0.2">
      <c r="A229" s="5">
        <v>50</v>
      </c>
      <c r="B229" s="5">
        <v>0</v>
      </c>
      <c r="C229" s="5">
        <v>0</v>
      </c>
      <c r="D229" s="5">
        <v>1</v>
      </c>
      <c r="E229" s="5">
        <v>217</v>
      </c>
      <c r="F229" s="5">
        <f>ROUND(Source!AU210,O229)</f>
        <v>0</v>
      </c>
      <c r="G229" s="5" t="s">
        <v>142</v>
      </c>
      <c r="H229" s="5" t="s">
        <v>143</v>
      </c>
      <c r="I229" s="5"/>
      <c r="J229" s="5"/>
      <c r="K229" s="5">
        <v>217</v>
      </c>
      <c r="L229" s="5">
        <v>18</v>
      </c>
      <c r="M229" s="5">
        <v>3</v>
      </c>
      <c r="N229" s="5" t="s">
        <v>47</v>
      </c>
      <c r="O229" s="5">
        <v>0</v>
      </c>
      <c r="P229" s="5">
        <f>ROUND(Source!EM210,O229)</f>
        <v>0</v>
      </c>
      <c r="Q229" s="5"/>
      <c r="R229" s="5"/>
      <c r="S229" s="5"/>
      <c r="T229" s="5"/>
      <c r="U229" s="5"/>
      <c r="V229" s="5"/>
      <c r="W229" s="5"/>
      <c r="IF229">
        <v>-1</v>
      </c>
    </row>
    <row r="230" spans="1:240" x14ac:dyDescent="0.2">
      <c r="A230" s="5">
        <v>50</v>
      </c>
      <c r="B230" s="5">
        <v>0</v>
      </c>
      <c r="C230" s="5">
        <v>0</v>
      </c>
      <c r="D230" s="5">
        <v>1</v>
      </c>
      <c r="E230" s="5">
        <v>230</v>
      </c>
      <c r="F230" s="5">
        <f>ROUND(Source!BA210,O230)</f>
        <v>0</v>
      </c>
      <c r="G230" s="5" t="s">
        <v>144</v>
      </c>
      <c r="H230" s="5" t="s">
        <v>145</v>
      </c>
      <c r="I230" s="5"/>
      <c r="J230" s="5"/>
      <c r="K230" s="5">
        <v>230</v>
      </c>
      <c r="L230" s="5">
        <v>19</v>
      </c>
      <c r="M230" s="5">
        <v>3</v>
      </c>
      <c r="N230" s="5" t="s">
        <v>47</v>
      </c>
      <c r="O230" s="5">
        <v>0</v>
      </c>
      <c r="P230" s="5">
        <f>ROUND(Source!ES210,O230)</f>
        <v>0</v>
      </c>
      <c r="Q230" s="5"/>
      <c r="R230" s="5"/>
      <c r="S230" s="5"/>
      <c r="T230" s="5"/>
      <c r="U230" s="5"/>
      <c r="V230" s="5"/>
      <c r="W230" s="5"/>
      <c r="IF230">
        <v>-1</v>
      </c>
    </row>
    <row r="231" spans="1:240" x14ac:dyDescent="0.2">
      <c r="A231" s="5">
        <v>50</v>
      </c>
      <c r="B231" s="5">
        <v>0</v>
      </c>
      <c r="C231" s="5">
        <v>0</v>
      </c>
      <c r="D231" s="5">
        <v>1</v>
      </c>
      <c r="E231" s="5">
        <v>206</v>
      </c>
      <c r="F231" s="5">
        <f>ROUND(Source!T210,O231)</f>
        <v>0</v>
      </c>
      <c r="G231" s="5" t="s">
        <v>146</v>
      </c>
      <c r="H231" s="5" t="s">
        <v>147</v>
      </c>
      <c r="I231" s="5"/>
      <c r="J231" s="5"/>
      <c r="K231" s="5">
        <v>206</v>
      </c>
      <c r="L231" s="5">
        <v>20</v>
      </c>
      <c r="M231" s="5">
        <v>3</v>
      </c>
      <c r="N231" s="5" t="s">
        <v>47</v>
      </c>
      <c r="O231" s="5">
        <v>0</v>
      </c>
      <c r="P231" s="5">
        <f>ROUND(Source!DL210,O231)</f>
        <v>0</v>
      </c>
      <c r="Q231" s="5"/>
      <c r="R231" s="5"/>
      <c r="S231" s="5"/>
      <c r="T231" s="5"/>
      <c r="U231" s="5"/>
      <c r="V231" s="5"/>
      <c r="W231" s="5"/>
      <c r="IF231">
        <v>-1</v>
      </c>
    </row>
    <row r="232" spans="1:240" x14ac:dyDescent="0.2">
      <c r="A232" s="5">
        <v>50</v>
      </c>
      <c r="B232" s="5">
        <v>0</v>
      </c>
      <c r="C232" s="5">
        <v>0</v>
      </c>
      <c r="D232" s="5">
        <v>1</v>
      </c>
      <c r="E232" s="5">
        <v>207</v>
      </c>
      <c r="F232" s="5">
        <f>Source!U210</f>
        <v>1448.8136160000001</v>
      </c>
      <c r="G232" s="5" t="s">
        <v>148</v>
      </c>
      <c r="H232" s="5" t="s">
        <v>149</v>
      </c>
      <c r="I232" s="5"/>
      <c r="J232" s="5"/>
      <c r="K232" s="5">
        <v>207</v>
      </c>
      <c r="L232" s="5">
        <v>21</v>
      </c>
      <c r="M232" s="5">
        <v>3</v>
      </c>
      <c r="N232" s="5" t="s">
        <v>47</v>
      </c>
      <c r="O232" s="5">
        <v>-1</v>
      </c>
      <c r="P232" s="5">
        <f>Source!DM210</f>
        <v>1448.8136160000001</v>
      </c>
      <c r="Q232" s="5"/>
      <c r="R232" s="5"/>
      <c r="S232" s="5"/>
      <c r="T232" s="5"/>
      <c r="U232" s="5"/>
      <c r="V232" s="5"/>
      <c r="W232" s="5"/>
      <c r="IF232">
        <v>-1</v>
      </c>
    </row>
    <row r="233" spans="1:240" x14ac:dyDescent="0.2">
      <c r="A233" s="5">
        <v>50</v>
      </c>
      <c r="B233" s="5">
        <v>0</v>
      </c>
      <c r="C233" s="5">
        <v>0</v>
      </c>
      <c r="D233" s="5">
        <v>1</v>
      </c>
      <c r="E233" s="5">
        <v>208</v>
      </c>
      <c r="F233" s="5">
        <f>Source!V210</f>
        <v>19.713161000000007</v>
      </c>
      <c r="G233" s="5" t="s">
        <v>150</v>
      </c>
      <c r="H233" s="5" t="s">
        <v>151</v>
      </c>
      <c r="I233" s="5"/>
      <c r="J233" s="5"/>
      <c r="K233" s="5">
        <v>208</v>
      </c>
      <c r="L233" s="5">
        <v>22</v>
      </c>
      <c r="M233" s="5">
        <v>3</v>
      </c>
      <c r="N233" s="5" t="s">
        <v>47</v>
      </c>
      <c r="O233" s="5">
        <v>-1</v>
      </c>
      <c r="P233" s="5">
        <f>Source!DN210</f>
        <v>19.713161000000007</v>
      </c>
      <c r="Q233" s="5"/>
      <c r="R233" s="5"/>
      <c r="S233" s="5"/>
      <c r="T233" s="5"/>
      <c r="U233" s="5"/>
      <c r="V233" s="5"/>
      <c r="W233" s="5"/>
      <c r="IF233">
        <v>-1</v>
      </c>
    </row>
    <row r="234" spans="1:240" x14ac:dyDescent="0.2">
      <c r="A234" s="5">
        <v>50</v>
      </c>
      <c r="B234" s="5">
        <v>0</v>
      </c>
      <c r="C234" s="5">
        <v>0</v>
      </c>
      <c r="D234" s="5">
        <v>1</v>
      </c>
      <c r="E234" s="5">
        <v>209</v>
      </c>
      <c r="F234" s="5">
        <f>ROUND(Source!W210,O234)</f>
        <v>0</v>
      </c>
      <c r="G234" s="5" t="s">
        <v>152</v>
      </c>
      <c r="H234" s="5" t="s">
        <v>153</v>
      </c>
      <c r="I234" s="5"/>
      <c r="J234" s="5"/>
      <c r="K234" s="5">
        <v>209</v>
      </c>
      <c r="L234" s="5">
        <v>23</v>
      </c>
      <c r="M234" s="5">
        <v>3</v>
      </c>
      <c r="N234" s="5" t="s">
        <v>47</v>
      </c>
      <c r="O234" s="5">
        <v>0</v>
      </c>
      <c r="P234" s="5">
        <f>ROUND(Source!DO210,O234)</f>
        <v>0</v>
      </c>
      <c r="Q234" s="5"/>
      <c r="R234" s="5"/>
      <c r="S234" s="5"/>
      <c r="T234" s="5"/>
      <c r="U234" s="5"/>
      <c r="V234" s="5"/>
      <c r="W234" s="5"/>
      <c r="IF234">
        <v>-1</v>
      </c>
    </row>
    <row r="235" spans="1:240" x14ac:dyDescent="0.2">
      <c r="A235" s="5">
        <v>50</v>
      </c>
      <c r="B235" s="5">
        <v>0</v>
      </c>
      <c r="C235" s="5">
        <v>0</v>
      </c>
      <c r="D235" s="5">
        <v>1</v>
      </c>
      <c r="E235" s="5">
        <v>210</v>
      </c>
      <c r="F235" s="5">
        <f>ROUND(Source!X210,O235)</f>
        <v>12131</v>
      </c>
      <c r="G235" s="5" t="s">
        <v>154</v>
      </c>
      <c r="H235" s="5" t="s">
        <v>155</v>
      </c>
      <c r="I235" s="5"/>
      <c r="J235" s="5"/>
      <c r="K235" s="5">
        <v>210</v>
      </c>
      <c r="L235" s="5">
        <v>24</v>
      </c>
      <c r="M235" s="5">
        <v>3</v>
      </c>
      <c r="N235" s="5" t="s">
        <v>47</v>
      </c>
      <c r="O235" s="5">
        <v>0</v>
      </c>
      <c r="P235" s="5">
        <f>ROUND(Source!DP210,O235)</f>
        <v>82257</v>
      </c>
      <c r="Q235" s="5"/>
      <c r="R235" s="5"/>
      <c r="S235" s="5"/>
      <c r="T235" s="5"/>
      <c r="U235" s="5"/>
      <c r="V235" s="5"/>
      <c r="W235" s="5"/>
      <c r="IF235">
        <v>-1</v>
      </c>
    </row>
    <row r="236" spans="1:240" x14ac:dyDescent="0.2">
      <c r="A236" s="5">
        <v>50</v>
      </c>
      <c r="B236" s="5">
        <v>0</v>
      </c>
      <c r="C236" s="5">
        <v>0</v>
      </c>
      <c r="D236" s="5">
        <v>1</v>
      </c>
      <c r="E236" s="5">
        <v>211</v>
      </c>
      <c r="F236" s="5">
        <f>ROUND(Source!Y210,O236)</f>
        <v>7517</v>
      </c>
      <c r="G236" s="5" t="s">
        <v>156</v>
      </c>
      <c r="H236" s="5" t="s">
        <v>157</v>
      </c>
      <c r="I236" s="5"/>
      <c r="J236" s="5"/>
      <c r="K236" s="5">
        <v>211</v>
      </c>
      <c r="L236" s="5">
        <v>25</v>
      </c>
      <c r="M236" s="5">
        <v>3</v>
      </c>
      <c r="N236" s="5" t="s">
        <v>47</v>
      </c>
      <c r="O236" s="5">
        <v>0</v>
      </c>
      <c r="P236" s="5">
        <f>ROUND(Source!DQ210,O236)</f>
        <v>50961</v>
      </c>
      <c r="Q236" s="5"/>
      <c r="R236" s="5"/>
      <c r="S236" s="5"/>
      <c r="T236" s="5"/>
      <c r="U236" s="5"/>
      <c r="V236" s="5"/>
      <c r="W236" s="5"/>
      <c r="IF236">
        <v>-1</v>
      </c>
    </row>
    <row r="237" spans="1:240" x14ac:dyDescent="0.2">
      <c r="A237" s="5">
        <v>50</v>
      </c>
      <c r="B237" s="5">
        <v>0</v>
      </c>
      <c r="C237" s="5">
        <v>0</v>
      </c>
      <c r="D237" s="5">
        <v>1</v>
      </c>
      <c r="E237" s="5">
        <v>224</v>
      </c>
      <c r="F237" s="5">
        <f>ROUND(Source!AR210,O237)</f>
        <v>252271</v>
      </c>
      <c r="G237" s="5" t="s">
        <v>158</v>
      </c>
      <c r="H237" s="5" t="s">
        <v>159</v>
      </c>
      <c r="I237" s="5"/>
      <c r="J237" s="5"/>
      <c r="K237" s="5">
        <v>224</v>
      </c>
      <c r="L237" s="5">
        <v>26</v>
      </c>
      <c r="M237" s="5">
        <v>3</v>
      </c>
      <c r="N237" s="5" t="s">
        <v>47</v>
      </c>
      <c r="O237" s="5">
        <v>0</v>
      </c>
      <c r="P237" s="5">
        <f>ROUND(Source!EJ210,O237)</f>
        <v>1710428</v>
      </c>
      <c r="Q237" s="5"/>
      <c r="R237" s="5"/>
      <c r="S237" s="5"/>
      <c r="T237" s="5"/>
      <c r="U237" s="5"/>
      <c r="V237" s="5"/>
      <c r="W237" s="5"/>
      <c r="IF237">
        <v>-1</v>
      </c>
    </row>
    <row r="238" spans="1:240" x14ac:dyDescent="0.2">
      <c r="IF238">
        <v>-1</v>
      </c>
    </row>
    <row r="239" spans="1:240" x14ac:dyDescent="0.2">
      <c r="A239" s="3">
        <v>51</v>
      </c>
      <c r="B239" s="3">
        <f>B12</f>
        <v>302</v>
      </c>
      <c r="C239" s="3">
        <f>A12</f>
        <v>1</v>
      </c>
      <c r="D239" s="3">
        <f>ROW(A12)</f>
        <v>12</v>
      </c>
      <c r="E239" s="3"/>
      <c r="F239" s="3" t="str">
        <f>IF(F12&lt;&gt;"",F12,"")</f>
        <v>АО Орелоблэнерго   Болховский участок</v>
      </c>
      <c r="G239" s="3" t="str">
        <f>IF(G12&lt;&gt;"",G12,"")</f>
        <v>Реконструкция производственного здания   г Болхов  ул Фрунзе 9 а</v>
      </c>
      <c r="H239" s="3">
        <v>0</v>
      </c>
      <c r="I239" s="3"/>
      <c r="J239" s="3"/>
      <c r="K239" s="3"/>
      <c r="L239" s="3"/>
      <c r="M239" s="3"/>
      <c r="N239" s="3"/>
      <c r="O239" s="3">
        <f t="shared" ref="O239:T239" si="196">ROUND(O210,0)</f>
        <v>232623</v>
      </c>
      <c r="P239" s="3">
        <f t="shared" si="196"/>
        <v>217908</v>
      </c>
      <c r="Q239" s="3">
        <f t="shared" si="196"/>
        <v>2420</v>
      </c>
      <c r="R239" s="3">
        <f t="shared" si="196"/>
        <v>249</v>
      </c>
      <c r="S239" s="3">
        <f t="shared" si="196"/>
        <v>12295</v>
      </c>
      <c r="T239" s="3">
        <f t="shared" si="196"/>
        <v>0</v>
      </c>
      <c r="U239" s="3">
        <f>U210</f>
        <v>1448.8136160000001</v>
      </c>
      <c r="V239" s="3">
        <f>V210</f>
        <v>19.713161000000007</v>
      </c>
      <c r="W239" s="3">
        <f>ROUND(W210,0)</f>
        <v>0</v>
      </c>
      <c r="X239" s="3">
        <f>ROUND(X210,0)</f>
        <v>12131</v>
      </c>
      <c r="Y239" s="3">
        <f>ROUND(Y210,0)</f>
        <v>7517</v>
      </c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>
        <f t="shared" ref="AO239:BC239" si="197">ROUND(AO210,0)</f>
        <v>0</v>
      </c>
      <c r="AP239" s="3">
        <f t="shared" si="197"/>
        <v>0</v>
      </c>
      <c r="AQ239" s="3">
        <f t="shared" si="197"/>
        <v>0</v>
      </c>
      <c r="AR239" s="3">
        <f t="shared" si="197"/>
        <v>252271</v>
      </c>
      <c r="AS239" s="3">
        <f t="shared" si="197"/>
        <v>252271</v>
      </c>
      <c r="AT239" s="3">
        <f t="shared" si="197"/>
        <v>0</v>
      </c>
      <c r="AU239" s="3">
        <f t="shared" si="197"/>
        <v>0</v>
      </c>
      <c r="AV239" s="3">
        <f t="shared" si="197"/>
        <v>217908</v>
      </c>
      <c r="AW239" s="3">
        <f t="shared" si="197"/>
        <v>217908</v>
      </c>
      <c r="AX239" s="3">
        <f t="shared" si="197"/>
        <v>0</v>
      </c>
      <c r="AY239" s="3">
        <f t="shared" si="197"/>
        <v>217908</v>
      </c>
      <c r="AZ239" s="3">
        <f t="shared" si="197"/>
        <v>0</v>
      </c>
      <c r="BA239" s="3">
        <f t="shared" si="197"/>
        <v>0</v>
      </c>
      <c r="BB239" s="3">
        <f t="shared" si="197"/>
        <v>0</v>
      </c>
      <c r="BC239" s="3">
        <f t="shared" si="197"/>
        <v>0</v>
      </c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4">
        <f t="shared" ref="DG239:DL239" si="198">ROUND(DG210,0)</f>
        <v>1577210</v>
      </c>
      <c r="DH239" s="4">
        <f t="shared" si="198"/>
        <v>1477429</v>
      </c>
      <c r="DI239" s="4">
        <f t="shared" si="198"/>
        <v>16411</v>
      </c>
      <c r="DJ239" s="4">
        <f t="shared" si="198"/>
        <v>1696</v>
      </c>
      <c r="DK239" s="4">
        <f t="shared" si="198"/>
        <v>83370</v>
      </c>
      <c r="DL239" s="4">
        <f t="shared" si="198"/>
        <v>0</v>
      </c>
      <c r="DM239" s="4">
        <f>DM210</f>
        <v>1448.8136160000001</v>
      </c>
      <c r="DN239" s="4">
        <f>DN210</f>
        <v>19.713161000000007</v>
      </c>
      <c r="DO239" s="4">
        <f>ROUND(DO210,0)</f>
        <v>0</v>
      </c>
      <c r="DP239" s="4">
        <f>ROUND(DP210,0)</f>
        <v>82257</v>
      </c>
      <c r="DQ239" s="4">
        <f>ROUND(DQ210,0)</f>
        <v>50961</v>
      </c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>
        <f t="shared" ref="EG239:EU239" si="199">ROUND(EG210,0)</f>
        <v>0</v>
      </c>
      <c r="EH239" s="4">
        <f t="shared" si="199"/>
        <v>0</v>
      </c>
      <c r="EI239" s="4">
        <f t="shared" si="199"/>
        <v>0</v>
      </c>
      <c r="EJ239" s="4">
        <f t="shared" si="199"/>
        <v>1710428</v>
      </c>
      <c r="EK239" s="4">
        <f t="shared" si="199"/>
        <v>1710428</v>
      </c>
      <c r="EL239" s="4">
        <f t="shared" si="199"/>
        <v>0</v>
      </c>
      <c r="EM239" s="4">
        <f t="shared" si="199"/>
        <v>0</v>
      </c>
      <c r="EN239" s="4">
        <f t="shared" si="199"/>
        <v>1477429</v>
      </c>
      <c r="EO239" s="4">
        <f t="shared" si="199"/>
        <v>1477429</v>
      </c>
      <c r="EP239" s="4">
        <f t="shared" si="199"/>
        <v>0</v>
      </c>
      <c r="EQ239" s="4">
        <f t="shared" si="199"/>
        <v>1477429</v>
      </c>
      <c r="ER239" s="4">
        <f t="shared" si="199"/>
        <v>0</v>
      </c>
      <c r="ES239" s="4">
        <f t="shared" si="199"/>
        <v>0</v>
      </c>
      <c r="ET239" s="4">
        <f t="shared" si="199"/>
        <v>0</v>
      </c>
      <c r="EU239" s="4">
        <f t="shared" si="199"/>
        <v>0</v>
      </c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>
        <v>0</v>
      </c>
      <c r="IF239">
        <v>-1</v>
      </c>
    </row>
    <row r="240" spans="1:240" x14ac:dyDescent="0.2">
      <c r="IF240">
        <v>-1</v>
      </c>
    </row>
    <row r="241" spans="1:240" x14ac:dyDescent="0.2">
      <c r="A241" s="5">
        <v>50</v>
      </c>
      <c r="B241" s="5">
        <v>0</v>
      </c>
      <c r="C241" s="5">
        <v>0</v>
      </c>
      <c r="D241" s="5">
        <v>1</v>
      </c>
      <c r="E241" s="5">
        <v>201</v>
      </c>
      <c r="F241" s="5">
        <f>ROUND(Source!O239,O241)</f>
        <v>232623</v>
      </c>
      <c r="G241" s="5" t="s">
        <v>108</v>
      </c>
      <c r="H241" s="5" t="s">
        <v>109</v>
      </c>
      <c r="I241" s="5"/>
      <c r="J241" s="5"/>
      <c r="K241" s="5">
        <v>201</v>
      </c>
      <c r="L241" s="5">
        <v>1</v>
      </c>
      <c r="M241" s="5">
        <v>3</v>
      </c>
      <c r="N241" s="5" t="s">
        <v>47</v>
      </c>
      <c r="O241" s="5">
        <v>0</v>
      </c>
      <c r="P241" s="5">
        <f>ROUND(Source!DG239,O241)</f>
        <v>1577210</v>
      </c>
      <c r="Q241" s="5"/>
      <c r="R241" s="5"/>
      <c r="S241" s="5"/>
      <c r="T241" s="5"/>
      <c r="U241" s="5"/>
      <c r="V241" s="5"/>
      <c r="W241" s="5"/>
      <c r="IF241">
        <v>-1</v>
      </c>
    </row>
    <row r="242" spans="1:240" x14ac:dyDescent="0.2">
      <c r="A242" s="5">
        <v>50</v>
      </c>
      <c r="B242" s="5">
        <v>0</v>
      </c>
      <c r="C242" s="5">
        <v>0</v>
      </c>
      <c r="D242" s="5">
        <v>1</v>
      </c>
      <c r="E242" s="5">
        <v>202</v>
      </c>
      <c r="F242" s="5">
        <f>ROUND(Source!P239,O242)</f>
        <v>217908</v>
      </c>
      <c r="G242" s="5" t="s">
        <v>110</v>
      </c>
      <c r="H242" s="5" t="s">
        <v>111</v>
      </c>
      <c r="I242" s="5"/>
      <c r="J242" s="5"/>
      <c r="K242" s="5">
        <v>202</v>
      </c>
      <c r="L242" s="5">
        <v>2</v>
      </c>
      <c r="M242" s="5">
        <v>3</v>
      </c>
      <c r="N242" s="5" t="s">
        <v>47</v>
      </c>
      <c r="O242" s="5">
        <v>0</v>
      </c>
      <c r="P242" s="5">
        <f>ROUND(Source!DH239,O242)</f>
        <v>1477429</v>
      </c>
      <c r="Q242" s="5"/>
      <c r="R242" s="5"/>
      <c r="S242" s="5"/>
      <c r="T242" s="5"/>
      <c r="U242" s="5"/>
      <c r="V242" s="5"/>
      <c r="W242" s="5"/>
      <c r="IF242">
        <v>-1</v>
      </c>
    </row>
    <row r="243" spans="1:240" x14ac:dyDescent="0.2">
      <c r="A243" s="5">
        <v>50</v>
      </c>
      <c r="B243" s="5">
        <v>0</v>
      </c>
      <c r="C243" s="5">
        <v>0</v>
      </c>
      <c r="D243" s="5">
        <v>1</v>
      </c>
      <c r="E243" s="5">
        <v>222</v>
      </c>
      <c r="F243" s="5">
        <f>ROUND(Source!AO239,O243)</f>
        <v>0</v>
      </c>
      <c r="G243" s="5" t="s">
        <v>112</v>
      </c>
      <c r="H243" s="5" t="s">
        <v>113</v>
      </c>
      <c r="I243" s="5"/>
      <c r="J243" s="5"/>
      <c r="K243" s="5">
        <v>222</v>
      </c>
      <c r="L243" s="5">
        <v>3</v>
      </c>
      <c r="M243" s="5">
        <v>3</v>
      </c>
      <c r="N243" s="5" t="s">
        <v>47</v>
      </c>
      <c r="O243" s="5">
        <v>0</v>
      </c>
      <c r="P243" s="5">
        <f>ROUND(Source!EG239,O243)</f>
        <v>0</v>
      </c>
      <c r="Q243" s="5"/>
      <c r="R243" s="5"/>
      <c r="S243" s="5"/>
      <c r="T243" s="5"/>
      <c r="U243" s="5"/>
      <c r="V243" s="5"/>
      <c r="W243" s="5"/>
      <c r="IF243">
        <v>-1</v>
      </c>
    </row>
    <row r="244" spans="1:240" x14ac:dyDescent="0.2">
      <c r="A244" s="5">
        <v>50</v>
      </c>
      <c r="B244" s="5">
        <v>0</v>
      </c>
      <c r="C244" s="5">
        <v>0</v>
      </c>
      <c r="D244" s="5">
        <v>1</v>
      </c>
      <c r="E244" s="5">
        <v>225</v>
      </c>
      <c r="F244" s="5">
        <f>ROUND(Source!AV239,O244)</f>
        <v>217908</v>
      </c>
      <c r="G244" s="5" t="s">
        <v>114</v>
      </c>
      <c r="H244" s="5" t="s">
        <v>115</v>
      </c>
      <c r="I244" s="5"/>
      <c r="J244" s="5"/>
      <c r="K244" s="5">
        <v>225</v>
      </c>
      <c r="L244" s="5">
        <v>4</v>
      </c>
      <c r="M244" s="5">
        <v>3</v>
      </c>
      <c r="N244" s="5" t="s">
        <v>47</v>
      </c>
      <c r="O244" s="5">
        <v>0</v>
      </c>
      <c r="P244" s="5">
        <f>ROUND(Source!EN239,O244)</f>
        <v>1477429</v>
      </c>
      <c r="Q244" s="5"/>
      <c r="R244" s="5"/>
      <c r="S244" s="5"/>
      <c r="T244" s="5"/>
      <c r="U244" s="5"/>
      <c r="V244" s="5"/>
      <c r="W244" s="5"/>
      <c r="IF244">
        <v>-1</v>
      </c>
    </row>
    <row r="245" spans="1:240" x14ac:dyDescent="0.2">
      <c r="A245" s="5">
        <v>50</v>
      </c>
      <c r="B245" s="5">
        <v>0</v>
      </c>
      <c r="C245" s="5">
        <v>0</v>
      </c>
      <c r="D245" s="5">
        <v>1</v>
      </c>
      <c r="E245" s="5">
        <v>226</v>
      </c>
      <c r="F245" s="5">
        <f>ROUND(Source!AW239,O245)</f>
        <v>217908</v>
      </c>
      <c r="G245" s="5" t="s">
        <v>116</v>
      </c>
      <c r="H245" s="5" t="s">
        <v>117</v>
      </c>
      <c r="I245" s="5"/>
      <c r="J245" s="5"/>
      <c r="K245" s="5">
        <v>226</v>
      </c>
      <c r="L245" s="5">
        <v>5</v>
      </c>
      <c r="M245" s="5">
        <v>3</v>
      </c>
      <c r="N245" s="5" t="s">
        <v>47</v>
      </c>
      <c r="O245" s="5">
        <v>0</v>
      </c>
      <c r="P245" s="5">
        <f>ROUND(Source!EO239,O245)</f>
        <v>1477429</v>
      </c>
      <c r="Q245" s="5"/>
      <c r="R245" s="5"/>
      <c r="S245" s="5"/>
      <c r="T245" s="5"/>
      <c r="U245" s="5"/>
      <c r="V245" s="5"/>
      <c r="W245" s="5"/>
      <c r="IF245">
        <v>-1</v>
      </c>
    </row>
    <row r="246" spans="1:240" x14ac:dyDescent="0.2">
      <c r="A246" s="5">
        <v>50</v>
      </c>
      <c r="B246" s="5">
        <v>0</v>
      </c>
      <c r="C246" s="5">
        <v>0</v>
      </c>
      <c r="D246" s="5">
        <v>1</v>
      </c>
      <c r="E246" s="5">
        <v>227</v>
      </c>
      <c r="F246" s="5">
        <f>ROUND(Source!AX239,O246)</f>
        <v>0</v>
      </c>
      <c r="G246" s="5" t="s">
        <v>118</v>
      </c>
      <c r="H246" s="5" t="s">
        <v>119</v>
      </c>
      <c r="I246" s="5"/>
      <c r="J246" s="5"/>
      <c r="K246" s="5">
        <v>227</v>
      </c>
      <c r="L246" s="5">
        <v>6</v>
      </c>
      <c r="M246" s="5">
        <v>3</v>
      </c>
      <c r="N246" s="5" t="s">
        <v>47</v>
      </c>
      <c r="O246" s="5">
        <v>0</v>
      </c>
      <c r="P246" s="5">
        <f>ROUND(Source!EP239,O246)</f>
        <v>0</v>
      </c>
      <c r="Q246" s="5"/>
      <c r="R246" s="5"/>
      <c r="S246" s="5"/>
      <c r="T246" s="5"/>
      <c r="U246" s="5"/>
      <c r="V246" s="5"/>
      <c r="W246" s="5"/>
      <c r="IF246">
        <v>-1</v>
      </c>
    </row>
    <row r="247" spans="1:240" x14ac:dyDescent="0.2">
      <c r="A247" s="5">
        <v>50</v>
      </c>
      <c r="B247" s="5">
        <v>0</v>
      </c>
      <c r="C247" s="5">
        <v>0</v>
      </c>
      <c r="D247" s="5">
        <v>1</v>
      </c>
      <c r="E247" s="5">
        <v>228</v>
      </c>
      <c r="F247" s="5">
        <f>ROUND(Source!AY239,O247)</f>
        <v>217908</v>
      </c>
      <c r="G247" s="5" t="s">
        <v>120</v>
      </c>
      <c r="H247" s="5" t="s">
        <v>121</v>
      </c>
      <c r="I247" s="5"/>
      <c r="J247" s="5"/>
      <c r="K247" s="5">
        <v>228</v>
      </c>
      <c r="L247" s="5">
        <v>7</v>
      </c>
      <c r="M247" s="5">
        <v>3</v>
      </c>
      <c r="N247" s="5" t="s">
        <v>47</v>
      </c>
      <c r="O247" s="5">
        <v>0</v>
      </c>
      <c r="P247" s="5">
        <f>ROUND(Source!EQ239,O247)</f>
        <v>1477429</v>
      </c>
      <c r="Q247" s="5"/>
      <c r="R247" s="5"/>
      <c r="S247" s="5"/>
      <c r="T247" s="5"/>
      <c r="U247" s="5"/>
      <c r="V247" s="5"/>
      <c r="W247" s="5"/>
      <c r="IF247">
        <v>-1</v>
      </c>
    </row>
    <row r="248" spans="1:240" x14ac:dyDescent="0.2">
      <c r="A248" s="5">
        <v>50</v>
      </c>
      <c r="B248" s="5">
        <v>0</v>
      </c>
      <c r="C248" s="5">
        <v>0</v>
      </c>
      <c r="D248" s="5">
        <v>1</v>
      </c>
      <c r="E248" s="5">
        <v>216</v>
      </c>
      <c r="F248" s="5">
        <f>ROUND(Source!AP239,O248)</f>
        <v>0</v>
      </c>
      <c r="G248" s="5" t="s">
        <v>122</v>
      </c>
      <c r="H248" s="5" t="s">
        <v>123</v>
      </c>
      <c r="I248" s="5"/>
      <c r="J248" s="5"/>
      <c r="K248" s="5">
        <v>216</v>
      </c>
      <c r="L248" s="5">
        <v>8</v>
      </c>
      <c r="M248" s="5">
        <v>3</v>
      </c>
      <c r="N248" s="5" t="s">
        <v>47</v>
      </c>
      <c r="O248" s="5">
        <v>0</v>
      </c>
      <c r="P248" s="5">
        <f>ROUND(Source!EH239,O248)</f>
        <v>0</v>
      </c>
      <c r="Q248" s="5"/>
      <c r="R248" s="5"/>
      <c r="S248" s="5"/>
      <c r="T248" s="5"/>
      <c r="U248" s="5"/>
      <c r="V248" s="5"/>
      <c r="W248" s="5"/>
      <c r="IF248">
        <v>-1</v>
      </c>
    </row>
    <row r="249" spans="1:240" x14ac:dyDescent="0.2">
      <c r="A249" s="5">
        <v>50</v>
      </c>
      <c r="B249" s="5">
        <v>0</v>
      </c>
      <c r="C249" s="5">
        <v>0</v>
      </c>
      <c r="D249" s="5">
        <v>1</v>
      </c>
      <c r="E249" s="5">
        <v>223</v>
      </c>
      <c r="F249" s="5">
        <f>ROUND(Source!AQ239,O249)</f>
        <v>0</v>
      </c>
      <c r="G249" s="5" t="s">
        <v>124</v>
      </c>
      <c r="H249" s="5" t="s">
        <v>125</v>
      </c>
      <c r="I249" s="5"/>
      <c r="J249" s="5"/>
      <c r="K249" s="5">
        <v>223</v>
      </c>
      <c r="L249" s="5">
        <v>9</v>
      </c>
      <c r="M249" s="5">
        <v>3</v>
      </c>
      <c r="N249" s="5" t="s">
        <v>47</v>
      </c>
      <c r="O249" s="5">
        <v>0</v>
      </c>
      <c r="P249" s="5">
        <f>ROUND(Source!EI239,O249)</f>
        <v>0</v>
      </c>
      <c r="Q249" s="5"/>
      <c r="R249" s="5"/>
      <c r="S249" s="5"/>
      <c r="T249" s="5"/>
      <c r="U249" s="5"/>
      <c r="V249" s="5"/>
      <c r="W249" s="5"/>
      <c r="IF249">
        <v>-1</v>
      </c>
    </row>
    <row r="250" spans="1:240" x14ac:dyDescent="0.2">
      <c r="A250" s="5">
        <v>50</v>
      </c>
      <c r="B250" s="5">
        <v>0</v>
      </c>
      <c r="C250" s="5">
        <v>0</v>
      </c>
      <c r="D250" s="5">
        <v>1</v>
      </c>
      <c r="E250" s="5">
        <v>229</v>
      </c>
      <c r="F250" s="5">
        <f>ROUND(Source!AZ239,O250)</f>
        <v>0</v>
      </c>
      <c r="G250" s="5" t="s">
        <v>126</v>
      </c>
      <c r="H250" s="5" t="s">
        <v>127</v>
      </c>
      <c r="I250" s="5"/>
      <c r="J250" s="5"/>
      <c r="K250" s="5">
        <v>229</v>
      </c>
      <c r="L250" s="5">
        <v>10</v>
      </c>
      <c r="M250" s="5">
        <v>3</v>
      </c>
      <c r="N250" s="5" t="s">
        <v>47</v>
      </c>
      <c r="O250" s="5">
        <v>0</v>
      </c>
      <c r="P250" s="5">
        <f>ROUND(Source!ER239,O250)</f>
        <v>0</v>
      </c>
      <c r="Q250" s="5"/>
      <c r="R250" s="5"/>
      <c r="S250" s="5"/>
      <c r="T250" s="5"/>
      <c r="U250" s="5"/>
      <c r="V250" s="5"/>
      <c r="W250" s="5"/>
      <c r="IF250">
        <v>-1</v>
      </c>
    </row>
    <row r="251" spans="1:240" x14ac:dyDescent="0.2">
      <c r="A251" s="5">
        <v>50</v>
      </c>
      <c r="B251" s="5">
        <v>0</v>
      </c>
      <c r="C251" s="5">
        <v>0</v>
      </c>
      <c r="D251" s="5">
        <v>1</v>
      </c>
      <c r="E251" s="5">
        <v>203</v>
      </c>
      <c r="F251" s="5">
        <f>ROUND(Source!Q239,O251)</f>
        <v>2420</v>
      </c>
      <c r="G251" s="5" t="s">
        <v>128</v>
      </c>
      <c r="H251" s="5" t="s">
        <v>129</v>
      </c>
      <c r="I251" s="5"/>
      <c r="J251" s="5"/>
      <c r="K251" s="5">
        <v>203</v>
      </c>
      <c r="L251" s="5">
        <v>11</v>
      </c>
      <c r="M251" s="5">
        <v>3</v>
      </c>
      <c r="N251" s="5" t="s">
        <v>47</v>
      </c>
      <c r="O251" s="5">
        <v>0</v>
      </c>
      <c r="P251" s="5">
        <f>ROUND(Source!DI239,O251)</f>
        <v>16411</v>
      </c>
      <c r="Q251" s="5"/>
      <c r="R251" s="5"/>
      <c r="S251" s="5"/>
      <c r="T251" s="5"/>
      <c r="U251" s="5"/>
      <c r="V251" s="5"/>
      <c r="W251" s="5"/>
      <c r="IF251">
        <v>-1</v>
      </c>
    </row>
    <row r="252" spans="1:240" x14ac:dyDescent="0.2">
      <c r="A252" s="5">
        <v>50</v>
      </c>
      <c r="B252" s="5">
        <v>0</v>
      </c>
      <c r="C252" s="5">
        <v>0</v>
      </c>
      <c r="D252" s="5">
        <v>1</v>
      </c>
      <c r="E252" s="5">
        <v>231</v>
      </c>
      <c r="F252" s="5">
        <f>ROUND(Source!BB239,O252)</f>
        <v>0</v>
      </c>
      <c r="G252" s="5" t="s">
        <v>130</v>
      </c>
      <c r="H252" s="5" t="s">
        <v>131</v>
      </c>
      <c r="I252" s="5"/>
      <c r="J252" s="5"/>
      <c r="K252" s="5">
        <v>231</v>
      </c>
      <c r="L252" s="5">
        <v>12</v>
      </c>
      <c r="M252" s="5">
        <v>3</v>
      </c>
      <c r="N252" s="5" t="s">
        <v>47</v>
      </c>
      <c r="O252" s="5">
        <v>0</v>
      </c>
      <c r="P252" s="5">
        <f>ROUND(Source!ET239,O252)</f>
        <v>0</v>
      </c>
      <c r="Q252" s="5"/>
      <c r="R252" s="5"/>
      <c r="S252" s="5"/>
      <c r="T252" s="5"/>
      <c r="U252" s="5"/>
      <c r="V252" s="5"/>
      <c r="W252" s="5"/>
      <c r="IF252">
        <v>-1</v>
      </c>
    </row>
    <row r="253" spans="1:240" x14ac:dyDescent="0.2">
      <c r="A253" s="5">
        <v>50</v>
      </c>
      <c r="B253" s="5">
        <v>0</v>
      </c>
      <c r="C253" s="5">
        <v>0</v>
      </c>
      <c r="D253" s="5">
        <v>1</v>
      </c>
      <c r="E253" s="5">
        <v>204</v>
      </c>
      <c r="F253" s="5">
        <f>ROUND(Source!R239,O253)</f>
        <v>249</v>
      </c>
      <c r="G253" s="5" t="s">
        <v>132</v>
      </c>
      <c r="H253" s="5" t="s">
        <v>133</v>
      </c>
      <c r="I253" s="5"/>
      <c r="J253" s="5"/>
      <c r="K253" s="5">
        <v>204</v>
      </c>
      <c r="L253" s="5">
        <v>13</v>
      </c>
      <c r="M253" s="5">
        <v>3</v>
      </c>
      <c r="N253" s="5" t="s">
        <v>47</v>
      </c>
      <c r="O253" s="5">
        <v>0</v>
      </c>
      <c r="P253" s="5">
        <f>ROUND(Source!DJ239,O253)</f>
        <v>1696</v>
      </c>
      <c r="Q253" s="5"/>
      <c r="R253" s="5"/>
      <c r="S253" s="5"/>
      <c r="T253" s="5"/>
      <c r="U253" s="5"/>
      <c r="V253" s="5"/>
      <c r="W253" s="5"/>
      <c r="IF253">
        <v>-1</v>
      </c>
    </row>
    <row r="254" spans="1:240" x14ac:dyDescent="0.2">
      <c r="A254" s="5">
        <v>50</v>
      </c>
      <c r="B254" s="5">
        <v>0</v>
      </c>
      <c r="C254" s="5">
        <v>0</v>
      </c>
      <c r="D254" s="5">
        <v>1</v>
      </c>
      <c r="E254" s="5">
        <v>205</v>
      </c>
      <c r="F254" s="5">
        <f>ROUND(Source!S239,O254)</f>
        <v>12295</v>
      </c>
      <c r="G254" s="5" t="s">
        <v>134</v>
      </c>
      <c r="H254" s="5" t="s">
        <v>135</v>
      </c>
      <c r="I254" s="5"/>
      <c r="J254" s="5"/>
      <c r="K254" s="5">
        <v>205</v>
      </c>
      <c r="L254" s="5">
        <v>14</v>
      </c>
      <c r="M254" s="5">
        <v>3</v>
      </c>
      <c r="N254" s="5" t="s">
        <v>47</v>
      </c>
      <c r="O254" s="5">
        <v>0</v>
      </c>
      <c r="P254" s="5">
        <f>ROUND(Source!DK239,O254)</f>
        <v>83370</v>
      </c>
      <c r="Q254" s="5"/>
      <c r="R254" s="5"/>
      <c r="S254" s="5"/>
      <c r="T254" s="5"/>
      <c r="U254" s="5"/>
      <c r="V254" s="5"/>
      <c r="W254" s="5"/>
      <c r="IF254">
        <v>-1</v>
      </c>
    </row>
    <row r="255" spans="1:240" x14ac:dyDescent="0.2">
      <c r="A255" s="5">
        <v>50</v>
      </c>
      <c r="B255" s="5">
        <v>0</v>
      </c>
      <c r="C255" s="5">
        <v>0</v>
      </c>
      <c r="D255" s="5">
        <v>1</v>
      </c>
      <c r="E255" s="5">
        <v>232</v>
      </c>
      <c r="F255" s="5">
        <f>ROUND(Source!BC239,O255)</f>
        <v>0</v>
      </c>
      <c r="G255" s="5" t="s">
        <v>136</v>
      </c>
      <c r="H255" s="5" t="s">
        <v>137</v>
      </c>
      <c r="I255" s="5"/>
      <c r="J255" s="5"/>
      <c r="K255" s="5">
        <v>232</v>
      </c>
      <c r="L255" s="5">
        <v>15</v>
      </c>
      <c r="M255" s="5">
        <v>3</v>
      </c>
      <c r="N255" s="5" t="s">
        <v>47</v>
      </c>
      <c r="O255" s="5">
        <v>0</v>
      </c>
      <c r="P255" s="5">
        <f>ROUND(Source!EU239,O255)</f>
        <v>0</v>
      </c>
      <c r="Q255" s="5"/>
      <c r="R255" s="5"/>
      <c r="S255" s="5"/>
      <c r="T255" s="5"/>
      <c r="U255" s="5"/>
      <c r="V255" s="5"/>
      <c r="W255" s="5"/>
      <c r="IF255">
        <v>-1</v>
      </c>
    </row>
    <row r="256" spans="1:240" x14ac:dyDescent="0.2">
      <c r="A256" s="5">
        <v>50</v>
      </c>
      <c r="B256" s="5">
        <v>0</v>
      </c>
      <c r="C256" s="5">
        <v>0</v>
      </c>
      <c r="D256" s="5">
        <v>1</v>
      </c>
      <c r="E256" s="5">
        <v>214</v>
      </c>
      <c r="F256" s="5">
        <f>ROUND(Source!AS239,O256)</f>
        <v>252271</v>
      </c>
      <c r="G256" s="5" t="s">
        <v>138</v>
      </c>
      <c r="H256" s="5" t="s">
        <v>139</v>
      </c>
      <c r="I256" s="5"/>
      <c r="J256" s="5"/>
      <c r="K256" s="5">
        <v>214</v>
      </c>
      <c r="L256" s="5">
        <v>16</v>
      </c>
      <c r="M256" s="5">
        <v>3</v>
      </c>
      <c r="N256" s="5" t="s">
        <v>47</v>
      </c>
      <c r="O256" s="5">
        <v>0</v>
      </c>
      <c r="P256" s="5">
        <f>ROUND(Source!EK239,O256)</f>
        <v>1710428</v>
      </c>
      <c r="Q256" s="5"/>
      <c r="R256" s="5"/>
      <c r="S256" s="5"/>
      <c r="T256" s="5"/>
      <c r="U256" s="5"/>
      <c r="V256" s="5"/>
      <c r="W256" s="5"/>
      <c r="IF256">
        <v>-1</v>
      </c>
    </row>
    <row r="257" spans="1:240" x14ac:dyDescent="0.2">
      <c r="A257" s="5">
        <v>50</v>
      </c>
      <c r="B257" s="5">
        <v>0</v>
      </c>
      <c r="C257" s="5">
        <v>0</v>
      </c>
      <c r="D257" s="5">
        <v>1</v>
      </c>
      <c r="E257" s="5">
        <v>215</v>
      </c>
      <c r="F257" s="5">
        <f>ROUND(Source!AT239,O257)</f>
        <v>0</v>
      </c>
      <c r="G257" s="5" t="s">
        <v>140</v>
      </c>
      <c r="H257" s="5" t="s">
        <v>141</v>
      </c>
      <c r="I257" s="5"/>
      <c r="J257" s="5"/>
      <c r="K257" s="5">
        <v>215</v>
      </c>
      <c r="L257" s="5">
        <v>17</v>
      </c>
      <c r="M257" s="5">
        <v>3</v>
      </c>
      <c r="N257" s="5" t="s">
        <v>47</v>
      </c>
      <c r="O257" s="5">
        <v>0</v>
      </c>
      <c r="P257" s="5">
        <f>ROUND(Source!EL239,O257)</f>
        <v>0</v>
      </c>
      <c r="Q257" s="5"/>
      <c r="R257" s="5"/>
      <c r="S257" s="5"/>
      <c r="T257" s="5"/>
      <c r="U257" s="5"/>
      <c r="V257" s="5"/>
      <c r="W257" s="5"/>
      <c r="IF257">
        <v>-1</v>
      </c>
    </row>
    <row r="258" spans="1:240" x14ac:dyDescent="0.2">
      <c r="A258" s="5">
        <v>50</v>
      </c>
      <c r="B258" s="5">
        <v>0</v>
      </c>
      <c r="C258" s="5">
        <v>0</v>
      </c>
      <c r="D258" s="5">
        <v>1</v>
      </c>
      <c r="E258" s="5">
        <v>217</v>
      </c>
      <c r="F258" s="5">
        <f>ROUND(Source!AU239,O258)</f>
        <v>0</v>
      </c>
      <c r="G258" s="5" t="s">
        <v>142</v>
      </c>
      <c r="H258" s="5" t="s">
        <v>143</v>
      </c>
      <c r="I258" s="5"/>
      <c r="J258" s="5"/>
      <c r="K258" s="5">
        <v>217</v>
      </c>
      <c r="L258" s="5">
        <v>18</v>
      </c>
      <c r="M258" s="5">
        <v>3</v>
      </c>
      <c r="N258" s="5" t="s">
        <v>47</v>
      </c>
      <c r="O258" s="5">
        <v>0</v>
      </c>
      <c r="P258" s="5">
        <f>ROUND(Source!EM239,O258)</f>
        <v>0</v>
      </c>
      <c r="Q258" s="5"/>
      <c r="R258" s="5"/>
      <c r="S258" s="5"/>
      <c r="T258" s="5"/>
      <c r="U258" s="5"/>
      <c r="V258" s="5"/>
      <c r="W258" s="5"/>
      <c r="IF258">
        <v>-1</v>
      </c>
    </row>
    <row r="259" spans="1:240" x14ac:dyDescent="0.2">
      <c r="A259" s="5">
        <v>50</v>
      </c>
      <c r="B259" s="5">
        <v>0</v>
      </c>
      <c r="C259" s="5">
        <v>0</v>
      </c>
      <c r="D259" s="5">
        <v>1</v>
      </c>
      <c r="E259" s="5">
        <v>230</v>
      </c>
      <c r="F259" s="5">
        <f>ROUND(Source!BA239,O259)</f>
        <v>0</v>
      </c>
      <c r="G259" s="5" t="s">
        <v>144</v>
      </c>
      <c r="H259" s="5" t="s">
        <v>145</v>
      </c>
      <c r="I259" s="5"/>
      <c r="J259" s="5"/>
      <c r="K259" s="5">
        <v>230</v>
      </c>
      <c r="L259" s="5">
        <v>19</v>
      </c>
      <c r="M259" s="5">
        <v>3</v>
      </c>
      <c r="N259" s="5" t="s">
        <v>47</v>
      </c>
      <c r="O259" s="5">
        <v>0</v>
      </c>
      <c r="P259" s="5">
        <f>ROUND(Source!ES239,O259)</f>
        <v>0</v>
      </c>
      <c r="Q259" s="5"/>
      <c r="R259" s="5"/>
      <c r="S259" s="5"/>
      <c r="T259" s="5"/>
      <c r="U259" s="5"/>
      <c r="V259" s="5"/>
      <c r="W259" s="5"/>
      <c r="IF259">
        <v>-1</v>
      </c>
    </row>
    <row r="260" spans="1:240" x14ac:dyDescent="0.2">
      <c r="A260" s="5">
        <v>50</v>
      </c>
      <c r="B260" s="5">
        <v>0</v>
      </c>
      <c r="C260" s="5">
        <v>0</v>
      </c>
      <c r="D260" s="5">
        <v>1</v>
      </c>
      <c r="E260" s="5">
        <v>206</v>
      </c>
      <c r="F260" s="5">
        <f>ROUND(Source!T239,O260)</f>
        <v>0</v>
      </c>
      <c r="G260" s="5" t="s">
        <v>146</v>
      </c>
      <c r="H260" s="5" t="s">
        <v>147</v>
      </c>
      <c r="I260" s="5"/>
      <c r="J260" s="5"/>
      <c r="K260" s="5">
        <v>206</v>
      </c>
      <c r="L260" s="5">
        <v>20</v>
      </c>
      <c r="M260" s="5">
        <v>3</v>
      </c>
      <c r="N260" s="5" t="s">
        <v>47</v>
      </c>
      <c r="O260" s="5">
        <v>0</v>
      </c>
      <c r="P260" s="5">
        <f>ROUND(Source!DL239,O260)</f>
        <v>0</v>
      </c>
      <c r="Q260" s="5"/>
      <c r="R260" s="5"/>
      <c r="S260" s="5"/>
      <c r="T260" s="5"/>
      <c r="U260" s="5"/>
      <c r="V260" s="5"/>
      <c r="W260" s="5"/>
      <c r="IF260">
        <v>-1</v>
      </c>
    </row>
    <row r="261" spans="1:240" x14ac:dyDescent="0.2">
      <c r="A261" s="5">
        <v>50</v>
      </c>
      <c r="B261" s="5">
        <v>0</v>
      </c>
      <c r="C261" s="5">
        <v>0</v>
      </c>
      <c r="D261" s="5">
        <v>1</v>
      </c>
      <c r="E261" s="5">
        <v>207</v>
      </c>
      <c r="F261" s="5">
        <f>Source!U239</f>
        <v>1448.8136160000001</v>
      </c>
      <c r="G261" s="5" t="s">
        <v>148</v>
      </c>
      <c r="H261" s="5" t="s">
        <v>149</v>
      </c>
      <c r="I261" s="5"/>
      <c r="J261" s="5"/>
      <c r="K261" s="5">
        <v>207</v>
      </c>
      <c r="L261" s="5">
        <v>21</v>
      </c>
      <c r="M261" s="5">
        <v>3</v>
      </c>
      <c r="N261" s="5" t="s">
        <v>47</v>
      </c>
      <c r="O261" s="5">
        <v>-1</v>
      </c>
      <c r="P261" s="5">
        <f>Source!DM239</f>
        <v>1448.8136160000001</v>
      </c>
      <c r="Q261" s="5"/>
      <c r="R261" s="5"/>
      <c r="S261" s="5"/>
      <c r="T261" s="5"/>
      <c r="U261" s="5"/>
      <c r="V261" s="5"/>
      <c r="W261" s="5"/>
      <c r="IF261">
        <v>-1</v>
      </c>
    </row>
    <row r="262" spans="1:240" x14ac:dyDescent="0.2">
      <c r="A262" s="5">
        <v>50</v>
      </c>
      <c r="B262" s="5">
        <v>0</v>
      </c>
      <c r="C262" s="5">
        <v>0</v>
      </c>
      <c r="D262" s="5">
        <v>1</v>
      </c>
      <c r="E262" s="5">
        <v>208</v>
      </c>
      <c r="F262" s="5">
        <f>Source!V239</f>
        <v>19.713161000000007</v>
      </c>
      <c r="G262" s="5" t="s">
        <v>150</v>
      </c>
      <c r="H262" s="5" t="s">
        <v>151</v>
      </c>
      <c r="I262" s="5"/>
      <c r="J262" s="5"/>
      <c r="K262" s="5">
        <v>208</v>
      </c>
      <c r="L262" s="5">
        <v>22</v>
      </c>
      <c r="M262" s="5">
        <v>3</v>
      </c>
      <c r="N262" s="5" t="s">
        <v>47</v>
      </c>
      <c r="O262" s="5">
        <v>-1</v>
      </c>
      <c r="P262" s="5">
        <f>Source!DN239</f>
        <v>19.713161000000007</v>
      </c>
      <c r="Q262" s="5"/>
      <c r="R262" s="5"/>
      <c r="S262" s="5"/>
      <c r="T262" s="5"/>
      <c r="U262" s="5"/>
      <c r="V262" s="5"/>
      <c r="W262" s="5"/>
      <c r="IF262">
        <v>-1</v>
      </c>
    </row>
    <row r="263" spans="1:240" x14ac:dyDescent="0.2">
      <c r="A263" s="5">
        <v>50</v>
      </c>
      <c r="B263" s="5">
        <v>0</v>
      </c>
      <c r="C263" s="5">
        <v>0</v>
      </c>
      <c r="D263" s="5">
        <v>1</v>
      </c>
      <c r="E263" s="5">
        <v>209</v>
      </c>
      <c r="F263" s="5">
        <f>ROUND(Source!W239,O263)</f>
        <v>0</v>
      </c>
      <c r="G263" s="5" t="s">
        <v>152</v>
      </c>
      <c r="H263" s="5" t="s">
        <v>153</v>
      </c>
      <c r="I263" s="5"/>
      <c r="J263" s="5"/>
      <c r="K263" s="5">
        <v>209</v>
      </c>
      <c r="L263" s="5">
        <v>23</v>
      </c>
      <c r="M263" s="5">
        <v>3</v>
      </c>
      <c r="N263" s="5" t="s">
        <v>47</v>
      </c>
      <c r="O263" s="5">
        <v>0</v>
      </c>
      <c r="P263" s="5">
        <f>ROUND(Source!DO239,O263)</f>
        <v>0</v>
      </c>
      <c r="Q263" s="5"/>
      <c r="R263" s="5"/>
      <c r="S263" s="5"/>
      <c r="T263" s="5"/>
      <c r="U263" s="5"/>
      <c r="V263" s="5"/>
      <c r="W263" s="5"/>
      <c r="IF263">
        <v>-1</v>
      </c>
    </row>
    <row r="264" spans="1:240" x14ac:dyDescent="0.2">
      <c r="A264" s="5">
        <v>50</v>
      </c>
      <c r="B264" s="5">
        <v>0</v>
      </c>
      <c r="C264" s="5">
        <v>0</v>
      </c>
      <c r="D264" s="5">
        <v>1</v>
      </c>
      <c r="E264" s="5">
        <v>210</v>
      </c>
      <c r="F264" s="5">
        <f>ROUND(Source!X239,O264)</f>
        <v>12131</v>
      </c>
      <c r="G264" s="5" t="s">
        <v>154</v>
      </c>
      <c r="H264" s="5" t="s">
        <v>155</v>
      </c>
      <c r="I264" s="5"/>
      <c r="J264" s="5"/>
      <c r="K264" s="5">
        <v>210</v>
      </c>
      <c r="L264" s="5">
        <v>24</v>
      </c>
      <c r="M264" s="5">
        <v>3</v>
      </c>
      <c r="N264" s="5" t="s">
        <v>47</v>
      </c>
      <c r="O264" s="5">
        <v>0</v>
      </c>
      <c r="P264" s="5">
        <f>ROUND(Source!DP239,O264)</f>
        <v>82257</v>
      </c>
      <c r="Q264" s="5"/>
      <c r="R264" s="5"/>
      <c r="S264" s="5"/>
      <c r="T264" s="5"/>
      <c r="U264" s="5"/>
      <c r="V264" s="5"/>
      <c r="W264" s="5"/>
      <c r="IF264">
        <v>-1</v>
      </c>
    </row>
    <row r="265" spans="1:240" x14ac:dyDescent="0.2">
      <c r="A265" s="5">
        <v>50</v>
      </c>
      <c r="B265" s="5">
        <v>0</v>
      </c>
      <c r="C265" s="5">
        <v>0</v>
      </c>
      <c r="D265" s="5">
        <v>1</v>
      </c>
      <c r="E265" s="5">
        <v>211</v>
      </c>
      <c r="F265" s="5">
        <f>ROUND(Source!Y239,O265)</f>
        <v>7517</v>
      </c>
      <c r="G265" s="5" t="s">
        <v>156</v>
      </c>
      <c r="H265" s="5" t="s">
        <v>157</v>
      </c>
      <c r="I265" s="5"/>
      <c r="J265" s="5"/>
      <c r="K265" s="5">
        <v>211</v>
      </c>
      <c r="L265" s="5">
        <v>25</v>
      </c>
      <c r="M265" s="5">
        <v>3</v>
      </c>
      <c r="N265" s="5" t="s">
        <v>47</v>
      </c>
      <c r="O265" s="5">
        <v>0</v>
      </c>
      <c r="P265" s="5">
        <f>ROUND(Source!DQ239,O265)</f>
        <v>50961</v>
      </c>
      <c r="Q265" s="5"/>
      <c r="R265" s="5"/>
      <c r="S265" s="5"/>
      <c r="T265" s="5"/>
      <c r="U265" s="5"/>
      <c r="V265" s="5"/>
      <c r="W265" s="5"/>
      <c r="IF265">
        <v>-1</v>
      </c>
    </row>
    <row r="266" spans="1:240" x14ac:dyDescent="0.2">
      <c r="A266" s="5">
        <v>50</v>
      </c>
      <c r="B266" s="5">
        <v>0</v>
      </c>
      <c r="C266" s="5">
        <v>0</v>
      </c>
      <c r="D266" s="5">
        <v>1</v>
      </c>
      <c r="E266" s="5">
        <v>224</v>
      </c>
      <c r="F266" s="5">
        <f>ROUND(Source!AR239,O266)</f>
        <v>252271</v>
      </c>
      <c r="G266" s="5" t="s">
        <v>158</v>
      </c>
      <c r="H266" s="5" t="s">
        <v>159</v>
      </c>
      <c r="I266" s="5"/>
      <c r="J266" s="5"/>
      <c r="K266" s="5">
        <v>224</v>
      </c>
      <c r="L266" s="5">
        <v>26</v>
      </c>
      <c r="M266" s="5">
        <v>3</v>
      </c>
      <c r="N266" s="5" t="s">
        <v>47</v>
      </c>
      <c r="O266" s="5">
        <v>0</v>
      </c>
      <c r="P266" s="5">
        <f>ROUND(Source!EJ239,O266)</f>
        <v>1710428</v>
      </c>
      <c r="Q266" s="5"/>
      <c r="R266" s="5"/>
      <c r="S266" s="5"/>
      <c r="T266" s="5"/>
      <c r="U266" s="5"/>
      <c r="V266" s="5"/>
      <c r="W266" s="5"/>
      <c r="IF266">
        <v>-1</v>
      </c>
    </row>
    <row r="267" spans="1:240" x14ac:dyDescent="0.2">
      <c r="IF267">
        <v>-1</v>
      </c>
    </row>
    <row r="268" spans="1:240" x14ac:dyDescent="0.2">
      <c r="IF268">
        <v>-1</v>
      </c>
    </row>
    <row r="269" spans="1:240" x14ac:dyDescent="0.2">
      <c r="A269">
        <v>70</v>
      </c>
      <c r="B269">
        <v>1</v>
      </c>
      <c r="D269">
        <v>1</v>
      </c>
      <c r="E269" t="s">
        <v>349</v>
      </c>
      <c r="F269" t="s">
        <v>350</v>
      </c>
      <c r="G269">
        <v>1</v>
      </c>
      <c r="H269">
        <v>0</v>
      </c>
      <c r="I269" t="s">
        <v>351</v>
      </c>
      <c r="J269">
        <v>0</v>
      </c>
      <c r="K269">
        <v>0</v>
      </c>
      <c r="L269" t="s">
        <v>47</v>
      </c>
      <c r="M269" t="s">
        <v>47</v>
      </c>
      <c r="N269">
        <v>0</v>
      </c>
      <c r="O269">
        <v>1</v>
      </c>
      <c r="IF269">
        <v>-1</v>
      </c>
    </row>
    <row r="270" spans="1:240" x14ac:dyDescent="0.2">
      <c r="A270">
        <v>70</v>
      </c>
      <c r="B270">
        <v>1</v>
      </c>
      <c r="D270">
        <v>2</v>
      </c>
      <c r="E270" t="s">
        <v>352</v>
      </c>
      <c r="F270" t="s">
        <v>353</v>
      </c>
      <c r="G270">
        <v>0</v>
      </c>
      <c r="H270">
        <v>0</v>
      </c>
      <c r="I270" t="s">
        <v>351</v>
      </c>
      <c r="J270">
        <v>0</v>
      </c>
      <c r="K270">
        <v>0</v>
      </c>
      <c r="L270" t="s">
        <v>47</v>
      </c>
      <c r="M270" t="s">
        <v>47</v>
      </c>
      <c r="N270">
        <v>0</v>
      </c>
      <c r="O270">
        <v>0</v>
      </c>
      <c r="IF270">
        <v>-1</v>
      </c>
    </row>
    <row r="271" spans="1:240" x14ac:dyDescent="0.2">
      <c r="A271">
        <v>70</v>
      </c>
      <c r="B271">
        <v>1</v>
      </c>
      <c r="D271">
        <v>3</v>
      </c>
      <c r="E271" t="s">
        <v>354</v>
      </c>
      <c r="F271" t="s">
        <v>355</v>
      </c>
      <c r="G271">
        <v>0</v>
      </c>
      <c r="H271">
        <v>0</v>
      </c>
      <c r="I271" t="s">
        <v>351</v>
      </c>
      <c r="J271">
        <v>0</v>
      </c>
      <c r="K271">
        <v>0</v>
      </c>
      <c r="L271" t="s">
        <v>47</v>
      </c>
      <c r="M271" t="s">
        <v>47</v>
      </c>
      <c r="N271">
        <v>0</v>
      </c>
      <c r="O271">
        <v>0</v>
      </c>
      <c r="IF271">
        <v>-1</v>
      </c>
    </row>
    <row r="272" spans="1:240" x14ac:dyDescent="0.2">
      <c r="A272">
        <v>70</v>
      </c>
      <c r="B272">
        <v>1</v>
      </c>
      <c r="D272">
        <v>4</v>
      </c>
      <c r="E272" t="s">
        <v>356</v>
      </c>
      <c r="F272" t="s">
        <v>357</v>
      </c>
      <c r="G272">
        <v>0</v>
      </c>
      <c r="H272">
        <v>0</v>
      </c>
      <c r="I272" t="s">
        <v>351</v>
      </c>
      <c r="J272">
        <v>0</v>
      </c>
      <c r="K272">
        <v>0</v>
      </c>
      <c r="L272" t="s">
        <v>47</v>
      </c>
      <c r="M272" t="s">
        <v>47</v>
      </c>
      <c r="N272">
        <v>0</v>
      </c>
      <c r="O272">
        <v>0</v>
      </c>
      <c r="IF272">
        <v>-1</v>
      </c>
    </row>
    <row r="273" spans="1:240" x14ac:dyDescent="0.2">
      <c r="A273">
        <v>70</v>
      </c>
      <c r="B273">
        <v>1</v>
      </c>
      <c r="D273">
        <v>5</v>
      </c>
      <c r="E273" t="s">
        <v>358</v>
      </c>
      <c r="F273" t="s">
        <v>359</v>
      </c>
      <c r="G273">
        <v>0</v>
      </c>
      <c r="H273">
        <v>0</v>
      </c>
      <c r="I273" t="s">
        <v>351</v>
      </c>
      <c r="J273">
        <v>0</v>
      </c>
      <c r="K273">
        <v>0</v>
      </c>
      <c r="L273" t="s">
        <v>47</v>
      </c>
      <c r="M273" t="s">
        <v>47</v>
      </c>
      <c r="N273">
        <v>0</v>
      </c>
      <c r="O273">
        <v>0</v>
      </c>
      <c r="IF273">
        <v>-1</v>
      </c>
    </row>
    <row r="274" spans="1:240" x14ac:dyDescent="0.2">
      <c r="A274">
        <v>70</v>
      </c>
      <c r="B274">
        <v>1</v>
      </c>
      <c r="D274">
        <v>6</v>
      </c>
      <c r="E274" t="s">
        <v>360</v>
      </c>
      <c r="F274" t="s">
        <v>361</v>
      </c>
      <c r="G274">
        <v>0</v>
      </c>
      <c r="H274">
        <v>0</v>
      </c>
      <c r="I274" t="s">
        <v>351</v>
      </c>
      <c r="J274">
        <v>0</v>
      </c>
      <c r="K274">
        <v>0</v>
      </c>
      <c r="L274" t="s">
        <v>47</v>
      </c>
      <c r="M274" t="s">
        <v>47</v>
      </c>
      <c r="N274">
        <v>0</v>
      </c>
      <c r="O274">
        <v>0</v>
      </c>
      <c r="IF274">
        <v>-1</v>
      </c>
    </row>
    <row r="275" spans="1:240" x14ac:dyDescent="0.2">
      <c r="A275">
        <v>70</v>
      </c>
      <c r="B275">
        <v>1</v>
      </c>
      <c r="D275">
        <v>7</v>
      </c>
      <c r="E275" t="s">
        <v>362</v>
      </c>
      <c r="F275" t="s">
        <v>363</v>
      </c>
      <c r="G275">
        <v>0</v>
      </c>
      <c r="H275">
        <v>0</v>
      </c>
      <c r="I275" t="s">
        <v>351</v>
      </c>
      <c r="J275">
        <v>0</v>
      </c>
      <c r="K275">
        <v>0</v>
      </c>
      <c r="L275" t="s">
        <v>47</v>
      </c>
      <c r="M275" t="s">
        <v>47</v>
      </c>
      <c r="N275">
        <v>0</v>
      </c>
      <c r="O275">
        <v>0</v>
      </c>
      <c r="IF275">
        <v>-1</v>
      </c>
    </row>
    <row r="276" spans="1:240" x14ac:dyDescent="0.2">
      <c r="A276">
        <v>70</v>
      </c>
      <c r="B276">
        <v>1</v>
      </c>
      <c r="D276">
        <v>8</v>
      </c>
      <c r="E276" t="s">
        <v>364</v>
      </c>
      <c r="F276" t="s">
        <v>365</v>
      </c>
      <c r="G276">
        <v>0</v>
      </c>
      <c r="H276">
        <v>0</v>
      </c>
      <c r="I276" t="s">
        <v>351</v>
      </c>
      <c r="J276">
        <v>0</v>
      </c>
      <c r="K276">
        <v>0</v>
      </c>
      <c r="L276" t="s">
        <v>47</v>
      </c>
      <c r="M276" t="s">
        <v>47</v>
      </c>
      <c r="N276">
        <v>0</v>
      </c>
      <c r="O276">
        <v>0</v>
      </c>
      <c r="IF276">
        <v>-1</v>
      </c>
    </row>
    <row r="277" spans="1:240" x14ac:dyDescent="0.2">
      <c r="A277">
        <v>70</v>
      </c>
      <c r="B277">
        <v>1</v>
      </c>
      <c r="D277">
        <v>9</v>
      </c>
      <c r="E277" t="s">
        <v>366</v>
      </c>
      <c r="F277" t="s">
        <v>367</v>
      </c>
      <c r="G277">
        <v>0</v>
      </c>
      <c r="H277">
        <v>0</v>
      </c>
      <c r="I277" t="s">
        <v>351</v>
      </c>
      <c r="J277">
        <v>0</v>
      </c>
      <c r="K277">
        <v>0</v>
      </c>
      <c r="L277" t="s">
        <v>47</v>
      </c>
      <c r="M277" t="s">
        <v>47</v>
      </c>
      <c r="N277">
        <v>0</v>
      </c>
      <c r="O277">
        <v>0</v>
      </c>
      <c r="IF277">
        <v>-1</v>
      </c>
    </row>
    <row r="278" spans="1:240" x14ac:dyDescent="0.2">
      <c r="A278">
        <v>70</v>
      </c>
      <c r="B278">
        <v>1</v>
      </c>
      <c r="D278">
        <v>1</v>
      </c>
      <c r="E278" t="s">
        <v>368</v>
      </c>
      <c r="F278" t="s">
        <v>369</v>
      </c>
      <c r="G278">
        <v>1</v>
      </c>
      <c r="H278">
        <v>1</v>
      </c>
      <c r="I278" t="s">
        <v>351</v>
      </c>
      <c r="J278">
        <v>0</v>
      </c>
      <c r="K278">
        <v>0</v>
      </c>
      <c r="L278" t="s">
        <v>47</v>
      </c>
      <c r="M278" t="s">
        <v>47</v>
      </c>
      <c r="N278">
        <v>0</v>
      </c>
      <c r="O278">
        <v>1</v>
      </c>
      <c r="IF278">
        <v>-1</v>
      </c>
    </row>
    <row r="279" spans="1:240" x14ac:dyDescent="0.2">
      <c r="A279">
        <v>70</v>
      </c>
      <c r="B279">
        <v>1</v>
      </c>
      <c r="D279">
        <v>2</v>
      </c>
      <c r="E279" t="s">
        <v>370</v>
      </c>
      <c r="F279" t="s">
        <v>371</v>
      </c>
      <c r="G279">
        <v>1</v>
      </c>
      <c r="H279">
        <v>1</v>
      </c>
      <c r="I279" t="s">
        <v>351</v>
      </c>
      <c r="J279">
        <v>0</v>
      </c>
      <c r="K279">
        <v>0</v>
      </c>
      <c r="L279" t="s">
        <v>47</v>
      </c>
      <c r="M279" t="s">
        <v>47</v>
      </c>
      <c r="N279">
        <v>0</v>
      </c>
      <c r="O279">
        <v>1</v>
      </c>
      <c r="IF279">
        <v>-1</v>
      </c>
    </row>
    <row r="280" spans="1:240" x14ac:dyDescent="0.2">
      <c r="A280">
        <v>70</v>
      </c>
      <c r="B280">
        <v>1</v>
      </c>
      <c r="D280">
        <v>3</v>
      </c>
      <c r="E280" t="s">
        <v>372</v>
      </c>
      <c r="F280" t="s">
        <v>373</v>
      </c>
      <c r="G280">
        <v>1</v>
      </c>
      <c r="H280">
        <v>0</v>
      </c>
      <c r="I280" t="s">
        <v>351</v>
      </c>
      <c r="J280">
        <v>0</v>
      </c>
      <c r="K280">
        <v>0</v>
      </c>
      <c r="L280" t="s">
        <v>47</v>
      </c>
      <c r="M280" t="s">
        <v>47</v>
      </c>
      <c r="N280">
        <v>0</v>
      </c>
      <c r="O280">
        <v>1</v>
      </c>
      <c r="IF280">
        <v>-1</v>
      </c>
    </row>
    <row r="281" spans="1:240" x14ac:dyDescent="0.2">
      <c r="A281">
        <v>70</v>
      </c>
      <c r="B281">
        <v>1</v>
      </c>
      <c r="D281">
        <v>4</v>
      </c>
      <c r="E281" t="s">
        <v>374</v>
      </c>
      <c r="F281" t="s">
        <v>375</v>
      </c>
      <c r="G281">
        <v>1</v>
      </c>
      <c r="H281">
        <v>0</v>
      </c>
      <c r="I281" t="s">
        <v>351</v>
      </c>
      <c r="J281">
        <v>0</v>
      </c>
      <c r="K281">
        <v>0</v>
      </c>
      <c r="L281" t="s">
        <v>47</v>
      </c>
      <c r="M281" t="s">
        <v>47</v>
      </c>
      <c r="N281">
        <v>0</v>
      </c>
      <c r="O281">
        <v>1</v>
      </c>
      <c r="IF281">
        <v>-1</v>
      </c>
    </row>
    <row r="282" spans="1:240" x14ac:dyDescent="0.2">
      <c r="A282">
        <v>70</v>
      </c>
      <c r="B282">
        <v>1</v>
      </c>
      <c r="D282">
        <v>5</v>
      </c>
      <c r="E282" t="s">
        <v>376</v>
      </c>
      <c r="F282" t="s">
        <v>377</v>
      </c>
      <c r="G282">
        <v>1</v>
      </c>
      <c r="H282">
        <v>0</v>
      </c>
      <c r="I282" t="s">
        <v>351</v>
      </c>
      <c r="J282">
        <v>0</v>
      </c>
      <c r="K282">
        <v>0</v>
      </c>
      <c r="L282" t="s">
        <v>47</v>
      </c>
      <c r="M282" t="s">
        <v>47</v>
      </c>
      <c r="N282">
        <v>0</v>
      </c>
      <c r="O282">
        <v>0.85</v>
      </c>
      <c r="IF282">
        <v>-1</v>
      </c>
    </row>
    <row r="283" spans="1:240" x14ac:dyDescent="0.2">
      <c r="A283">
        <v>70</v>
      </c>
      <c r="B283">
        <v>1</v>
      </c>
      <c r="D283">
        <v>6</v>
      </c>
      <c r="E283" t="s">
        <v>378</v>
      </c>
      <c r="F283" t="s">
        <v>379</v>
      </c>
      <c r="G283">
        <v>1</v>
      </c>
      <c r="H283">
        <v>0</v>
      </c>
      <c r="I283" t="s">
        <v>351</v>
      </c>
      <c r="J283">
        <v>0</v>
      </c>
      <c r="K283">
        <v>0</v>
      </c>
      <c r="L283" t="s">
        <v>47</v>
      </c>
      <c r="M283" t="s">
        <v>47</v>
      </c>
      <c r="N283">
        <v>0</v>
      </c>
      <c r="O283">
        <v>0.8</v>
      </c>
      <c r="IF283">
        <v>-1</v>
      </c>
    </row>
    <row r="284" spans="1:240" x14ac:dyDescent="0.2">
      <c r="A284">
        <v>70</v>
      </c>
      <c r="B284">
        <v>1</v>
      </c>
      <c r="D284">
        <v>7</v>
      </c>
      <c r="E284" t="s">
        <v>380</v>
      </c>
      <c r="F284" t="s">
        <v>381</v>
      </c>
      <c r="G284">
        <v>1</v>
      </c>
      <c r="H284">
        <v>0</v>
      </c>
      <c r="I284" t="s">
        <v>351</v>
      </c>
      <c r="J284">
        <v>0</v>
      </c>
      <c r="K284">
        <v>0</v>
      </c>
      <c r="L284" t="s">
        <v>47</v>
      </c>
      <c r="M284" t="s">
        <v>47</v>
      </c>
      <c r="N284">
        <v>0</v>
      </c>
      <c r="O284">
        <v>1</v>
      </c>
      <c r="IF284">
        <v>-1</v>
      </c>
    </row>
    <row r="285" spans="1:240" x14ac:dyDescent="0.2">
      <c r="A285">
        <v>70</v>
      </c>
      <c r="B285">
        <v>1</v>
      </c>
      <c r="D285">
        <v>8</v>
      </c>
      <c r="E285" t="s">
        <v>382</v>
      </c>
      <c r="F285" t="s">
        <v>383</v>
      </c>
      <c r="G285">
        <v>1</v>
      </c>
      <c r="H285">
        <v>0.8</v>
      </c>
      <c r="I285" t="s">
        <v>351</v>
      </c>
      <c r="J285">
        <v>0</v>
      </c>
      <c r="K285">
        <v>0</v>
      </c>
      <c r="L285" t="s">
        <v>47</v>
      </c>
      <c r="M285" t="s">
        <v>47</v>
      </c>
      <c r="N285">
        <v>0</v>
      </c>
      <c r="O285">
        <v>1</v>
      </c>
      <c r="IF285">
        <v>-1</v>
      </c>
    </row>
    <row r="286" spans="1:240" x14ac:dyDescent="0.2">
      <c r="A286">
        <v>70</v>
      </c>
      <c r="B286">
        <v>1</v>
      </c>
      <c r="D286">
        <v>9</v>
      </c>
      <c r="E286" t="s">
        <v>384</v>
      </c>
      <c r="F286" t="s">
        <v>385</v>
      </c>
      <c r="G286">
        <v>1</v>
      </c>
      <c r="H286">
        <v>0.85</v>
      </c>
      <c r="I286" t="s">
        <v>351</v>
      </c>
      <c r="J286">
        <v>0</v>
      </c>
      <c r="K286">
        <v>0</v>
      </c>
      <c r="L286" t="s">
        <v>47</v>
      </c>
      <c r="M286" t="s">
        <v>47</v>
      </c>
      <c r="N286">
        <v>0</v>
      </c>
      <c r="O286">
        <v>1</v>
      </c>
      <c r="IF286">
        <v>-1</v>
      </c>
    </row>
    <row r="287" spans="1:240" x14ac:dyDescent="0.2">
      <c r="A287">
        <v>70</v>
      </c>
      <c r="B287">
        <v>1</v>
      </c>
      <c r="D287">
        <v>10</v>
      </c>
      <c r="E287" t="s">
        <v>386</v>
      </c>
      <c r="F287" t="s">
        <v>387</v>
      </c>
      <c r="G287">
        <v>1</v>
      </c>
      <c r="H287">
        <v>0</v>
      </c>
      <c r="I287" t="s">
        <v>351</v>
      </c>
      <c r="J287">
        <v>0</v>
      </c>
      <c r="K287">
        <v>0</v>
      </c>
      <c r="L287" t="s">
        <v>47</v>
      </c>
      <c r="M287" t="s">
        <v>47</v>
      </c>
      <c r="N287">
        <v>0</v>
      </c>
      <c r="O287">
        <v>1</v>
      </c>
      <c r="IF287">
        <v>-1</v>
      </c>
    </row>
    <row r="288" spans="1:240" x14ac:dyDescent="0.2">
      <c r="A288">
        <v>70</v>
      </c>
      <c r="B288">
        <v>1</v>
      </c>
      <c r="D288">
        <v>11</v>
      </c>
      <c r="E288" t="s">
        <v>388</v>
      </c>
      <c r="F288" t="s">
        <v>389</v>
      </c>
      <c r="G288">
        <v>1</v>
      </c>
      <c r="H288">
        <v>0</v>
      </c>
      <c r="I288" t="s">
        <v>351</v>
      </c>
      <c r="J288">
        <v>0</v>
      </c>
      <c r="K288">
        <v>0</v>
      </c>
      <c r="L288" t="s">
        <v>47</v>
      </c>
      <c r="M288" t="s">
        <v>47</v>
      </c>
      <c r="N288">
        <v>0</v>
      </c>
      <c r="O288">
        <v>0.94</v>
      </c>
      <c r="IF288">
        <v>-1</v>
      </c>
    </row>
    <row r="289" spans="1:240" x14ac:dyDescent="0.2">
      <c r="A289">
        <v>70</v>
      </c>
      <c r="B289">
        <v>1</v>
      </c>
      <c r="D289">
        <v>12</v>
      </c>
      <c r="E289" t="s">
        <v>390</v>
      </c>
      <c r="F289" t="s">
        <v>391</v>
      </c>
      <c r="G289">
        <v>1</v>
      </c>
      <c r="H289">
        <v>0</v>
      </c>
      <c r="I289" t="s">
        <v>351</v>
      </c>
      <c r="J289">
        <v>0</v>
      </c>
      <c r="K289">
        <v>0</v>
      </c>
      <c r="L289" t="s">
        <v>47</v>
      </c>
      <c r="M289" t="s">
        <v>47</v>
      </c>
      <c r="N289">
        <v>0</v>
      </c>
      <c r="O289">
        <v>0.9</v>
      </c>
      <c r="IF289">
        <v>-1</v>
      </c>
    </row>
    <row r="290" spans="1:240" x14ac:dyDescent="0.2">
      <c r="A290">
        <v>70</v>
      </c>
      <c r="B290">
        <v>1</v>
      </c>
      <c r="D290">
        <v>13</v>
      </c>
      <c r="E290" t="s">
        <v>392</v>
      </c>
      <c r="F290" t="s">
        <v>393</v>
      </c>
      <c r="G290">
        <v>0.6</v>
      </c>
      <c r="H290">
        <v>0</v>
      </c>
      <c r="I290" t="s">
        <v>351</v>
      </c>
      <c r="J290">
        <v>0</v>
      </c>
      <c r="K290">
        <v>0</v>
      </c>
      <c r="L290" t="s">
        <v>47</v>
      </c>
      <c r="M290" t="s">
        <v>47</v>
      </c>
      <c r="N290">
        <v>0</v>
      </c>
      <c r="O290">
        <v>0.6</v>
      </c>
      <c r="IF290">
        <v>-1</v>
      </c>
    </row>
    <row r="291" spans="1:240" x14ac:dyDescent="0.2">
      <c r="A291">
        <v>70</v>
      </c>
      <c r="B291">
        <v>1</v>
      </c>
      <c r="D291">
        <v>14</v>
      </c>
      <c r="E291" t="s">
        <v>394</v>
      </c>
      <c r="F291" t="s">
        <v>395</v>
      </c>
      <c r="G291">
        <v>1</v>
      </c>
      <c r="H291">
        <v>0</v>
      </c>
      <c r="I291" t="s">
        <v>351</v>
      </c>
      <c r="J291">
        <v>0</v>
      </c>
      <c r="K291">
        <v>0</v>
      </c>
      <c r="L291" t="s">
        <v>47</v>
      </c>
      <c r="M291" t="s">
        <v>47</v>
      </c>
      <c r="N291">
        <v>0</v>
      </c>
      <c r="O291">
        <v>1</v>
      </c>
      <c r="IF291">
        <v>-1</v>
      </c>
    </row>
    <row r="292" spans="1:240" x14ac:dyDescent="0.2">
      <c r="A292">
        <v>70</v>
      </c>
      <c r="B292">
        <v>1</v>
      </c>
      <c r="D292">
        <v>15</v>
      </c>
      <c r="E292" t="s">
        <v>396</v>
      </c>
      <c r="F292" t="s">
        <v>397</v>
      </c>
      <c r="G292">
        <v>1.2</v>
      </c>
      <c r="H292">
        <v>0</v>
      </c>
      <c r="I292" t="s">
        <v>351</v>
      </c>
      <c r="J292">
        <v>0</v>
      </c>
      <c r="K292">
        <v>0</v>
      </c>
      <c r="L292" t="s">
        <v>47</v>
      </c>
      <c r="M292" t="s">
        <v>47</v>
      </c>
      <c r="N292">
        <v>0</v>
      </c>
      <c r="O292">
        <v>1.2</v>
      </c>
      <c r="IF292">
        <v>-1</v>
      </c>
    </row>
    <row r="293" spans="1:240" x14ac:dyDescent="0.2">
      <c r="A293">
        <v>70</v>
      </c>
      <c r="B293">
        <v>1</v>
      </c>
      <c r="D293">
        <v>16</v>
      </c>
      <c r="E293" t="s">
        <v>398</v>
      </c>
      <c r="F293" t="s">
        <v>399</v>
      </c>
      <c r="G293">
        <v>1</v>
      </c>
      <c r="H293">
        <v>0</v>
      </c>
      <c r="I293" t="s">
        <v>351</v>
      </c>
      <c r="J293">
        <v>0</v>
      </c>
      <c r="K293">
        <v>0</v>
      </c>
      <c r="L293" t="s">
        <v>47</v>
      </c>
      <c r="M293" t="s">
        <v>47</v>
      </c>
      <c r="N293">
        <v>0</v>
      </c>
      <c r="O293">
        <v>1</v>
      </c>
      <c r="IF293">
        <v>-1</v>
      </c>
    </row>
    <row r="294" spans="1:240" x14ac:dyDescent="0.2">
      <c r="A294">
        <v>70</v>
      </c>
      <c r="B294">
        <v>1</v>
      </c>
      <c r="D294">
        <v>17</v>
      </c>
      <c r="E294" t="s">
        <v>400</v>
      </c>
      <c r="F294" t="s">
        <v>401</v>
      </c>
      <c r="G294">
        <v>1</v>
      </c>
      <c r="H294">
        <v>0</v>
      </c>
      <c r="I294" t="s">
        <v>351</v>
      </c>
      <c r="J294">
        <v>0</v>
      </c>
      <c r="K294">
        <v>0</v>
      </c>
      <c r="L294" t="s">
        <v>47</v>
      </c>
      <c r="M294" t="s">
        <v>47</v>
      </c>
      <c r="N294">
        <v>0</v>
      </c>
      <c r="O294">
        <v>1</v>
      </c>
      <c r="IF294">
        <v>-1</v>
      </c>
    </row>
    <row r="295" spans="1:240" x14ac:dyDescent="0.2">
      <c r="A295">
        <v>70</v>
      </c>
      <c r="B295">
        <v>1</v>
      </c>
      <c r="D295">
        <v>18</v>
      </c>
      <c r="E295" t="s">
        <v>402</v>
      </c>
      <c r="F295" t="s">
        <v>403</v>
      </c>
      <c r="G295">
        <v>1</v>
      </c>
      <c r="H295">
        <v>0</v>
      </c>
      <c r="I295" t="s">
        <v>351</v>
      </c>
      <c r="J295">
        <v>0</v>
      </c>
      <c r="K295">
        <v>0</v>
      </c>
      <c r="L295" t="s">
        <v>47</v>
      </c>
      <c r="M295" t="s">
        <v>47</v>
      </c>
      <c r="N295">
        <v>0</v>
      </c>
      <c r="O295">
        <v>1</v>
      </c>
      <c r="IF295">
        <v>-1</v>
      </c>
    </row>
    <row r="296" spans="1:240" x14ac:dyDescent="0.2">
      <c r="A296">
        <v>70</v>
      </c>
      <c r="B296">
        <v>1</v>
      </c>
      <c r="D296">
        <v>19</v>
      </c>
      <c r="E296" t="s">
        <v>404</v>
      </c>
      <c r="F296" t="s">
        <v>401</v>
      </c>
      <c r="G296">
        <v>1</v>
      </c>
      <c r="H296">
        <v>0</v>
      </c>
      <c r="I296" t="s">
        <v>351</v>
      </c>
      <c r="J296">
        <v>0</v>
      </c>
      <c r="K296">
        <v>0</v>
      </c>
      <c r="L296" t="s">
        <v>47</v>
      </c>
      <c r="M296" t="s">
        <v>47</v>
      </c>
      <c r="N296">
        <v>0</v>
      </c>
      <c r="O296">
        <v>1</v>
      </c>
      <c r="IF296">
        <v>-1</v>
      </c>
    </row>
    <row r="297" spans="1:240" x14ac:dyDescent="0.2">
      <c r="A297">
        <v>70</v>
      </c>
      <c r="B297">
        <v>1</v>
      </c>
      <c r="D297">
        <v>20</v>
      </c>
      <c r="E297" t="s">
        <v>405</v>
      </c>
      <c r="F297" t="s">
        <v>403</v>
      </c>
      <c r="G297">
        <v>1</v>
      </c>
      <c r="H297">
        <v>0</v>
      </c>
      <c r="I297" t="s">
        <v>351</v>
      </c>
      <c r="J297">
        <v>0</v>
      </c>
      <c r="K297">
        <v>0</v>
      </c>
      <c r="L297" t="s">
        <v>47</v>
      </c>
      <c r="M297" t="s">
        <v>47</v>
      </c>
      <c r="N297">
        <v>0</v>
      </c>
      <c r="O297">
        <v>1</v>
      </c>
      <c r="IF297">
        <v>-1</v>
      </c>
    </row>
    <row r="298" spans="1:240" x14ac:dyDescent="0.2">
      <c r="A298">
        <v>70</v>
      </c>
      <c r="B298">
        <v>1</v>
      </c>
      <c r="D298">
        <v>21</v>
      </c>
      <c r="E298" t="s">
        <v>406</v>
      </c>
      <c r="F298" t="s">
        <v>407</v>
      </c>
      <c r="G298">
        <v>0</v>
      </c>
      <c r="H298">
        <v>0</v>
      </c>
      <c r="I298" t="s">
        <v>351</v>
      </c>
      <c r="J298">
        <v>0</v>
      </c>
      <c r="K298">
        <v>0</v>
      </c>
      <c r="L298" t="s">
        <v>47</v>
      </c>
      <c r="M298" t="s">
        <v>47</v>
      </c>
      <c r="N298">
        <v>0</v>
      </c>
      <c r="O298">
        <v>0</v>
      </c>
      <c r="IF298">
        <v>-1</v>
      </c>
    </row>
    <row r="299" spans="1:240" x14ac:dyDescent="0.2">
      <c r="IF299">
        <v>-1</v>
      </c>
    </row>
    <row r="300" spans="1:240" x14ac:dyDescent="0.2">
      <c r="A300">
        <v>-1</v>
      </c>
      <c r="IF300">
        <v>-1</v>
      </c>
    </row>
    <row r="301" spans="1:240" x14ac:dyDescent="0.2">
      <c r="IF301">
        <v>-1</v>
      </c>
    </row>
    <row r="302" spans="1:240" x14ac:dyDescent="0.2">
      <c r="A302" s="4">
        <v>75</v>
      </c>
      <c r="B302" s="4" t="s">
        <v>408</v>
      </c>
      <c r="C302" s="4">
        <v>2000</v>
      </c>
      <c r="D302" s="4">
        <v>0</v>
      </c>
      <c r="E302" s="4">
        <v>1</v>
      </c>
      <c r="F302" s="4">
        <v>0</v>
      </c>
      <c r="G302" s="4">
        <v>0</v>
      </c>
      <c r="H302" s="4">
        <v>1</v>
      </c>
      <c r="I302" s="4">
        <v>0</v>
      </c>
      <c r="J302" s="4">
        <v>4</v>
      </c>
      <c r="K302" s="4">
        <v>0</v>
      </c>
      <c r="L302" s="4">
        <v>0</v>
      </c>
      <c r="M302" s="4">
        <v>0</v>
      </c>
      <c r="N302" s="4">
        <v>34736102</v>
      </c>
      <c r="O302" s="4">
        <v>1</v>
      </c>
      <c r="IF302">
        <v>-1</v>
      </c>
    </row>
    <row r="303" spans="1:240" x14ac:dyDescent="0.2">
      <c r="A303" s="4">
        <v>75</v>
      </c>
      <c r="B303" s="4" t="s">
        <v>409</v>
      </c>
      <c r="C303" s="4">
        <v>2019</v>
      </c>
      <c r="D303" s="4">
        <v>1</v>
      </c>
      <c r="E303" s="4">
        <v>0</v>
      </c>
      <c r="F303" s="4">
        <v>0</v>
      </c>
      <c r="G303" s="4">
        <v>0</v>
      </c>
      <c r="H303" s="4">
        <v>1</v>
      </c>
      <c r="I303" s="4">
        <v>0</v>
      </c>
      <c r="J303" s="4">
        <v>4</v>
      </c>
      <c r="K303" s="4">
        <v>0</v>
      </c>
      <c r="L303" s="4">
        <v>0</v>
      </c>
      <c r="M303" s="4">
        <v>1</v>
      </c>
      <c r="N303" s="4">
        <v>34736124</v>
      </c>
      <c r="O303" s="4">
        <v>2</v>
      </c>
      <c r="IF303">
        <v>-1</v>
      </c>
    </row>
    <row r="304" spans="1:240" x14ac:dyDescent="0.2">
      <c r="A304" s="6">
        <v>3</v>
      </c>
      <c r="B304" s="6" t="s">
        <v>410</v>
      </c>
      <c r="C304" s="6">
        <v>6.78</v>
      </c>
      <c r="D304" s="6">
        <v>1</v>
      </c>
      <c r="E304" s="6">
        <v>1</v>
      </c>
      <c r="F304" s="6">
        <v>1</v>
      </c>
      <c r="G304" s="6">
        <v>1</v>
      </c>
      <c r="H304" s="6">
        <v>6.78</v>
      </c>
      <c r="I304" s="6">
        <v>6.78</v>
      </c>
      <c r="J304" s="6">
        <v>1</v>
      </c>
      <c r="K304" s="6">
        <v>12.4</v>
      </c>
      <c r="L304" s="6">
        <v>5.74</v>
      </c>
      <c r="M304" s="6">
        <v>6.78</v>
      </c>
      <c r="N304" s="6">
        <v>1</v>
      </c>
      <c r="O304" s="6">
        <v>6.78</v>
      </c>
      <c r="P304" s="6">
        <v>6.78</v>
      </c>
      <c r="Q304" s="6">
        <v>12.4</v>
      </c>
      <c r="R304" s="6">
        <v>5.74</v>
      </c>
      <c r="S304" s="6" t="s">
        <v>47</v>
      </c>
      <c r="T304" s="6" t="s">
        <v>47</v>
      </c>
      <c r="U304" s="6" t="s">
        <v>47</v>
      </c>
      <c r="V304" s="6" t="s">
        <v>47</v>
      </c>
      <c r="W304" s="6" t="s">
        <v>47</v>
      </c>
      <c r="X304" s="6" t="s">
        <v>47</v>
      </c>
      <c r="Y304" s="6" t="s">
        <v>47</v>
      </c>
      <c r="Z304" s="6" t="s">
        <v>47</v>
      </c>
      <c r="AA304" s="6" t="s">
        <v>47</v>
      </c>
      <c r="AB304" s="6" t="s">
        <v>47</v>
      </c>
      <c r="AC304" s="6" t="s">
        <v>47</v>
      </c>
      <c r="AD304" s="6" t="s">
        <v>47</v>
      </c>
      <c r="AE304" s="6" t="s">
        <v>47</v>
      </c>
      <c r="AF304" s="6" t="s">
        <v>47</v>
      </c>
      <c r="AG304" s="6" t="s">
        <v>47</v>
      </c>
      <c r="AH304" s="6" t="s">
        <v>47</v>
      </c>
      <c r="IF304">
        <v>-1</v>
      </c>
    </row>
    <row r="305" spans="1:240" x14ac:dyDescent="0.2">
      <c r="IF305">
        <v>-1</v>
      </c>
    </row>
    <row r="306" spans="1:240" x14ac:dyDescent="0.2">
      <c r="IF306">
        <v>-1</v>
      </c>
    </row>
    <row r="307" spans="1:240" x14ac:dyDescent="0.2">
      <c r="IF307">
        <v>-1</v>
      </c>
    </row>
    <row r="308" spans="1:240" x14ac:dyDescent="0.2">
      <c r="A308">
        <v>65</v>
      </c>
      <c r="C308">
        <v>1</v>
      </c>
      <c r="D308">
        <v>0</v>
      </c>
      <c r="E308">
        <v>245</v>
      </c>
      <c r="IF308">
        <v>-1</v>
      </c>
    </row>
  </sheetData>
  <phoneticPr fontId="0" type="noConversion"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RowHeight="12.75" x14ac:dyDescent="0.2"/>
  <sheetData>
    <row r="1" spans="1:133" x14ac:dyDescent="0.2">
      <c r="A1">
        <v>0</v>
      </c>
      <c r="B1" t="s">
        <v>41</v>
      </c>
      <c r="D1" t="s">
        <v>411</v>
      </c>
      <c r="F1">
        <v>0</v>
      </c>
      <c r="G1">
        <v>0</v>
      </c>
      <c r="H1">
        <v>0</v>
      </c>
      <c r="I1" t="s">
        <v>43</v>
      </c>
      <c r="J1" t="s">
        <v>44</v>
      </c>
      <c r="K1">
        <v>1</v>
      </c>
      <c r="L1">
        <v>40149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45</v>
      </c>
      <c r="G12" s="1" t="s">
        <v>46</v>
      </c>
      <c r="H12" s="1" t="s">
        <v>47</v>
      </c>
      <c r="I12" s="1">
        <v>0</v>
      </c>
      <c r="J12" s="1" t="s">
        <v>47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47</v>
      </c>
      <c r="V12" s="1">
        <v>0</v>
      </c>
      <c r="W12" s="1" t="s">
        <v>47</v>
      </c>
      <c r="X12" s="1" t="s">
        <v>47</v>
      </c>
      <c r="Y12" s="1" t="s">
        <v>47</v>
      </c>
      <c r="Z12" s="1" t="s">
        <v>47</v>
      </c>
      <c r="AA12" s="1" t="s">
        <v>47</v>
      </c>
      <c r="AB12" s="1" t="s">
        <v>47</v>
      </c>
      <c r="AC12" s="1" t="s">
        <v>47</v>
      </c>
      <c r="AD12" s="1" t="s">
        <v>47</v>
      </c>
      <c r="AE12" s="1" t="s">
        <v>47</v>
      </c>
      <c r="AF12" s="1" t="s">
        <v>47</v>
      </c>
      <c r="AG12" s="1" t="s">
        <v>47</v>
      </c>
      <c r="AH12" s="1" t="s">
        <v>47</v>
      </c>
      <c r="AI12" s="1" t="s">
        <v>47</v>
      </c>
      <c r="AJ12" s="1" t="s">
        <v>47</v>
      </c>
      <c r="AK12" s="1"/>
      <c r="AL12" s="1" t="s">
        <v>47</v>
      </c>
      <c r="AM12" s="1" t="s">
        <v>47</v>
      </c>
      <c r="AN12" s="1" t="s">
        <v>47</v>
      </c>
      <c r="AO12" s="1"/>
      <c r="AP12" s="1" t="s">
        <v>47</v>
      </c>
      <c r="AQ12" s="1" t="s">
        <v>47</v>
      </c>
      <c r="AR12" s="1" t="s">
        <v>47</v>
      </c>
      <c r="AS12" s="1"/>
      <c r="AT12" s="1"/>
      <c r="AU12" s="1"/>
      <c r="AV12" s="1"/>
      <c r="AW12" s="1"/>
      <c r="AX12" s="1" t="s">
        <v>47</v>
      </c>
      <c r="AY12" s="1" t="s">
        <v>47</v>
      </c>
      <c r="AZ12" s="1" t="s">
        <v>47</v>
      </c>
      <c r="BA12" s="1"/>
      <c r="BB12" s="1"/>
      <c r="BC12" s="1"/>
      <c r="BD12" s="1"/>
      <c r="BE12" s="1"/>
      <c r="BF12" s="1"/>
      <c r="BG12" s="1"/>
      <c r="BH12" s="1" t="s">
        <v>48</v>
      </c>
      <c r="BI12" s="1" t="s">
        <v>49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50</v>
      </c>
      <c r="BZ12" s="1" t="s">
        <v>51</v>
      </c>
      <c r="CA12" s="1" t="s">
        <v>52</v>
      </c>
      <c r="CB12" s="1" t="s">
        <v>52</v>
      </c>
      <c r="CC12" s="1" t="s">
        <v>52</v>
      </c>
      <c r="CD12" s="1" t="s">
        <v>52</v>
      </c>
      <c r="CE12" s="1" t="s">
        <v>53</v>
      </c>
      <c r="CF12" s="1">
        <v>0</v>
      </c>
      <c r="CG12" s="1">
        <v>0</v>
      </c>
      <c r="CH12" s="1">
        <v>565256</v>
      </c>
      <c r="CI12" s="1" t="s">
        <v>47</v>
      </c>
      <c r="CJ12" s="1" t="s">
        <v>47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34736102</v>
      </c>
      <c r="E14" s="1">
        <v>34736124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54</v>
      </c>
      <c r="D16" s="7" t="s">
        <v>54</v>
      </c>
      <c r="E16" s="8">
        <f>(Source!F227)/1000</f>
        <v>252.27099999999999</v>
      </c>
      <c r="F16" s="8">
        <f>(Source!F228)/1000</f>
        <v>0</v>
      </c>
      <c r="G16" s="8">
        <f>(Source!F219)/1000</f>
        <v>0</v>
      </c>
      <c r="H16" s="8">
        <f>(Source!F229)/1000+(Source!F230)/1000</f>
        <v>0</v>
      </c>
      <c r="I16" s="8">
        <f>E16+F16+G16+H16</f>
        <v>252.27099999999999</v>
      </c>
      <c r="J16" s="8">
        <f>(Source!F225)/1000</f>
        <v>12.295</v>
      </c>
      <c r="T16" s="9">
        <f>(Source!P227)/1000</f>
        <v>1710.4280000000001</v>
      </c>
      <c r="U16" s="9">
        <f>(Source!P228)/1000</f>
        <v>0</v>
      </c>
      <c r="V16" s="9">
        <f>(Source!P219)/1000</f>
        <v>0</v>
      </c>
      <c r="W16" s="9">
        <f>(Source!P229)/1000+(Source!P230)/1000</f>
        <v>0</v>
      </c>
      <c r="X16" s="9">
        <f>T16+U16+V16+W16</f>
        <v>1710.4280000000001</v>
      </c>
      <c r="Y16" s="9">
        <f>(Source!P225)/1000</f>
        <v>83.37</v>
      </c>
      <c r="AI16" s="7">
        <v>0</v>
      </c>
      <c r="AJ16" s="7">
        <v>0</v>
      </c>
      <c r="AK16" s="7" t="s">
        <v>47</v>
      </c>
      <c r="AL16" s="7" t="s">
        <v>47</v>
      </c>
      <c r="AM16" s="7" t="s">
        <v>47</v>
      </c>
      <c r="AN16" s="7">
        <v>0</v>
      </c>
      <c r="AO16" s="7" t="s">
        <v>47</v>
      </c>
      <c r="AP16" s="7" t="s">
        <v>47</v>
      </c>
      <c r="AT16" s="8">
        <v>232623</v>
      </c>
      <c r="AU16" s="8">
        <v>217908</v>
      </c>
      <c r="AV16" s="8">
        <v>0</v>
      </c>
      <c r="AW16" s="8">
        <v>0</v>
      </c>
      <c r="AX16" s="8">
        <v>0</v>
      </c>
      <c r="AY16" s="8">
        <v>2420</v>
      </c>
      <c r="AZ16" s="8">
        <v>249</v>
      </c>
      <c r="BA16" s="8">
        <v>12295</v>
      </c>
      <c r="BB16" s="8">
        <v>252271</v>
      </c>
      <c r="BC16" s="8">
        <v>0</v>
      </c>
      <c r="BD16" s="8">
        <v>0</v>
      </c>
      <c r="BE16" s="8">
        <v>0</v>
      </c>
      <c r="BF16" s="8">
        <v>1448.8136160000004</v>
      </c>
      <c r="BG16" s="8">
        <v>19.713160999999999</v>
      </c>
      <c r="BH16" s="8">
        <v>0</v>
      </c>
      <c r="BI16" s="8">
        <v>12131</v>
      </c>
      <c r="BJ16" s="8">
        <v>7517</v>
      </c>
      <c r="BK16" s="8">
        <v>252271</v>
      </c>
      <c r="BR16" s="9">
        <v>1577210</v>
      </c>
      <c r="BS16" s="9">
        <v>1477429</v>
      </c>
      <c r="BT16" s="9">
        <v>0</v>
      </c>
      <c r="BU16" s="9">
        <v>0</v>
      </c>
      <c r="BV16" s="9">
        <v>0</v>
      </c>
      <c r="BW16" s="9">
        <v>16411</v>
      </c>
      <c r="BX16" s="9">
        <v>1696</v>
      </c>
      <c r="BY16" s="9">
        <v>83370</v>
      </c>
      <c r="BZ16" s="9">
        <v>1710428</v>
      </c>
      <c r="CA16" s="9">
        <v>0</v>
      </c>
      <c r="CB16" s="9">
        <v>0</v>
      </c>
      <c r="CC16" s="9">
        <v>0</v>
      </c>
      <c r="CD16" s="9">
        <v>1448.8136160000004</v>
      </c>
      <c r="CE16" s="9">
        <v>19.713160999999999</v>
      </c>
      <c r="CF16" s="9">
        <v>0</v>
      </c>
      <c r="CG16" s="9">
        <v>82257</v>
      </c>
      <c r="CH16" s="9">
        <v>50961</v>
      </c>
      <c r="CI16" s="9">
        <v>1710428</v>
      </c>
    </row>
    <row r="18" spans="1:40" x14ac:dyDescent="0.2">
      <c r="A18">
        <v>51</v>
      </c>
      <c r="E18" s="10">
        <f>SUMIF(A16:A17,3,E16:E17)</f>
        <v>252.27099999999999</v>
      </c>
      <c r="F18" s="10">
        <f>SUMIF(A16:A17,3,F16:F17)</f>
        <v>0</v>
      </c>
      <c r="G18" s="10">
        <f>SUMIF(A16:A17,3,G16:G17)</f>
        <v>0</v>
      </c>
      <c r="H18" s="10">
        <f>SUMIF(A16:A17,3,H16:H17)</f>
        <v>0</v>
      </c>
      <c r="I18" s="10">
        <f>SUMIF(A16:A17,3,I16:I17)</f>
        <v>252.27099999999999</v>
      </c>
      <c r="J18" s="10">
        <f>SUMIF(A16:A17,3,J16:J17)</f>
        <v>12.295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1710.4280000000001</v>
      </c>
      <c r="U18" s="3">
        <f>SUMIF(A16:A17,3,U16:U17)</f>
        <v>0</v>
      </c>
      <c r="V18" s="3">
        <f>SUMIF(A16:A17,3,V16:V17)</f>
        <v>0</v>
      </c>
      <c r="W18" s="3">
        <f>SUMIF(A16:A17,3,W16:W17)</f>
        <v>0</v>
      </c>
      <c r="X18" s="3">
        <f>SUMIF(A16:A17,3,X16:X17)</f>
        <v>1710.4280000000001</v>
      </c>
      <c r="Y18" s="3">
        <f>SUMIF(A16:A17,3,Y16:Y17)</f>
        <v>83.37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232623</v>
      </c>
      <c r="G20" s="5" t="s">
        <v>108</v>
      </c>
      <c r="H20" s="5" t="s">
        <v>109</v>
      </c>
      <c r="I20" s="5"/>
      <c r="J20" s="5"/>
      <c r="K20" s="5">
        <v>201</v>
      </c>
      <c r="L20" s="5">
        <v>1</v>
      </c>
      <c r="M20" s="5">
        <v>3</v>
      </c>
      <c r="N20" s="5" t="s">
        <v>47</v>
      </c>
      <c r="O20" s="5">
        <v>0</v>
      </c>
      <c r="P20" s="5">
        <v>1577210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217908</v>
      </c>
      <c r="G21" s="5" t="s">
        <v>110</v>
      </c>
      <c r="H21" s="5" t="s">
        <v>111</v>
      </c>
      <c r="I21" s="5"/>
      <c r="J21" s="5"/>
      <c r="K21" s="5">
        <v>202</v>
      </c>
      <c r="L21" s="5">
        <v>2</v>
      </c>
      <c r="M21" s="5">
        <v>3</v>
      </c>
      <c r="N21" s="5" t="s">
        <v>47</v>
      </c>
      <c r="O21" s="5">
        <v>0</v>
      </c>
      <c r="P21" s="5">
        <v>1477429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112</v>
      </c>
      <c r="H22" s="5" t="s">
        <v>113</v>
      </c>
      <c r="I22" s="5"/>
      <c r="J22" s="5"/>
      <c r="K22" s="5">
        <v>222</v>
      </c>
      <c r="L22" s="5">
        <v>3</v>
      </c>
      <c r="M22" s="5">
        <v>3</v>
      </c>
      <c r="N22" s="5" t="s">
        <v>47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217908</v>
      </c>
      <c r="G23" s="5" t="s">
        <v>114</v>
      </c>
      <c r="H23" s="5" t="s">
        <v>115</v>
      </c>
      <c r="I23" s="5"/>
      <c r="J23" s="5"/>
      <c r="K23" s="5">
        <v>225</v>
      </c>
      <c r="L23" s="5">
        <v>4</v>
      </c>
      <c r="M23" s="5">
        <v>3</v>
      </c>
      <c r="N23" s="5" t="s">
        <v>47</v>
      </c>
      <c r="O23" s="5">
        <v>0</v>
      </c>
      <c r="P23" s="5">
        <v>1477429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217908</v>
      </c>
      <c r="G24" s="5" t="s">
        <v>116</v>
      </c>
      <c r="H24" s="5" t="s">
        <v>117</v>
      </c>
      <c r="I24" s="5"/>
      <c r="J24" s="5"/>
      <c r="K24" s="5">
        <v>226</v>
      </c>
      <c r="L24" s="5">
        <v>5</v>
      </c>
      <c r="M24" s="5">
        <v>3</v>
      </c>
      <c r="N24" s="5" t="s">
        <v>47</v>
      </c>
      <c r="O24" s="5">
        <v>0</v>
      </c>
      <c r="P24" s="5">
        <v>1477429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118</v>
      </c>
      <c r="H25" s="5" t="s">
        <v>119</v>
      </c>
      <c r="I25" s="5"/>
      <c r="J25" s="5"/>
      <c r="K25" s="5">
        <v>227</v>
      </c>
      <c r="L25" s="5">
        <v>6</v>
      </c>
      <c r="M25" s="5">
        <v>3</v>
      </c>
      <c r="N25" s="5" t="s">
        <v>47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217908</v>
      </c>
      <c r="G26" s="5" t="s">
        <v>120</v>
      </c>
      <c r="H26" s="5" t="s">
        <v>121</v>
      </c>
      <c r="I26" s="5"/>
      <c r="J26" s="5"/>
      <c r="K26" s="5">
        <v>228</v>
      </c>
      <c r="L26" s="5">
        <v>7</v>
      </c>
      <c r="M26" s="5">
        <v>3</v>
      </c>
      <c r="N26" s="5" t="s">
        <v>47</v>
      </c>
      <c r="O26" s="5">
        <v>0</v>
      </c>
      <c r="P26" s="5">
        <v>1477429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122</v>
      </c>
      <c r="H27" s="5" t="s">
        <v>123</v>
      </c>
      <c r="I27" s="5"/>
      <c r="J27" s="5"/>
      <c r="K27" s="5">
        <v>216</v>
      </c>
      <c r="L27" s="5">
        <v>8</v>
      </c>
      <c r="M27" s="5">
        <v>3</v>
      </c>
      <c r="N27" s="5" t="s">
        <v>47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124</v>
      </c>
      <c r="H28" s="5" t="s">
        <v>125</v>
      </c>
      <c r="I28" s="5"/>
      <c r="J28" s="5"/>
      <c r="K28" s="5">
        <v>223</v>
      </c>
      <c r="L28" s="5">
        <v>9</v>
      </c>
      <c r="M28" s="5">
        <v>3</v>
      </c>
      <c r="N28" s="5" t="s">
        <v>47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126</v>
      </c>
      <c r="H29" s="5" t="s">
        <v>127</v>
      </c>
      <c r="I29" s="5"/>
      <c r="J29" s="5"/>
      <c r="K29" s="5">
        <v>229</v>
      </c>
      <c r="L29" s="5">
        <v>10</v>
      </c>
      <c r="M29" s="5">
        <v>3</v>
      </c>
      <c r="N29" s="5" t="s">
        <v>47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2420</v>
      </c>
      <c r="G30" s="5" t="s">
        <v>128</v>
      </c>
      <c r="H30" s="5" t="s">
        <v>129</v>
      </c>
      <c r="I30" s="5"/>
      <c r="J30" s="5"/>
      <c r="K30" s="5">
        <v>203</v>
      </c>
      <c r="L30" s="5">
        <v>11</v>
      </c>
      <c r="M30" s="5">
        <v>3</v>
      </c>
      <c r="N30" s="5" t="s">
        <v>47</v>
      </c>
      <c r="O30" s="5">
        <v>0</v>
      </c>
      <c r="P30" s="5">
        <v>16411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130</v>
      </c>
      <c r="H31" s="5" t="s">
        <v>131</v>
      </c>
      <c r="I31" s="5"/>
      <c r="J31" s="5"/>
      <c r="K31" s="5">
        <v>231</v>
      </c>
      <c r="L31" s="5">
        <v>12</v>
      </c>
      <c r="M31" s="5">
        <v>3</v>
      </c>
      <c r="N31" s="5" t="s">
        <v>47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249</v>
      </c>
      <c r="G32" s="5" t="s">
        <v>132</v>
      </c>
      <c r="H32" s="5" t="s">
        <v>133</v>
      </c>
      <c r="I32" s="5"/>
      <c r="J32" s="5"/>
      <c r="K32" s="5">
        <v>204</v>
      </c>
      <c r="L32" s="5">
        <v>13</v>
      </c>
      <c r="M32" s="5">
        <v>3</v>
      </c>
      <c r="N32" s="5" t="s">
        <v>47</v>
      </c>
      <c r="O32" s="5">
        <v>0</v>
      </c>
      <c r="P32" s="5">
        <v>1696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12295</v>
      </c>
      <c r="G33" s="5" t="s">
        <v>134</v>
      </c>
      <c r="H33" s="5" t="s">
        <v>135</v>
      </c>
      <c r="I33" s="5"/>
      <c r="J33" s="5"/>
      <c r="K33" s="5">
        <v>205</v>
      </c>
      <c r="L33" s="5">
        <v>14</v>
      </c>
      <c r="M33" s="5">
        <v>3</v>
      </c>
      <c r="N33" s="5" t="s">
        <v>47</v>
      </c>
      <c r="O33" s="5">
        <v>0</v>
      </c>
      <c r="P33" s="5">
        <v>83370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136</v>
      </c>
      <c r="H34" s="5" t="s">
        <v>137</v>
      </c>
      <c r="I34" s="5"/>
      <c r="J34" s="5"/>
      <c r="K34" s="5">
        <v>232</v>
      </c>
      <c r="L34" s="5">
        <v>15</v>
      </c>
      <c r="M34" s="5">
        <v>3</v>
      </c>
      <c r="N34" s="5" t="s">
        <v>47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252271</v>
      </c>
      <c r="G35" s="5" t="s">
        <v>138</v>
      </c>
      <c r="H35" s="5" t="s">
        <v>139</v>
      </c>
      <c r="I35" s="5"/>
      <c r="J35" s="5"/>
      <c r="K35" s="5">
        <v>214</v>
      </c>
      <c r="L35" s="5">
        <v>16</v>
      </c>
      <c r="M35" s="5">
        <v>3</v>
      </c>
      <c r="N35" s="5" t="s">
        <v>47</v>
      </c>
      <c r="O35" s="5">
        <v>0</v>
      </c>
      <c r="P35" s="5">
        <v>1710428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0</v>
      </c>
      <c r="G36" s="5" t="s">
        <v>140</v>
      </c>
      <c r="H36" s="5" t="s">
        <v>141</v>
      </c>
      <c r="I36" s="5"/>
      <c r="J36" s="5"/>
      <c r="K36" s="5">
        <v>215</v>
      </c>
      <c r="L36" s="5">
        <v>17</v>
      </c>
      <c r="M36" s="5">
        <v>3</v>
      </c>
      <c r="N36" s="5" t="s">
        <v>47</v>
      </c>
      <c r="O36" s="5">
        <v>0</v>
      </c>
      <c r="P36" s="5">
        <v>0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0</v>
      </c>
      <c r="G37" s="5" t="s">
        <v>142</v>
      </c>
      <c r="H37" s="5" t="s">
        <v>143</v>
      </c>
      <c r="I37" s="5"/>
      <c r="J37" s="5"/>
      <c r="K37" s="5">
        <v>217</v>
      </c>
      <c r="L37" s="5">
        <v>18</v>
      </c>
      <c r="M37" s="5">
        <v>3</v>
      </c>
      <c r="N37" s="5" t="s">
        <v>47</v>
      </c>
      <c r="O37" s="5">
        <v>0</v>
      </c>
      <c r="P37" s="5">
        <v>0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144</v>
      </c>
      <c r="H38" s="5" t="s">
        <v>145</v>
      </c>
      <c r="I38" s="5"/>
      <c r="J38" s="5"/>
      <c r="K38" s="5">
        <v>230</v>
      </c>
      <c r="L38" s="5">
        <v>19</v>
      </c>
      <c r="M38" s="5">
        <v>3</v>
      </c>
      <c r="N38" s="5" t="s">
        <v>47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146</v>
      </c>
      <c r="H39" s="5" t="s">
        <v>147</v>
      </c>
      <c r="I39" s="5"/>
      <c r="J39" s="5"/>
      <c r="K39" s="5">
        <v>206</v>
      </c>
      <c r="L39" s="5">
        <v>20</v>
      </c>
      <c r="M39" s="5">
        <v>3</v>
      </c>
      <c r="N39" s="5" t="s">
        <v>47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1448.8136160000004</v>
      </c>
      <c r="G40" s="5" t="s">
        <v>148</v>
      </c>
      <c r="H40" s="5" t="s">
        <v>149</v>
      </c>
      <c r="I40" s="5"/>
      <c r="J40" s="5"/>
      <c r="K40" s="5">
        <v>207</v>
      </c>
      <c r="L40" s="5">
        <v>21</v>
      </c>
      <c r="M40" s="5">
        <v>3</v>
      </c>
      <c r="N40" s="5" t="s">
        <v>47</v>
      </c>
      <c r="O40" s="5">
        <v>-1</v>
      </c>
      <c r="P40" s="5">
        <v>1448.8136160000004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19.713160999999999</v>
      </c>
      <c r="G41" s="5" t="s">
        <v>150</v>
      </c>
      <c r="H41" s="5" t="s">
        <v>151</v>
      </c>
      <c r="I41" s="5"/>
      <c r="J41" s="5"/>
      <c r="K41" s="5">
        <v>208</v>
      </c>
      <c r="L41" s="5">
        <v>22</v>
      </c>
      <c r="M41" s="5">
        <v>3</v>
      </c>
      <c r="N41" s="5" t="s">
        <v>47</v>
      </c>
      <c r="O41" s="5">
        <v>-1</v>
      </c>
      <c r="P41" s="5">
        <v>19.713160999999999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152</v>
      </c>
      <c r="H42" s="5" t="s">
        <v>153</v>
      </c>
      <c r="I42" s="5"/>
      <c r="J42" s="5"/>
      <c r="K42" s="5">
        <v>209</v>
      </c>
      <c r="L42" s="5">
        <v>23</v>
      </c>
      <c r="M42" s="5">
        <v>3</v>
      </c>
      <c r="N42" s="5" t="s">
        <v>47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12131</v>
      </c>
      <c r="G43" s="5" t="s">
        <v>154</v>
      </c>
      <c r="H43" s="5" t="s">
        <v>155</v>
      </c>
      <c r="I43" s="5"/>
      <c r="J43" s="5"/>
      <c r="K43" s="5">
        <v>210</v>
      </c>
      <c r="L43" s="5">
        <v>24</v>
      </c>
      <c r="M43" s="5">
        <v>3</v>
      </c>
      <c r="N43" s="5" t="s">
        <v>47</v>
      </c>
      <c r="O43" s="5">
        <v>0</v>
      </c>
      <c r="P43" s="5">
        <v>82257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7517</v>
      </c>
      <c r="G44" s="5" t="s">
        <v>156</v>
      </c>
      <c r="H44" s="5" t="s">
        <v>157</v>
      </c>
      <c r="I44" s="5"/>
      <c r="J44" s="5"/>
      <c r="K44" s="5">
        <v>211</v>
      </c>
      <c r="L44" s="5">
        <v>25</v>
      </c>
      <c r="M44" s="5">
        <v>3</v>
      </c>
      <c r="N44" s="5" t="s">
        <v>47</v>
      </c>
      <c r="O44" s="5">
        <v>0</v>
      </c>
      <c r="P44" s="5">
        <v>50961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252271</v>
      </c>
      <c r="G45" s="5" t="s">
        <v>158</v>
      </c>
      <c r="H45" s="5" t="s">
        <v>159</v>
      </c>
      <c r="I45" s="5"/>
      <c r="J45" s="5"/>
      <c r="K45" s="5">
        <v>224</v>
      </c>
      <c r="L45" s="5">
        <v>26</v>
      </c>
      <c r="M45" s="5">
        <v>3</v>
      </c>
      <c r="N45" s="5" t="s">
        <v>47</v>
      </c>
      <c r="O45" s="5">
        <v>0</v>
      </c>
      <c r="P45" s="5">
        <v>1710428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408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34736102</v>
      </c>
      <c r="O50" s="4">
        <v>1</v>
      </c>
    </row>
    <row r="51" spans="1:34" x14ac:dyDescent="0.2">
      <c r="A51" s="4">
        <v>75</v>
      </c>
      <c r="B51" s="4" t="s">
        <v>409</v>
      </c>
      <c r="C51" s="4">
        <v>2019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34736124</v>
      </c>
      <c r="O51" s="4">
        <v>2</v>
      </c>
    </row>
    <row r="52" spans="1:34" x14ac:dyDescent="0.2">
      <c r="A52" s="6">
        <v>3</v>
      </c>
      <c r="B52" s="6" t="s">
        <v>410</v>
      </c>
      <c r="C52" s="6">
        <v>6.78</v>
      </c>
      <c r="D52" s="6">
        <v>1</v>
      </c>
      <c r="E52" s="6">
        <v>1</v>
      </c>
      <c r="F52" s="6">
        <v>1</v>
      </c>
      <c r="G52" s="6">
        <v>1</v>
      </c>
      <c r="H52" s="6">
        <v>6.78</v>
      </c>
      <c r="I52" s="6">
        <v>6.78</v>
      </c>
      <c r="J52" s="6">
        <v>1</v>
      </c>
      <c r="K52" s="6">
        <v>12.4</v>
      </c>
      <c r="L52" s="6">
        <v>5.74</v>
      </c>
      <c r="M52" s="6">
        <v>6.78</v>
      </c>
      <c r="N52" s="6">
        <v>1</v>
      </c>
      <c r="O52" s="6">
        <v>6.78</v>
      </c>
      <c r="P52" s="6">
        <v>6.78</v>
      </c>
      <c r="Q52" s="6">
        <v>12.4</v>
      </c>
      <c r="R52" s="6">
        <v>5.74</v>
      </c>
      <c r="S52" s="6" t="s">
        <v>47</v>
      </c>
      <c r="T52" s="6" t="s">
        <v>47</v>
      </c>
      <c r="U52" s="6" t="s">
        <v>47</v>
      </c>
      <c r="V52" s="6" t="s">
        <v>47</v>
      </c>
      <c r="W52" s="6" t="s">
        <v>47</v>
      </c>
      <c r="X52" s="6" t="s">
        <v>47</v>
      </c>
      <c r="Y52" s="6" t="s">
        <v>47</v>
      </c>
      <c r="Z52" s="6" t="s">
        <v>47</v>
      </c>
      <c r="AA52" s="6" t="s">
        <v>47</v>
      </c>
      <c r="AB52" s="6" t="s">
        <v>47</v>
      </c>
      <c r="AC52" s="6" t="s">
        <v>47</v>
      </c>
      <c r="AD52" s="6" t="s">
        <v>47</v>
      </c>
      <c r="AE52" s="6" t="s">
        <v>47</v>
      </c>
      <c r="AF52" s="6" t="s">
        <v>47</v>
      </c>
      <c r="AG52" s="6" t="s">
        <v>47</v>
      </c>
      <c r="AH52" s="6" t="s">
        <v>47</v>
      </c>
    </row>
  </sheetData>
  <phoneticPr fontId="0" type="noConversion"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446"/>
  <sheetViews>
    <sheetView workbookViewId="0"/>
  </sheetViews>
  <sheetFormatPr defaultRowHeight="12.75" x14ac:dyDescent="0.2"/>
  <sheetData>
    <row r="1" spans="1:200" x14ac:dyDescent="0.2">
      <c r="A1">
        <f>ROW(Source!A28)</f>
        <v>28</v>
      </c>
      <c r="B1">
        <v>34736102</v>
      </c>
      <c r="C1">
        <v>34737186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412</v>
      </c>
      <c r="J1" t="s">
        <v>47</v>
      </c>
      <c r="K1" t="s">
        <v>413</v>
      </c>
      <c r="L1">
        <v>1191</v>
      </c>
      <c r="N1">
        <v>1013</v>
      </c>
      <c r="O1" t="s">
        <v>414</v>
      </c>
      <c r="P1" t="s">
        <v>414</v>
      </c>
      <c r="Q1">
        <v>1</v>
      </c>
      <c r="W1">
        <v>0</v>
      </c>
      <c r="X1">
        <v>735429535</v>
      </c>
      <c r="Y1">
        <v>15.9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47</v>
      </c>
      <c r="AT1">
        <v>15.9</v>
      </c>
      <c r="AU1" t="s">
        <v>47</v>
      </c>
      <c r="AV1">
        <v>1</v>
      </c>
      <c r="AW1">
        <v>2</v>
      </c>
      <c r="AX1">
        <v>34737194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33.040199999999999</v>
      </c>
      <c r="CY1">
        <f>AD1</f>
        <v>7.8</v>
      </c>
      <c r="CZ1">
        <f>AH1</f>
        <v>7.8</v>
      </c>
      <c r="DA1">
        <f>AL1</f>
        <v>1</v>
      </c>
      <c r="DB1">
        <v>0</v>
      </c>
      <c r="GQ1">
        <v>-1</v>
      </c>
      <c r="GR1">
        <v>-1</v>
      </c>
    </row>
    <row r="2" spans="1:200" x14ac:dyDescent="0.2">
      <c r="A2">
        <f>ROW(Source!A28)</f>
        <v>28</v>
      </c>
      <c r="B2">
        <v>34736102</v>
      </c>
      <c r="C2">
        <v>34737186</v>
      </c>
      <c r="D2">
        <v>31526946</v>
      </c>
      <c r="E2">
        <v>1</v>
      </c>
      <c r="F2">
        <v>1</v>
      </c>
      <c r="G2">
        <v>1</v>
      </c>
      <c r="H2">
        <v>2</v>
      </c>
      <c r="I2" t="s">
        <v>415</v>
      </c>
      <c r="J2" t="s">
        <v>416</v>
      </c>
      <c r="K2" t="s">
        <v>417</v>
      </c>
      <c r="L2">
        <v>1368</v>
      </c>
      <c r="N2">
        <v>1011</v>
      </c>
      <c r="O2" t="s">
        <v>418</v>
      </c>
      <c r="P2" t="s">
        <v>418</v>
      </c>
      <c r="Q2">
        <v>1</v>
      </c>
      <c r="W2">
        <v>0</v>
      </c>
      <c r="X2">
        <v>-1985289705</v>
      </c>
      <c r="Y2">
        <v>4.5999999999999996</v>
      </c>
      <c r="AA2">
        <v>0</v>
      </c>
      <c r="AB2">
        <v>6.66</v>
      </c>
      <c r="AC2">
        <v>0</v>
      </c>
      <c r="AD2">
        <v>0</v>
      </c>
      <c r="AE2">
        <v>0</v>
      </c>
      <c r="AF2">
        <v>6.66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47</v>
      </c>
      <c r="AT2">
        <v>4.5999999999999996</v>
      </c>
      <c r="AU2" t="s">
        <v>47</v>
      </c>
      <c r="AV2">
        <v>0</v>
      </c>
      <c r="AW2">
        <v>2</v>
      </c>
      <c r="AX2">
        <v>34737195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9.558799999999998</v>
      </c>
      <c r="CY2">
        <f>AB2</f>
        <v>6.66</v>
      </c>
      <c r="CZ2">
        <f>AF2</f>
        <v>6.66</v>
      </c>
      <c r="DA2">
        <f>AJ2</f>
        <v>1</v>
      </c>
      <c r="DB2">
        <v>0</v>
      </c>
      <c r="GQ2">
        <v>-1</v>
      </c>
      <c r="GR2">
        <v>-1</v>
      </c>
    </row>
    <row r="3" spans="1:200" x14ac:dyDescent="0.2">
      <c r="A3">
        <f>ROW(Source!A29)</f>
        <v>29</v>
      </c>
      <c r="B3">
        <v>34736124</v>
      </c>
      <c r="C3">
        <v>34737186</v>
      </c>
      <c r="D3">
        <v>31709613</v>
      </c>
      <c r="E3">
        <v>1</v>
      </c>
      <c r="F3">
        <v>1</v>
      </c>
      <c r="G3">
        <v>1</v>
      </c>
      <c r="H3">
        <v>1</v>
      </c>
      <c r="I3" t="s">
        <v>412</v>
      </c>
      <c r="J3" t="s">
        <v>47</v>
      </c>
      <c r="K3" t="s">
        <v>413</v>
      </c>
      <c r="L3">
        <v>1191</v>
      </c>
      <c r="N3">
        <v>1013</v>
      </c>
      <c r="O3" t="s">
        <v>414</v>
      </c>
      <c r="P3" t="s">
        <v>414</v>
      </c>
      <c r="Q3">
        <v>1</v>
      </c>
      <c r="W3">
        <v>0</v>
      </c>
      <c r="X3">
        <v>735429535</v>
      </c>
      <c r="Y3">
        <v>15.9</v>
      </c>
      <c r="AA3">
        <v>0</v>
      </c>
      <c r="AB3">
        <v>0</v>
      </c>
      <c r="AC3">
        <v>0</v>
      </c>
      <c r="AD3">
        <v>52.88</v>
      </c>
      <c r="AE3">
        <v>0</v>
      </c>
      <c r="AF3">
        <v>0</v>
      </c>
      <c r="AG3">
        <v>0</v>
      </c>
      <c r="AH3">
        <v>7.8</v>
      </c>
      <c r="AI3">
        <v>1</v>
      </c>
      <c r="AJ3">
        <v>1</v>
      </c>
      <c r="AK3">
        <v>1</v>
      </c>
      <c r="AL3">
        <v>6.78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47</v>
      </c>
      <c r="AT3">
        <v>15.9</v>
      </c>
      <c r="AU3" t="s">
        <v>47</v>
      </c>
      <c r="AV3">
        <v>1</v>
      </c>
      <c r="AW3">
        <v>2</v>
      </c>
      <c r="AX3">
        <v>34737194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Y3*Source!I29</f>
        <v>33.040199999999999</v>
      </c>
      <c r="CY3">
        <f>AD3</f>
        <v>52.88</v>
      </c>
      <c r="CZ3">
        <f>AH3</f>
        <v>7.8</v>
      </c>
      <c r="DA3">
        <f>AL3</f>
        <v>6.78</v>
      </c>
      <c r="DB3">
        <v>0</v>
      </c>
      <c r="GQ3">
        <v>-1</v>
      </c>
      <c r="GR3">
        <v>-1</v>
      </c>
    </row>
    <row r="4" spans="1:200" x14ac:dyDescent="0.2">
      <c r="A4">
        <f>ROW(Source!A29)</f>
        <v>29</v>
      </c>
      <c r="B4">
        <v>34736124</v>
      </c>
      <c r="C4">
        <v>34737186</v>
      </c>
      <c r="D4">
        <v>31526946</v>
      </c>
      <c r="E4">
        <v>1</v>
      </c>
      <c r="F4">
        <v>1</v>
      </c>
      <c r="G4">
        <v>1</v>
      </c>
      <c r="H4">
        <v>2</v>
      </c>
      <c r="I4" t="s">
        <v>415</v>
      </c>
      <c r="J4" t="s">
        <v>416</v>
      </c>
      <c r="K4" t="s">
        <v>417</v>
      </c>
      <c r="L4">
        <v>1368</v>
      </c>
      <c r="N4">
        <v>1011</v>
      </c>
      <c r="O4" t="s">
        <v>418</v>
      </c>
      <c r="P4" t="s">
        <v>418</v>
      </c>
      <c r="Q4">
        <v>1</v>
      </c>
      <c r="W4">
        <v>0</v>
      </c>
      <c r="X4">
        <v>-1985289705</v>
      </c>
      <c r="Y4">
        <v>4.5999999999999996</v>
      </c>
      <c r="AA4">
        <v>0</v>
      </c>
      <c r="AB4">
        <v>45.15</v>
      </c>
      <c r="AC4">
        <v>0</v>
      </c>
      <c r="AD4">
        <v>0</v>
      </c>
      <c r="AE4">
        <v>0</v>
      </c>
      <c r="AF4">
        <v>6.66</v>
      </c>
      <c r="AG4">
        <v>0</v>
      </c>
      <c r="AH4">
        <v>0</v>
      </c>
      <c r="AI4">
        <v>1</v>
      </c>
      <c r="AJ4">
        <v>6.78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47</v>
      </c>
      <c r="AT4">
        <v>4.5999999999999996</v>
      </c>
      <c r="AU4" t="s">
        <v>47</v>
      </c>
      <c r="AV4">
        <v>0</v>
      </c>
      <c r="AW4">
        <v>2</v>
      </c>
      <c r="AX4">
        <v>34737195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Y4*Source!I29</f>
        <v>9.558799999999998</v>
      </c>
      <c r="CY4">
        <f>AB4</f>
        <v>45.15</v>
      </c>
      <c r="CZ4">
        <f>AF4</f>
        <v>6.66</v>
      </c>
      <c r="DA4">
        <f>AJ4</f>
        <v>6.78</v>
      </c>
      <c r="DB4">
        <v>0</v>
      </c>
      <c r="GQ4">
        <v>-1</v>
      </c>
      <c r="GR4">
        <v>-1</v>
      </c>
    </row>
    <row r="5" spans="1:200" x14ac:dyDescent="0.2">
      <c r="A5">
        <f>ROW(Source!A30)</f>
        <v>30</v>
      </c>
      <c r="B5">
        <v>34736102</v>
      </c>
      <c r="C5">
        <v>34737187</v>
      </c>
      <c r="D5">
        <v>31709613</v>
      </c>
      <c r="E5">
        <v>1</v>
      </c>
      <c r="F5">
        <v>1</v>
      </c>
      <c r="G5">
        <v>1</v>
      </c>
      <c r="H5">
        <v>1</v>
      </c>
      <c r="I5" t="s">
        <v>412</v>
      </c>
      <c r="J5" t="s">
        <v>47</v>
      </c>
      <c r="K5" t="s">
        <v>413</v>
      </c>
      <c r="L5">
        <v>1191</v>
      </c>
      <c r="N5">
        <v>1013</v>
      </c>
      <c r="O5" t="s">
        <v>414</v>
      </c>
      <c r="P5" t="s">
        <v>414</v>
      </c>
      <c r="Q5">
        <v>1</v>
      </c>
      <c r="W5">
        <v>0</v>
      </c>
      <c r="X5">
        <v>735429535</v>
      </c>
      <c r="Y5">
        <v>9.2100000000000009</v>
      </c>
      <c r="AA5">
        <v>0</v>
      </c>
      <c r="AB5">
        <v>0</v>
      </c>
      <c r="AC5">
        <v>0</v>
      </c>
      <c r="AD5">
        <v>7.8</v>
      </c>
      <c r="AE5">
        <v>0</v>
      </c>
      <c r="AF5">
        <v>0</v>
      </c>
      <c r="AG5">
        <v>0</v>
      </c>
      <c r="AH5">
        <v>7.8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47</v>
      </c>
      <c r="AT5">
        <v>9.2100000000000009</v>
      </c>
      <c r="AU5" t="s">
        <v>47</v>
      </c>
      <c r="AV5">
        <v>1</v>
      </c>
      <c r="AW5">
        <v>2</v>
      </c>
      <c r="AX5">
        <v>34737196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Y5*Source!I30</f>
        <v>19.138380000000002</v>
      </c>
      <c r="CY5">
        <f>AD5</f>
        <v>7.8</v>
      </c>
      <c r="CZ5">
        <f>AH5</f>
        <v>7.8</v>
      </c>
      <c r="DA5">
        <f>AL5</f>
        <v>1</v>
      </c>
      <c r="DB5">
        <v>0</v>
      </c>
      <c r="GQ5">
        <v>-1</v>
      </c>
      <c r="GR5">
        <v>-1</v>
      </c>
    </row>
    <row r="6" spans="1:200" x14ac:dyDescent="0.2">
      <c r="A6">
        <f>ROW(Source!A30)</f>
        <v>30</v>
      </c>
      <c r="B6">
        <v>34736102</v>
      </c>
      <c r="C6">
        <v>34737187</v>
      </c>
      <c r="D6">
        <v>31526951</v>
      </c>
      <c r="E6">
        <v>1</v>
      </c>
      <c r="F6">
        <v>1</v>
      </c>
      <c r="G6">
        <v>1</v>
      </c>
      <c r="H6">
        <v>2</v>
      </c>
      <c r="I6" t="s">
        <v>419</v>
      </c>
      <c r="J6" t="s">
        <v>420</v>
      </c>
      <c r="K6" t="s">
        <v>421</v>
      </c>
      <c r="L6">
        <v>1368</v>
      </c>
      <c r="N6">
        <v>1011</v>
      </c>
      <c r="O6" t="s">
        <v>418</v>
      </c>
      <c r="P6" t="s">
        <v>418</v>
      </c>
      <c r="Q6">
        <v>1</v>
      </c>
      <c r="W6">
        <v>0</v>
      </c>
      <c r="X6">
        <v>1047452784</v>
      </c>
      <c r="Y6">
        <v>0.11</v>
      </c>
      <c r="AA6">
        <v>0</v>
      </c>
      <c r="AB6">
        <v>1.7</v>
      </c>
      <c r="AC6">
        <v>0</v>
      </c>
      <c r="AD6">
        <v>0</v>
      </c>
      <c r="AE6">
        <v>0</v>
      </c>
      <c r="AF6">
        <v>1.7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47</v>
      </c>
      <c r="AT6">
        <v>0.11</v>
      </c>
      <c r="AU6" t="s">
        <v>47</v>
      </c>
      <c r="AV6">
        <v>0</v>
      </c>
      <c r="AW6">
        <v>2</v>
      </c>
      <c r="AX6">
        <v>34737197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Y6*Source!I30</f>
        <v>0.22857999999999998</v>
      </c>
      <c r="CY6">
        <f>AB6</f>
        <v>1.7</v>
      </c>
      <c r="CZ6">
        <f>AF6</f>
        <v>1.7</v>
      </c>
      <c r="DA6">
        <f>AJ6</f>
        <v>1</v>
      </c>
      <c r="DB6">
        <v>0</v>
      </c>
      <c r="GQ6">
        <v>-1</v>
      </c>
      <c r="GR6">
        <v>-1</v>
      </c>
    </row>
    <row r="7" spans="1:200" x14ac:dyDescent="0.2">
      <c r="A7">
        <f>ROW(Source!A30)</f>
        <v>30</v>
      </c>
      <c r="B7">
        <v>34736102</v>
      </c>
      <c r="C7">
        <v>34737187</v>
      </c>
      <c r="D7">
        <v>31443675</v>
      </c>
      <c r="E7">
        <v>17</v>
      </c>
      <c r="F7">
        <v>1</v>
      </c>
      <c r="G7">
        <v>1</v>
      </c>
      <c r="H7">
        <v>3</v>
      </c>
      <c r="I7" t="s">
        <v>72</v>
      </c>
      <c r="J7" t="s">
        <v>47</v>
      </c>
      <c r="K7" t="s">
        <v>73</v>
      </c>
      <c r="L7">
        <v>1348</v>
      </c>
      <c r="N7">
        <v>1009</v>
      </c>
      <c r="O7" t="s">
        <v>74</v>
      </c>
      <c r="P7" t="s">
        <v>74</v>
      </c>
      <c r="Q7">
        <v>1000</v>
      </c>
      <c r="W7">
        <v>0</v>
      </c>
      <c r="X7">
        <v>-179832266</v>
      </c>
      <c r="Y7">
        <v>0.1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0</v>
      </c>
      <c r="AP7">
        <v>0</v>
      </c>
      <c r="AQ7">
        <v>0</v>
      </c>
      <c r="AR7">
        <v>0</v>
      </c>
      <c r="AS7" t="s">
        <v>47</v>
      </c>
      <c r="AT7">
        <v>0.1</v>
      </c>
      <c r="AU7" t="s">
        <v>47</v>
      </c>
      <c r="AV7">
        <v>0</v>
      </c>
      <c r="AW7">
        <v>2</v>
      </c>
      <c r="AX7">
        <v>34737198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Y7*Source!I30</f>
        <v>0.20779999999999998</v>
      </c>
      <c r="CY7">
        <f>AA7</f>
        <v>0</v>
      </c>
      <c r="CZ7">
        <f>AE7</f>
        <v>0</v>
      </c>
      <c r="DA7">
        <f>AI7</f>
        <v>1</v>
      </c>
      <c r="DB7">
        <v>0</v>
      </c>
      <c r="DH7">
        <f>Source!I30*SmtRes!Y7</f>
        <v>0.20779999999999998</v>
      </c>
      <c r="DI7">
        <f>AA7</f>
        <v>0</v>
      </c>
      <c r="DJ7">
        <f>EtalonRes!Y7</f>
        <v>0</v>
      </c>
      <c r="DK7">
        <f>Source!BC30</f>
        <v>1</v>
      </c>
      <c r="GP7">
        <v>1</v>
      </c>
      <c r="GQ7">
        <v>-1</v>
      </c>
      <c r="GR7">
        <v>-1</v>
      </c>
    </row>
    <row r="8" spans="1:200" x14ac:dyDescent="0.2">
      <c r="A8">
        <f>ROW(Source!A31)</f>
        <v>31</v>
      </c>
      <c r="B8">
        <v>34736124</v>
      </c>
      <c r="C8">
        <v>34737187</v>
      </c>
      <c r="D8">
        <v>31709613</v>
      </c>
      <c r="E8">
        <v>1</v>
      </c>
      <c r="F8">
        <v>1</v>
      </c>
      <c r="G8">
        <v>1</v>
      </c>
      <c r="H8">
        <v>1</v>
      </c>
      <c r="I8" t="s">
        <v>412</v>
      </c>
      <c r="J8" t="s">
        <v>47</v>
      </c>
      <c r="K8" t="s">
        <v>413</v>
      </c>
      <c r="L8">
        <v>1191</v>
      </c>
      <c r="N8">
        <v>1013</v>
      </c>
      <c r="O8" t="s">
        <v>414</v>
      </c>
      <c r="P8" t="s">
        <v>414</v>
      </c>
      <c r="Q8">
        <v>1</v>
      </c>
      <c r="W8">
        <v>0</v>
      </c>
      <c r="X8">
        <v>735429535</v>
      </c>
      <c r="Y8">
        <v>9.2100000000000009</v>
      </c>
      <c r="AA8">
        <v>0</v>
      </c>
      <c r="AB8">
        <v>0</v>
      </c>
      <c r="AC8">
        <v>0</v>
      </c>
      <c r="AD8">
        <v>52.88</v>
      </c>
      <c r="AE8">
        <v>0</v>
      </c>
      <c r="AF8">
        <v>0</v>
      </c>
      <c r="AG8">
        <v>0</v>
      </c>
      <c r="AH8">
        <v>7.8</v>
      </c>
      <c r="AI8">
        <v>1</v>
      </c>
      <c r="AJ8">
        <v>1</v>
      </c>
      <c r="AK8">
        <v>1</v>
      </c>
      <c r="AL8">
        <v>6.78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47</v>
      </c>
      <c r="AT8">
        <v>9.2100000000000009</v>
      </c>
      <c r="AU8" t="s">
        <v>47</v>
      </c>
      <c r="AV8">
        <v>1</v>
      </c>
      <c r="AW8">
        <v>2</v>
      </c>
      <c r="AX8">
        <v>34737196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Y8*Source!I31</f>
        <v>19.138380000000002</v>
      </c>
      <c r="CY8">
        <f>AD8</f>
        <v>52.88</v>
      </c>
      <c r="CZ8">
        <f>AH8</f>
        <v>7.8</v>
      </c>
      <c r="DA8">
        <f>AL8</f>
        <v>6.78</v>
      </c>
      <c r="DB8">
        <v>0</v>
      </c>
      <c r="GQ8">
        <v>-1</v>
      </c>
      <c r="GR8">
        <v>-1</v>
      </c>
    </row>
    <row r="9" spans="1:200" x14ac:dyDescent="0.2">
      <c r="A9">
        <f>ROW(Source!A31)</f>
        <v>31</v>
      </c>
      <c r="B9">
        <v>34736124</v>
      </c>
      <c r="C9">
        <v>34737187</v>
      </c>
      <c r="D9">
        <v>31526951</v>
      </c>
      <c r="E9">
        <v>1</v>
      </c>
      <c r="F9">
        <v>1</v>
      </c>
      <c r="G9">
        <v>1</v>
      </c>
      <c r="H9">
        <v>2</v>
      </c>
      <c r="I9" t="s">
        <v>419</v>
      </c>
      <c r="J9" t="s">
        <v>420</v>
      </c>
      <c r="K9" t="s">
        <v>421</v>
      </c>
      <c r="L9">
        <v>1368</v>
      </c>
      <c r="N9">
        <v>1011</v>
      </c>
      <c r="O9" t="s">
        <v>418</v>
      </c>
      <c r="P9" t="s">
        <v>418</v>
      </c>
      <c r="Q9">
        <v>1</v>
      </c>
      <c r="W9">
        <v>0</v>
      </c>
      <c r="X9">
        <v>1047452784</v>
      </c>
      <c r="Y9">
        <v>0.11</v>
      </c>
      <c r="AA9">
        <v>0</v>
      </c>
      <c r="AB9">
        <v>11.53</v>
      </c>
      <c r="AC9">
        <v>0</v>
      </c>
      <c r="AD9">
        <v>0</v>
      </c>
      <c r="AE9">
        <v>0</v>
      </c>
      <c r="AF9">
        <v>1.7</v>
      </c>
      <c r="AG9">
        <v>0</v>
      </c>
      <c r="AH9">
        <v>0</v>
      </c>
      <c r="AI9">
        <v>1</v>
      </c>
      <c r="AJ9">
        <v>6.78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47</v>
      </c>
      <c r="AT9">
        <v>0.11</v>
      </c>
      <c r="AU9" t="s">
        <v>47</v>
      </c>
      <c r="AV9">
        <v>0</v>
      </c>
      <c r="AW9">
        <v>2</v>
      </c>
      <c r="AX9">
        <v>34737197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Y9*Source!I31</f>
        <v>0.22857999999999998</v>
      </c>
      <c r="CY9">
        <f>AB9</f>
        <v>11.53</v>
      </c>
      <c r="CZ9">
        <f>AF9</f>
        <v>1.7</v>
      </c>
      <c r="DA9">
        <f>AJ9</f>
        <v>6.78</v>
      </c>
      <c r="DB9">
        <v>0</v>
      </c>
      <c r="GQ9">
        <v>-1</v>
      </c>
      <c r="GR9">
        <v>-1</v>
      </c>
    </row>
    <row r="10" spans="1:200" x14ac:dyDescent="0.2">
      <c r="A10">
        <f>ROW(Source!A31)</f>
        <v>31</v>
      </c>
      <c r="B10">
        <v>34736124</v>
      </c>
      <c r="C10">
        <v>34737187</v>
      </c>
      <c r="D10">
        <v>31443675</v>
      </c>
      <c r="E10">
        <v>17</v>
      </c>
      <c r="F10">
        <v>1</v>
      </c>
      <c r="G10">
        <v>1</v>
      </c>
      <c r="H10">
        <v>3</v>
      </c>
      <c r="I10" t="s">
        <v>72</v>
      </c>
      <c r="J10" t="s">
        <v>47</v>
      </c>
      <c r="K10" t="s">
        <v>73</v>
      </c>
      <c r="L10">
        <v>1348</v>
      </c>
      <c r="N10">
        <v>1009</v>
      </c>
      <c r="O10" t="s">
        <v>74</v>
      </c>
      <c r="P10" t="s">
        <v>74</v>
      </c>
      <c r="Q10">
        <v>1000</v>
      </c>
      <c r="W10">
        <v>0</v>
      </c>
      <c r="X10">
        <v>-179832266</v>
      </c>
      <c r="Y10">
        <v>0.1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6.78</v>
      </c>
      <c r="AJ10">
        <v>1</v>
      </c>
      <c r="AK10">
        <v>1</v>
      </c>
      <c r="AL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S10" t="s">
        <v>47</v>
      </c>
      <c r="AT10">
        <v>0.1</v>
      </c>
      <c r="AU10" t="s">
        <v>47</v>
      </c>
      <c r="AV10">
        <v>0</v>
      </c>
      <c r="AW10">
        <v>2</v>
      </c>
      <c r="AX10">
        <v>34737198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Y10*Source!I31</f>
        <v>0.20779999999999998</v>
      </c>
      <c r="CY10">
        <f>AA10</f>
        <v>0</v>
      </c>
      <c r="CZ10">
        <f>AE10</f>
        <v>0</v>
      </c>
      <c r="DA10">
        <f>AI10</f>
        <v>6.78</v>
      </c>
      <c r="DB10">
        <v>0</v>
      </c>
      <c r="DH10">
        <f>Source!I31*SmtRes!Y10</f>
        <v>0.20779999999999998</v>
      </c>
      <c r="DI10">
        <f>AA10</f>
        <v>0</v>
      </c>
      <c r="DJ10">
        <f>EtalonRes!Y10</f>
        <v>0</v>
      </c>
      <c r="DK10">
        <f>Source!BC31</f>
        <v>6.78</v>
      </c>
      <c r="GP10">
        <v>1</v>
      </c>
      <c r="GQ10">
        <v>-1</v>
      </c>
      <c r="GR10">
        <v>-1</v>
      </c>
    </row>
    <row r="11" spans="1:200" x14ac:dyDescent="0.2">
      <c r="A11">
        <f>ROW(Source!A34)</f>
        <v>34</v>
      </c>
      <c r="B11">
        <v>34736102</v>
      </c>
      <c r="C11">
        <v>34737188</v>
      </c>
      <c r="D11">
        <v>31709594</v>
      </c>
      <c r="E11">
        <v>1</v>
      </c>
      <c r="F11">
        <v>1</v>
      </c>
      <c r="G11">
        <v>1</v>
      </c>
      <c r="H11">
        <v>1</v>
      </c>
      <c r="I11" t="s">
        <v>422</v>
      </c>
      <c r="J11" t="s">
        <v>47</v>
      </c>
      <c r="K11" t="s">
        <v>423</v>
      </c>
      <c r="L11">
        <v>1191</v>
      </c>
      <c r="N11">
        <v>1013</v>
      </c>
      <c r="O11" t="s">
        <v>414</v>
      </c>
      <c r="P11" t="s">
        <v>414</v>
      </c>
      <c r="Q11">
        <v>1</v>
      </c>
      <c r="W11">
        <v>0</v>
      </c>
      <c r="X11">
        <v>-719309759</v>
      </c>
      <c r="Y11">
        <v>8.24</v>
      </c>
      <c r="AA11">
        <v>0</v>
      </c>
      <c r="AB11">
        <v>0</v>
      </c>
      <c r="AC11">
        <v>0</v>
      </c>
      <c r="AD11">
        <v>8.86</v>
      </c>
      <c r="AE11">
        <v>0</v>
      </c>
      <c r="AF11">
        <v>0</v>
      </c>
      <c r="AG11">
        <v>0</v>
      </c>
      <c r="AH11">
        <v>8.86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47</v>
      </c>
      <c r="AT11">
        <v>8.24</v>
      </c>
      <c r="AU11" t="s">
        <v>47</v>
      </c>
      <c r="AV11">
        <v>1</v>
      </c>
      <c r="AW11">
        <v>2</v>
      </c>
      <c r="AX11">
        <v>34737200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Y11*Source!I34</f>
        <v>1.30192</v>
      </c>
      <c r="CY11">
        <f>AD11</f>
        <v>8.86</v>
      </c>
      <c r="CZ11">
        <f>AH11</f>
        <v>8.86</v>
      </c>
      <c r="DA11">
        <f>AL11</f>
        <v>1</v>
      </c>
      <c r="DB11">
        <v>0</v>
      </c>
      <c r="GQ11">
        <v>-1</v>
      </c>
      <c r="GR11">
        <v>-1</v>
      </c>
    </row>
    <row r="12" spans="1:200" x14ac:dyDescent="0.2">
      <c r="A12">
        <f>ROW(Source!A34)</f>
        <v>34</v>
      </c>
      <c r="B12">
        <v>34736102</v>
      </c>
      <c r="C12">
        <v>34737188</v>
      </c>
      <c r="D12">
        <v>31528471</v>
      </c>
      <c r="E12">
        <v>1</v>
      </c>
      <c r="F12">
        <v>1</v>
      </c>
      <c r="G12">
        <v>1</v>
      </c>
      <c r="H12">
        <v>2</v>
      </c>
      <c r="I12" t="s">
        <v>424</v>
      </c>
      <c r="J12" t="s">
        <v>425</v>
      </c>
      <c r="K12" t="s">
        <v>426</v>
      </c>
      <c r="L12">
        <v>1368</v>
      </c>
      <c r="N12">
        <v>1011</v>
      </c>
      <c r="O12" t="s">
        <v>418</v>
      </c>
      <c r="P12" t="s">
        <v>418</v>
      </c>
      <c r="Q12">
        <v>1</v>
      </c>
      <c r="W12">
        <v>0</v>
      </c>
      <c r="X12">
        <v>-2111251057</v>
      </c>
      <c r="Y12">
        <v>1.1499999999999999</v>
      </c>
      <c r="AA12">
        <v>0</v>
      </c>
      <c r="AB12">
        <v>32.5</v>
      </c>
      <c r="AC12">
        <v>0</v>
      </c>
      <c r="AD12">
        <v>0</v>
      </c>
      <c r="AE12">
        <v>0</v>
      </c>
      <c r="AF12">
        <v>32.5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47</v>
      </c>
      <c r="AT12">
        <v>1.1499999999999999</v>
      </c>
      <c r="AU12" t="s">
        <v>47</v>
      </c>
      <c r="AV12">
        <v>0</v>
      </c>
      <c r="AW12">
        <v>2</v>
      </c>
      <c r="AX12">
        <v>34737201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Y12*Source!I34</f>
        <v>0.1817</v>
      </c>
      <c r="CY12">
        <f>AB12</f>
        <v>32.5</v>
      </c>
      <c r="CZ12">
        <f>AF12</f>
        <v>32.5</v>
      </c>
      <c r="DA12">
        <f>AJ12</f>
        <v>1</v>
      </c>
      <c r="DB12">
        <v>0</v>
      </c>
      <c r="GQ12">
        <v>-1</v>
      </c>
      <c r="GR12">
        <v>-1</v>
      </c>
    </row>
    <row r="13" spans="1:200" x14ac:dyDescent="0.2">
      <c r="A13">
        <f>ROW(Source!A34)</f>
        <v>34</v>
      </c>
      <c r="B13">
        <v>34736102</v>
      </c>
      <c r="C13">
        <v>34737188</v>
      </c>
      <c r="D13">
        <v>31529069</v>
      </c>
      <c r="E13">
        <v>1</v>
      </c>
      <c r="F13">
        <v>1</v>
      </c>
      <c r="G13">
        <v>1</v>
      </c>
      <c r="H13">
        <v>2</v>
      </c>
      <c r="I13" t="s">
        <v>427</v>
      </c>
      <c r="J13" t="s">
        <v>428</v>
      </c>
      <c r="K13" t="s">
        <v>429</v>
      </c>
      <c r="L13">
        <v>1368</v>
      </c>
      <c r="N13">
        <v>1011</v>
      </c>
      <c r="O13" t="s">
        <v>418</v>
      </c>
      <c r="P13" t="s">
        <v>418</v>
      </c>
      <c r="Q13">
        <v>1</v>
      </c>
      <c r="W13">
        <v>0</v>
      </c>
      <c r="X13">
        <v>1518765163</v>
      </c>
      <c r="Y13">
        <v>2.2999999999999998</v>
      </c>
      <c r="AA13">
        <v>0</v>
      </c>
      <c r="AB13">
        <v>1.53</v>
      </c>
      <c r="AC13">
        <v>0</v>
      </c>
      <c r="AD13">
        <v>0</v>
      </c>
      <c r="AE13">
        <v>0</v>
      </c>
      <c r="AF13">
        <v>1.53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47</v>
      </c>
      <c r="AT13">
        <v>2.2999999999999998</v>
      </c>
      <c r="AU13" t="s">
        <v>47</v>
      </c>
      <c r="AV13">
        <v>0</v>
      </c>
      <c r="AW13">
        <v>2</v>
      </c>
      <c r="AX13">
        <v>34737202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Y13*Source!I34</f>
        <v>0.3634</v>
      </c>
      <c r="CY13">
        <f>AB13</f>
        <v>1.53</v>
      </c>
      <c r="CZ13">
        <f>AF13</f>
        <v>1.53</v>
      </c>
      <c r="DA13">
        <f>AJ13</f>
        <v>1</v>
      </c>
      <c r="DB13">
        <v>0</v>
      </c>
      <c r="GQ13">
        <v>-1</v>
      </c>
      <c r="GR13">
        <v>-1</v>
      </c>
    </row>
    <row r="14" spans="1:200" x14ac:dyDescent="0.2">
      <c r="A14">
        <f>ROW(Source!A35)</f>
        <v>35</v>
      </c>
      <c r="B14">
        <v>34736124</v>
      </c>
      <c r="C14">
        <v>34737188</v>
      </c>
      <c r="D14">
        <v>31709594</v>
      </c>
      <c r="E14">
        <v>1</v>
      </c>
      <c r="F14">
        <v>1</v>
      </c>
      <c r="G14">
        <v>1</v>
      </c>
      <c r="H14">
        <v>1</v>
      </c>
      <c r="I14" t="s">
        <v>422</v>
      </c>
      <c r="J14" t="s">
        <v>47</v>
      </c>
      <c r="K14" t="s">
        <v>423</v>
      </c>
      <c r="L14">
        <v>1191</v>
      </c>
      <c r="N14">
        <v>1013</v>
      </c>
      <c r="O14" t="s">
        <v>414</v>
      </c>
      <c r="P14" t="s">
        <v>414</v>
      </c>
      <c r="Q14">
        <v>1</v>
      </c>
      <c r="W14">
        <v>0</v>
      </c>
      <c r="X14">
        <v>-719309759</v>
      </c>
      <c r="Y14">
        <v>8.24</v>
      </c>
      <c r="AA14">
        <v>0</v>
      </c>
      <c r="AB14">
        <v>0</v>
      </c>
      <c r="AC14">
        <v>0</v>
      </c>
      <c r="AD14">
        <v>60.07</v>
      </c>
      <c r="AE14">
        <v>0</v>
      </c>
      <c r="AF14">
        <v>0</v>
      </c>
      <c r="AG14">
        <v>0</v>
      </c>
      <c r="AH14">
        <v>8.86</v>
      </c>
      <c r="AI14">
        <v>1</v>
      </c>
      <c r="AJ14">
        <v>1</v>
      </c>
      <c r="AK14">
        <v>1</v>
      </c>
      <c r="AL14">
        <v>6.78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47</v>
      </c>
      <c r="AT14">
        <v>8.24</v>
      </c>
      <c r="AU14" t="s">
        <v>47</v>
      </c>
      <c r="AV14">
        <v>1</v>
      </c>
      <c r="AW14">
        <v>2</v>
      </c>
      <c r="AX14">
        <v>34737200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Y14*Source!I35</f>
        <v>1.30192</v>
      </c>
      <c r="CY14">
        <f>AD14</f>
        <v>60.07</v>
      </c>
      <c r="CZ14">
        <f>AH14</f>
        <v>8.86</v>
      </c>
      <c r="DA14">
        <f>AL14</f>
        <v>6.78</v>
      </c>
      <c r="DB14">
        <v>0</v>
      </c>
      <c r="GQ14">
        <v>-1</v>
      </c>
      <c r="GR14">
        <v>-1</v>
      </c>
    </row>
    <row r="15" spans="1:200" x14ac:dyDescent="0.2">
      <c r="A15">
        <f>ROW(Source!A35)</f>
        <v>35</v>
      </c>
      <c r="B15">
        <v>34736124</v>
      </c>
      <c r="C15">
        <v>34737188</v>
      </c>
      <c r="D15">
        <v>31528471</v>
      </c>
      <c r="E15">
        <v>1</v>
      </c>
      <c r="F15">
        <v>1</v>
      </c>
      <c r="G15">
        <v>1</v>
      </c>
      <c r="H15">
        <v>2</v>
      </c>
      <c r="I15" t="s">
        <v>424</v>
      </c>
      <c r="J15" t="s">
        <v>425</v>
      </c>
      <c r="K15" t="s">
        <v>426</v>
      </c>
      <c r="L15">
        <v>1368</v>
      </c>
      <c r="N15">
        <v>1011</v>
      </c>
      <c r="O15" t="s">
        <v>418</v>
      </c>
      <c r="P15" t="s">
        <v>418</v>
      </c>
      <c r="Q15">
        <v>1</v>
      </c>
      <c r="W15">
        <v>0</v>
      </c>
      <c r="X15">
        <v>-2111251057</v>
      </c>
      <c r="Y15">
        <v>1.1499999999999999</v>
      </c>
      <c r="AA15">
        <v>0</v>
      </c>
      <c r="AB15">
        <v>220.35</v>
      </c>
      <c r="AC15">
        <v>0</v>
      </c>
      <c r="AD15">
        <v>0</v>
      </c>
      <c r="AE15">
        <v>0</v>
      </c>
      <c r="AF15">
        <v>32.5</v>
      </c>
      <c r="AG15">
        <v>0</v>
      </c>
      <c r="AH15">
        <v>0</v>
      </c>
      <c r="AI15">
        <v>1</v>
      </c>
      <c r="AJ15">
        <v>6.78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47</v>
      </c>
      <c r="AT15">
        <v>1.1499999999999999</v>
      </c>
      <c r="AU15" t="s">
        <v>47</v>
      </c>
      <c r="AV15">
        <v>0</v>
      </c>
      <c r="AW15">
        <v>2</v>
      </c>
      <c r="AX15">
        <v>34737201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Y15*Source!I35</f>
        <v>0.1817</v>
      </c>
      <c r="CY15">
        <f>AB15</f>
        <v>220.35</v>
      </c>
      <c r="CZ15">
        <f>AF15</f>
        <v>32.5</v>
      </c>
      <c r="DA15">
        <f>AJ15</f>
        <v>6.78</v>
      </c>
      <c r="DB15">
        <v>0</v>
      </c>
      <c r="GQ15">
        <v>-1</v>
      </c>
      <c r="GR15">
        <v>-1</v>
      </c>
    </row>
    <row r="16" spans="1:200" x14ac:dyDescent="0.2">
      <c r="A16">
        <f>ROW(Source!A35)</f>
        <v>35</v>
      </c>
      <c r="B16">
        <v>34736124</v>
      </c>
      <c r="C16">
        <v>34737188</v>
      </c>
      <c r="D16">
        <v>31529069</v>
      </c>
      <c r="E16">
        <v>1</v>
      </c>
      <c r="F16">
        <v>1</v>
      </c>
      <c r="G16">
        <v>1</v>
      </c>
      <c r="H16">
        <v>2</v>
      </c>
      <c r="I16" t="s">
        <v>427</v>
      </c>
      <c r="J16" t="s">
        <v>428</v>
      </c>
      <c r="K16" t="s">
        <v>429</v>
      </c>
      <c r="L16">
        <v>1368</v>
      </c>
      <c r="N16">
        <v>1011</v>
      </c>
      <c r="O16" t="s">
        <v>418</v>
      </c>
      <c r="P16" t="s">
        <v>418</v>
      </c>
      <c r="Q16">
        <v>1</v>
      </c>
      <c r="W16">
        <v>0</v>
      </c>
      <c r="X16">
        <v>1518765163</v>
      </c>
      <c r="Y16">
        <v>2.2999999999999998</v>
      </c>
      <c r="AA16">
        <v>0</v>
      </c>
      <c r="AB16">
        <v>10.37</v>
      </c>
      <c r="AC16">
        <v>0</v>
      </c>
      <c r="AD16">
        <v>0</v>
      </c>
      <c r="AE16">
        <v>0</v>
      </c>
      <c r="AF16">
        <v>1.53</v>
      </c>
      <c r="AG16">
        <v>0</v>
      </c>
      <c r="AH16">
        <v>0</v>
      </c>
      <c r="AI16">
        <v>1</v>
      </c>
      <c r="AJ16">
        <v>6.78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47</v>
      </c>
      <c r="AT16">
        <v>2.2999999999999998</v>
      </c>
      <c r="AU16" t="s">
        <v>47</v>
      </c>
      <c r="AV16">
        <v>0</v>
      </c>
      <c r="AW16">
        <v>2</v>
      </c>
      <c r="AX16">
        <v>34737202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Y16*Source!I35</f>
        <v>0.3634</v>
      </c>
      <c r="CY16">
        <f>AB16</f>
        <v>10.37</v>
      </c>
      <c r="CZ16">
        <f>AF16</f>
        <v>1.53</v>
      </c>
      <c r="DA16">
        <f>AJ16</f>
        <v>6.78</v>
      </c>
      <c r="DB16">
        <v>0</v>
      </c>
      <c r="GQ16">
        <v>-1</v>
      </c>
      <c r="GR16">
        <v>-1</v>
      </c>
    </row>
    <row r="17" spans="1:200" x14ac:dyDescent="0.2">
      <c r="A17">
        <f>ROW(Source!A36)</f>
        <v>36</v>
      </c>
      <c r="B17">
        <v>34736102</v>
      </c>
      <c r="C17">
        <v>34737189</v>
      </c>
      <c r="D17">
        <v>31712735</v>
      </c>
      <c r="E17">
        <v>1</v>
      </c>
      <c r="F17">
        <v>1</v>
      </c>
      <c r="G17">
        <v>1</v>
      </c>
      <c r="H17">
        <v>1</v>
      </c>
      <c r="I17" t="s">
        <v>430</v>
      </c>
      <c r="J17" t="s">
        <v>47</v>
      </c>
      <c r="K17" t="s">
        <v>431</v>
      </c>
      <c r="L17">
        <v>1191</v>
      </c>
      <c r="N17">
        <v>1013</v>
      </c>
      <c r="O17" t="s">
        <v>414</v>
      </c>
      <c r="P17" t="s">
        <v>414</v>
      </c>
      <c r="Q17">
        <v>1</v>
      </c>
      <c r="W17">
        <v>0</v>
      </c>
      <c r="X17">
        <v>-1366118074</v>
      </c>
      <c r="Y17">
        <v>309.3</v>
      </c>
      <c r="AA17">
        <v>0</v>
      </c>
      <c r="AB17">
        <v>0</v>
      </c>
      <c r="AC17">
        <v>0</v>
      </c>
      <c r="AD17">
        <v>7.94</v>
      </c>
      <c r="AE17">
        <v>0</v>
      </c>
      <c r="AF17">
        <v>0</v>
      </c>
      <c r="AG17">
        <v>0</v>
      </c>
      <c r="AH17">
        <v>7.94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47</v>
      </c>
      <c r="AT17">
        <v>309.3</v>
      </c>
      <c r="AU17" t="s">
        <v>47</v>
      </c>
      <c r="AV17">
        <v>1</v>
      </c>
      <c r="AW17">
        <v>2</v>
      </c>
      <c r="AX17">
        <v>34737203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Y17*Source!I36</f>
        <v>6.1859999999999999</v>
      </c>
      <c r="CY17">
        <f>AD17</f>
        <v>7.94</v>
      </c>
      <c r="CZ17">
        <f>AH17</f>
        <v>7.94</v>
      </c>
      <c r="DA17">
        <f>AL17</f>
        <v>1</v>
      </c>
      <c r="DB17">
        <v>0</v>
      </c>
      <c r="GQ17">
        <v>-1</v>
      </c>
      <c r="GR17">
        <v>-1</v>
      </c>
    </row>
    <row r="18" spans="1:200" x14ac:dyDescent="0.2">
      <c r="A18">
        <f>ROW(Source!A36)</f>
        <v>36</v>
      </c>
      <c r="B18">
        <v>34736102</v>
      </c>
      <c r="C18">
        <v>34737189</v>
      </c>
      <c r="D18">
        <v>31526951</v>
      </c>
      <c r="E18">
        <v>1</v>
      </c>
      <c r="F18">
        <v>1</v>
      </c>
      <c r="G18">
        <v>1</v>
      </c>
      <c r="H18">
        <v>2</v>
      </c>
      <c r="I18" t="s">
        <v>419</v>
      </c>
      <c r="J18" t="s">
        <v>420</v>
      </c>
      <c r="K18" t="s">
        <v>421</v>
      </c>
      <c r="L18">
        <v>1368</v>
      </c>
      <c r="N18">
        <v>1011</v>
      </c>
      <c r="O18" t="s">
        <v>418</v>
      </c>
      <c r="P18" t="s">
        <v>418</v>
      </c>
      <c r="Q18">
        <v>1</v>
      </c>
      <c r="W18">
        <v>0</v>
      </c>
      <c r="X18">
        <v>1047452784</v>
      </c>
      <c r="Y18">
        <v>6.1</v>
      </c>
      <c r="AA18">
        <v>0</v>
      </c>
      <c r="AB18">
        <v>1.7</v>
      </c>
      <c r="AC18">
        <v>0</v>
      </c>
      <c r="AD18">
        <v>0</v>
      </c>
      <c r="AE18">
        <v>0</v>
      </c>
      <c r="AF18">
        <v>1.7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47</v>
      </c>
      <c r="AT18">
        <v>6.1</v>
      </c>
      <c r="AU18" t="s">
        <v>47</v>
      </c>
      <c r="AV18">
        <v>0</v>
      </c>
      <c r="AW18">
        <v>2</v>
      </c>
      <c r="AX18">
        <v>34737204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Y18*Source!I36</f>
        <v>0.122</v>
      </c>
      <c r="CY18">
        <f>AB18</f>
        <v>1.7</v>
      </c>
      <c r="CZ18">
        <f>AF18</f>
        <v>1.7</v>
      </c>
      <c r="DA18">
        <f>AJ18</f>
        <v>1</v>
      </c>
      <c r="DB18">
        <v>0</v>
      </c>
      <c r="GQ18">
        <v>-1</v>
      </c>
      <c r="GR18">
        <v>-1</v>
      </c>
    </row>
    <row r="19" spans="1:200" x14ac:dyDescent="0.2">
      <c r="A19">
        <f>ROW(Source!A36)</f>
        <v>36</v>
      </c>
      <c r="B19">
        <v>34736102</v>
      </c>
      <c r="C19">
        <v>34737189</v>
      </c>
      <c r="D19">
        <v>31443675</v>
      </c>
      <c r="E19">
        <v>17</v>
      </c>
      <c r="F19">
        <v>1</v>
      </c>
      <c r="G19">
        <v>1</v>
      </c>
      <c r="H19">
        <v>3</v>
      </c>
      <c r="I19" t="s">
        <v>72</v>
      </c>
      <c r="J19" t="s">
        <v>47</v>
      </c>
      <c r="K19" t="s">
        <v>73</v>
      </c>
      <c r="L19">
        <v>1348</v>
      </c>
      <c r="N19">
        <v>1009</v>
      </c>
      <c r="O19" t="s">
        <v>74</v>
      </c>
      <c r="P19" t="s">
        <v>74</v>
      </c>
      <c r="Q19">
        <v>1000</v>
      </c>
      <c r="W19">
        <v>0</v>
      </c>
      <c r="X19">
        <v>-179832266</v>
      </c>
      <c r="Y19">
        <v>5.6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S19" t="s">
        <v>47</v>
      </c>
      <c r="AT19">
        <v>5.6</v>
      </c>
      <c r="AU19" t="s">
        <v>47</v>
      </c>
      <c r="AV19">
        <v>0</v>
      </c>
      <c r="AW19">
        <v>2</v>
      </c>
      <c r="AX19">
        <v>34737205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Y19*Source!I36</f>
        <v>0.11199999999999999</v>
      </c>
      <c r="CY19">
        <f>AA19</f>
        <v>0</v>
      </c>
      <c r="CZ19">
        <f>AE19</f>
        <v>0</v>
      </c>
      <c r="DA19">
        <f>AI19</f>
        <v>1</v>
      </c>
      <c r="DB19">
        <v>0</v>
      </c>
      <c r="DH19">
        <f>Source!I36*SmtRes!Y19</f>
        <v>0.11199999999999999</v>
      </c>
      <c r="DI19">
        <f>AA19</f>
        <v>0</v>
      </c>
      <c r="DJ19">
        <f>EtalonRes!Y19</f>
        <v>0</v>
      </c>
      <c r="DK19">
        <f>Source!BC36</f>
        <v>1</v>
      </c>
      <c r="GP19">
        <v>1</v>
      </c>
      <c r="GQ19">
        <v>-1</v>
      </c>
      <c r="GR19">
        <v>-1</v>
      </c>
    </row>
    <row r="20" spans="1:200" x14ac:dyDescent="0.2">
      <c r="A20">
        <f>ROW(Source!A37)</f>
        <v>37</v>
      </c>
      <c r="B20">
        <v>34736124</v>
      </c>
      <c r="C20">
        <v>34737189</v>
      </c>
      <c r="D20">
        <v>31712735</v>
      </c>
      <c r="E20">
        <v>1</v>
      </c>
      <c r="F20">
        <v>1</v>
      </c>
      <c r="G20">
        <v>1</v>
      </c>
      <c r="H20">
        <v>1</v>
      </c>
      <c r="I20" t="s">
        <v>430</v>
      </c>
      <c r="J20" t="s">
        <v>47</v>
      </c>
      <c r="K20" t="s">
        <v>431</v>
      </c>
      <c r="L20">
        <v>1191</v>
      </c>
      <c r="N20">
        <v>1013</v>
      </c>
      <c r="O20" t="s">
        <v>414</v>
      </c>
      <c r="P20" t="s">
        <v>414</v>
      </c>
      <c r="Q20">
        <v>1</v>
      </c>
      <c r="W20">
        <v>0</v>
      </c>
      <c r="X20">
        <v>-1366118074</v>
      </c>
      <c r="Y20">
        <v>309.3</v>
      </c>
      <c r="AA20">
        <v>0</v>
      </c>
      <c r="AB20">
        <v>0</v>
      </c>
      <c r="AC20">
        <v>0</v>
      </c>
      <c r="AD20">
        <v>53.83</v>
      </c>
      <c r="AE20">
        <v>0</v>
      </c>
      <c r="AF20">
        <v>0</v>
      </c>
      <c r="AG20">
        <v>0</v>
      </c>
      <c r="AH20">
        <v>7.94</v>
      </c>
      <c r="AI20">
        <v>1</v>
      </c>
      <c r="AJ20">
        <v>1</v>
      </c>
      <c r="AK20">
        <v>1</v>
      </c>
      <c r="AL20">
        <v>6.78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47</v>
      </c>
      <c r="AT20">
        <v>309.3</v>
      </c>
      <c r="AU20" t="s">
        <v>47</v>
      </c>
      <c r="AV20">
        <v>1</v>
      </c>
      <c r="AW20">
        <v>2</v>
      </c>
      <c r="AX20">
        <v>34737203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Y20*Source!I37</f>
        <v>6.1859999999999999</v>
      </c>
      <c r="CY20">
        <f>AD20</f>
        <v>53.83</v>
      </c>
      <c r="CZ20">
        <f>AH20</f>
        <v>7.94</v>
      </c>
      <c r="DA20">
        <f>AL20</f>
        <v>6.78</v>
      </c>
      <c r="DB20">
        <v>0</v>
      </c>
      <c r="GQ20">
        <v>-1</v>
      </c>
      <c r="GR20">
        <v>-1</v>
      </c>
    </row>
    <row r="21" spans="1:200" x14ac:dyDescent="0.2">
      <c r="A21">
        <f>ROW(Source!A37)</f>
        <v>37</v>
      </c>
      <c r="B21">
        <v>34736124</v>
      </c>
      <c r="C21">
        <v>34737189</v>
      </c>
      <c r="D21">
        <v>31526951</v>
      </c>
      <c r="E21">
        <v>1</v>
      </c>
      <c r="F21">
        <v>1</v>
      </c>
      <c r="G21">
        <v>1</v>
      </c>
      <c r="H21">
        <v>2</v>
      </c>
      <c r="I21" t="s">
        <v>419</v>
      </c>
      <c r="J21" t="s">
        <v>420</v>
      </c>
      <c r="K21" t="s">
        <v>421</v>
      </c>
      <c r="L21">
        <v>1368</v>
      </c>
      <c r="N21">
        <v>1011</v>
      </c>
      <c r="O21" t="s">
        <v>418</v>
      </c>
      <c r="P21" t="s">
        <v>418</v>
      </c>
      <c r="Q21">
        <v>1</v>
      </c>
      <c r="W21">
        <v>0</v>
      </c>
      <c r="X21">
        <v>1047452784</v>
      </c>
      <c r="Y21">
        <v>6.1</v>
      </c>
      <c r="AA21">
        <v>0</v>
      </c>
      <c r="AB21">
        <v>11.53</v>
      </c>
      <c r="AC21">
        <v>0</v>
      </c>
      <c r="AD21">
        <v>0</v>
      </c>
      <c r="AE21">
        <v>0</v>
      </c>
      <c r="AF21">
        <v>1.7</v>
      </c>
      <c r="AG21">
        <v>0</v>
      </c>
      <c r="AH21">
        <v>0</v>
      </c>
      <c r="AI21">
        <v>1</v>
      </c>
      <c r="AJ21">
        <v>6.78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47</v>
      </c>
      <c r="AT21">
        <v>6.1</v>
      </c>
      <c r="AU21" t="s">
        <v>47</v>
      </c>
      <c r="AV21">
        <v>0</v>
      </c>
      <c r="AW21">
        <v>2</v>
      </c>
      <c r="AX21">
        <v>34737204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Y21*Source!I37</f>
        <v>0.122</v>
      </c>
      <c r="CY21">
        <f>AB21</f>
        <v>11.53</v>
      </c>
      <c r="CZ21">
        <f>AF21</f>
        <v>1.7</v>
      </c>
      <c r="DA21">
        <f>AJ21</f>
        <v>6.78</v>
      </c>
      <c r="DB21">
        <v>0</v>
      </c>
      <c r="GQ21">
        <v>-1</v>
      </c>
      <c r="GR21">
        <v>-1</v>
      </c>
    </row>
    <row r="22" spans="1:200" x14ac:dyDescent="0.2">
      <c r="A22">
        <f>ROW(Source!A37)</f>
        <v>37</v>
      </c>
      <c r="B22">
        <v>34736124</v>
      </c>
      <c r="C22">
        <v>34737189</v>
      </c>
      <c r="D22">
        <v>31443675</v>
      </c>
      <c r="E22">
        <v>17</v>
      </c>
      <c r="F22">
        <v>1</v>
      </c>
      <c r="G22">
        <v>1</v>
      </c>
      <c r="H22">
        <v>3</v>
      </c>
      <c r="I22" t="s">
        <v>72</v>
      </c>
      <c r="J22" t="s">
        <v>47</v>
      </c>
      <c r="K22" t="s">
        <v>73</v>
      </c>
      <c r="L22">
        <v>1348</v>
      </c>
      <c r="N22">
        <v>1009</v>
      </c>
      <c r="O22" t="s">
        <v>74</v>
      </c>
      <c r="P22" t="s">
        <v>74</v>
      </c>
      <c r="Q22">
        <v>1000</v>
      </c>
      <c r="W22">
        <v>0</v>
      </c>
      <c r="X22">
        <v>-179832266</v>
      </c>
      <c r="Y22">
        <v>5.6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6.78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 t="s">
        <v>47</v>
      </c>
      <c r="AT22">
        <v>5.6</v>
      </c>
      <c r="AU22" t="s">
        <v>47</v>
      </c>
      <c r="AV22">
        <v>0</v>
      </c>
      <c r="AW22">
        <v>2</v>
      </c>
      <c r="AX22">
        <v>34737205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Y22*Source!I37</f>
        <v>0.11199999999999999</v>
      </c>
      <c r="CY22">
        <f>AA22</f>
        <v>0</v>
      </c>
      <c r="CZ22">
        <f>AE22</f>
        <v>0</v>
      </c>
      <c r="DA22">
        <f>AI22</f>
        <v>6.78</v>
      </c>
      <c r="DB22">
        <v>0</v>
      </c>
      <c r="DH22">
        <f>Source!I37*SmtRes!Y22</f>
        <v>0.11199999999999999</v>
      </c>
      <c r="DI22">
        <f>AA22</f>
        <v>0</v>
      </c>
      <c r="DJ22">
        <f>EtalonRes!Y22</f>
        <v>0</v>
      </c>
      <c r="DK22">
        <f>Source!BC37</f>
        <v>6.78</v>
      </c>
      <c r="GP22">
        <v>1</v>
      </c>
      <c r="GQ22">
        <v>-1</v>
      </c>
      <c r="GR22">
        <v>-1</v>
      </c>
    </row>
    <row r="23" spans="1:200" x14ac:dyDescent="0.2">
      <c r="A23">
        <f>ROW(Source!A40)</f>
        <v>40</v>
      </c>
      <c r="B23">
        <v>34736102</v>
      </c>
      <c r="C23">
        <v>34737190</v>
      </c>
      <c r="D23">
        <v>31712762</v>
      </c>
      <c r="E23">
        <v>1</v>
      </c>
      <c r="F23">
        <v>1</v>
      </c>
      <c r="G23">
        <v>1</v>
      </c>
      <c r="H23">
        <v>1</v>
      </c>
      <c r="I23" t="s">
        <v>432</v>
      </c>
      <c r="J23" t="s">
        <v>47</v>
      </c>
      <c r="K23" t="s">
        <v>433</v>
      </c>
      <c r="L23">
        <v>1191</v>
      </c>
      <c r="N23">
        <v>1013</v>
      </c>
      <c r="O23" t="s">
        <v>414</v>
      </c>
      <c r="P23" t="s">
        <v>414</v>
      </c>
      <c r="Q23">
        <v>1</v>
      </c>
      <c r="W23">
        <v>0</v>
      </c>
      <c r="X23">
        <v>371339561</v>
      </c>
      <c r="Y23">
        <v>27.08</v>
      </c>
      <c r="AA23">
        <v>0</v>
      </c>
      <c r="AB23">
        <v>0</v>
      </c>
      <c r="AC23">
        <v>0</v>
      </c>
      <c r="AD23">
        <v>8.09</v>
      </c>
      <c r="AE23">
        <v>0</v>
      </c>
      <c r="AF23">
        <v>0</v>
      </c>
      <c r="AG23">
        <v>0</v>
      </c>
      <c r="AH23">
        <v>8.09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47</v>
      </c>
      <c r="AT23">
        <v>27.08</v>
      </c>
      <c r="AU23" t="s">
        <v>47</v>
      </c>
      <c r="AV23">
        <v>1</v>
      </c>
      <c r="AW23">
        <v>2</v>
      </c>
      <c r="AX23">
        <v>34737207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Y23*Source!I40</f>
        <v>22.508896</v>
      </c>
      <c r="CY23">
        <f>AD23</f>
        <v>8.09</v>
      </c>
      <c r="CZ23">
        <f>AH23</f>
        <v>8.09</v>
      </c>
      <c r="DA23">
        <f>AL23</f>
        <v>1</v>
      </c>
      <c r="DB23">
        <v>0</v>
      </c>
      <c r="GQ23">
        <v>-1</v>
      </c>
      <c r="GR23">
        <v>-1</v>
      </c>
    </row>
    <row r="24" spans="1:200" x14ac:dyDescent="0.2">
      <c r="A24">
        <f>ROW(Source!A40)</f>
        <v>40</v>
      </c>
      <c r="B24">
        <v>34736102</v>
      </c>
      <c r="C24">
        <v>34737190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434</v>
      </c>
      <c r="J24" t="s">
        <v>47</v>
      </c>
      <c r="K24" t="s">
        <v>435</v>
      </c>
      <c r="L24">
        <v>1191</v>
      </c>
      <c r="N24">
        <v>1013</v>
      </c>
      <c r="O24" t="s">
        <v>414</v>
      </c>
      <c r="P24" t="s">
        <v>414</v>
      </c>
      <c r="Q24">
        <v>1</v>
      </c>
      <c r="W24">
        <v>0</v>
      </c>
      <c r="X24">
        <v>-1417349443</v>
      </c>
      <c r="Y24">
        <v>0.42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47</v>
      </c>
      <c r="AT24">
        <v>0.42</v>
      </c>
      <c r="AU24" t="s">
        <v>47</v>
      </c>
      <c r="AV24">
        <v>2</v>
      </c>
      <c r="AW24">
        <v>2</v>
      </c>
      <c r="AX24">
        <v>34737208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Y24*Source!I40</f>
        <v>0.34910400000000003</v>
      </c>
      <c r="CY24">
        <f>AD24</f>
        <v>0</v>
      </c>
      <c r="CZ24">
        <f>AH24</f>
        <v>0</v>
      </c>
      <c r="DA24">
        <f>AL24</f>
        <v>1</v>
      </c>
      <c r="DB24">
        <v>0</v>
      </c>
      <c r="GQ24">
        <v>-1</v>
      </c>
      <c r="GR24">
        <v>-1</v>
      </c>
    </row>
    <row r="25" spans="1:200" x14ac:dyDescent="0.2">
      <c r="A25">
        <f>ROW(Source!A40)</f>
        <v>40</v>
      </c>
      <c r="B25">
        <v>34736102</v>
      </c>
      <c r="C25">
        <v>34737190</v>
      </c>
      <c r="D25">
        <v>31526651</v>
      </c>
      <c r="E25">
        <v>1</v>
      </c>
      <c r="F25">
        <v>1</v>
      </c>
      <c r="G25">
        <v>1</v>
      </c>
      <c r="H25">
        <v>2</v>
      </c>
      <c r="I25" t="s">
        <v>436</v>
      </c>
      <c r="J25" t="s">
        <v>437</v>
      </c>
      <c r="K25" t="s">
        <v>438</v>
      </c>
      <c r="L25">
        <v>1368</v>
      </c>
      <c r="N25">
        <v>1011</v>
      </c>
      <c r="O25" t="s">
        <v>418</v>
      </c>
      <c r="P25" t="s">
        <v>418</v>
      </c>
      <c r="Q25">
        <v>1</v>
      </c>
      <c r="W25">
        <v>0</v>
      </c>
      <c r="X25">
        <v>-1460065968</v>
      </c>
      <c r="Y25">
        <v>0.42</v>
      </c>
      <c r="AA25">
        <v>0</v>
      </c>
      <c r="AB25">
        <v>86.4</v>
      </c>
      <c r="AC25">
        <v>13.5</v>
      </c>
      <c r="AD25">
        <v>0</v>
      </c>
      <c r="AE25">
        <v>0</v>
      </c>
      <c r="AF25">
        <v>86.4</v>
      </c>
      <c r="AG25">
        <v>13.5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47</v>
      </c>
      <c r="AT25">
        <v>0.42</v>
      </c>
      <c r="AU25" t="s">
        <v>47</v>
      </c>
      <c r="AV25">
        <v>0</v>
      </c>
      <c r="AW25">
        <v>2</v>
      </c>
      <c r="AX25">
        <v>34737209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Y25*Source!I40</f>
        <v>0.34910400000000003</v>
      </c>
      <c r="CY25">
        <f>AB25</f>
        <v>86.4</v>
      </c>
      <c r="CZ25">
        <f>AF25</f>
        <v>86.4</v>
      </c>
      <c r="DA25">
        <f>AJ25</f>
        <v>1</v>
      </c>
      <c r="DB25">
        <v>0</v>
      </c>
      <c r="GQ25">
        <v>-1</v>
      </c>
      <c r="GR25">
        <v>-1</v>
      </c>
    </row>
    <row r="26" spans="1:200" x14ac:dyDescent="0.2">
      <c r="A26">
        <f>ROW(Source!A40)</f>
        <v>40</v>
      </c>
      <c r="B26">
        <v>34736102</v>
      </c>
      <c r="C26">
        <v>34737190</v>
      </c>
      <c r="D26">
        <v>31443675</v>
      </c>
      <c r="E26">
        <v>17</v>
      </c>
      <c r="F26">
        <v>1</v>
      </c>
      <c r="G26">
        <v>1</v>
      </c>
      <c r="H26">
        <v>3</v>
      </c>
      <c r="I26" t="s">
        <v>72</v>
      </c>
      <c r="J26" t="s">
        <v>47</v>
      </c>
      <c r="K26" t="s">
        <v>73</v>
      </c>
      <c r="L26">
        <v>1348</v>
      </c>
      <c r="N26">
        <v>1009</v>
      </c>
      <c r="O26" t="s">
        <v>74</v>
      </c>
      <c r="P26" t="s">
        <v>74</v>
      </c>
      <c r="Q26">
        <v>1000</v>
      </c>
      <c r="W26">
        <v>0</v>
      </c>
      <c r="X26">
        <v>-179832266</v>
      </c>
      <c r="Y26">
        <v>1.25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47</v>
      </c>
      <c r="AT26">
        <v>1.25</v>
      </c>
      <c r="AU26" t="s">
        <v>47</v>
      </c>
      <c r="AV26">
        <v>0</v>
      </c>
      <c r="AW26">
        <v>2</v>
      </c>
      <c r="AX26">
        <v>34737210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Y26*Source!I40</f>
        <v>1.0390000000000001</v>
      </c>
      <c r="CY26">
        <f>AA26</f>
        <v>0</v>
      </c>
      <c r="CZ26">
        <f>AE26</f>
        <v>0</v>
      </c>
      <c r="DA26">
        <f>AI26</f>
        <v>1</v>
      </c>
      <c r="DB26">
        <v>0</v>
      </c>
      <c r="DH26">
        <f>Source!I40*SmtRes!Y26</f>
        <v>1.0390000000000001</v>
      </c>
      <c r="DI26">
        <f>AA26</f>
        <v>0</v>
      </c>
      <c r="DJ26">
        <f>EtalonRes!Y26</f>
        <v>0</v>
      </c>
      <c r="DK26">
        <f>Source!BC40</f>
        <v>1</v>
      </c>
      <c r="GP26">
        <v>1</v>
      </c>
      <c r="GQ26">
        <v>-1</v>
      </c>
      <c r="GR26">
        <v>-1</v>
      </c>
    </row>
    <row r="27" spans="1:200" x14ac:dyDescent="0.2">
      <c r="A27">
        <f>ROW(Source!A41)</f>
        <v>41</v>
      </c>
      <c r="B27">
        <v>34736124</v>
      </c>
      <c r="C27">
        <v>34737190</v>
      </c>
      <c r="D27">
        <v>31712762</v>
      </c>
      <c r="E27">
        <v>1</v>
      </c>
      <c r="F27">
        <v>1</v>
      </c>
      <c r="G27">
        <v>1</v>
      </c>
      <c r="H27">
        <v>1</v>
      </c>
      <c r="I27" t="s">
        <v>432</v>
      </c>
      <c r="J27" t="s">
        <v>47</v>
      </c>
      <c r="K27" t="s">
        <v>433</v>
      </c>
      <c r="L27">
        <v>1191</v>
      </c>
      <c r="N27">
        <v>1013</v>
      </c>
      <c r="O27" t="s">
        <v>414</v>
      </c>
      <c r="P27" t="s">
        <v>414</v>
      </c>
      <c r="Q27">
        <v>1</v>
      </c>
      <c r="W27">
        <v>0</v>
      </c>
      <c r="X27">
        <v>371339561</v>
      </c>
      <c r="Y27">
        <v>27.08</v>
      </c>
      <c r="AA27">
        <v>0</v>
      </c>
      <c r="AB27">
        <v>0</v>
      </c>
      <c r="AC27">
        <v>0</v>
      </c>
      <c r="AD27">
        <v>54.85</v>
      </c>
      <c r="AE27">
        <v>0</v>
      </c>
      <c r="AF27">
        <v>0</v>
      </c>
      <c r="AG27">
        <v>0</v>
      </c>
      <c r="AH27">
        <v>8.09</v>
      </c>
      <c r="AI27">
        <v>1</v>
      </c>
      <c r="AJ27">
        <v>1</v>
      </c>
      <c r="AK27">
        <v>1</v>
      </c>
      <c r="AL27">
        <v>6.78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47</v>
      </c>
      <c r="AT27">
        <v>27.08</v>
      </c>
      <c r="AU27" t="s">
        <v>47</v>
      </c>
      <c r="AV27">
        <v>1</v>
      </c>
      <c r="AW27">
        <v>2</v>
      </c>
      <c r="AX27">
        <v>34737207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Y27*Source!I41</f>
        <v>22.508896</v>
      </c>
      <c r="CY27">
        <f>AD27</f>
        <v>54.85</v>
      </c>
      <c r="CZ27">
        <f>AH27</f>
        <v>8.09</v>
      </c>
      <c r="DA27">
        <f>AL27</f>
        <v>6.78</v>
      </c>
      <c r="DB27">
        <v>0</v>
      </c>
      <c r="GQ27">
        <v>-1</v>
      </c>
      <c r="GR27">
        <v>-1</v>
      </c>
    </row>
    <row r="28" spans="1:200" x14ac:dyDescent="0.2">
      <c r="A28">
        <f>ROW(Source!A41)</f>
        <v>41</v>
      </c>
      <c r="B28">
        <v>34736124</v>
      </c>
      <c r="C28">
        <v>34737190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434</v>
      </c>
      <c r="J28" t="s">
        <v>47</v>
      </c>
      <c r="K28" t="s">
        <v>435</v>
      </c>
      <c r="L28">
        <v>1191</v>
      </c>
      <c r="N28">
        <v>1013</v>
      </c>
      <c r="O28" t="s">
        <v>414</v>
      </c>
      <c r="P28" t="s">
        <v>414</v>
      </c>
      <c r="Q28">
        <v>1</v>
      </c>
      <c r="W28">
        <v>0</v>
      </c>
      <c r="X28">
        <v>-1417349443</v>
      </c>
      <c r="Y28">
        <v>0.42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6.78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47</v>
      </c>
      <c r="AT28">
        <v>0.42</v>
      </c>
      <c r="AU28" t="s">
        <v>47</v>
      </c>
      <c r="AV28">
        <v>2</v>
      </c>
      <c r="AW28">
        <v>2</v>
      </c>
      <c r="AX28">
        <v>34737208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Y28*Source!I41</f>
        <v>0.34910400000000003</v>
      </c>
      <c r="CY28">
        <f>AD28</f>
        <v>0</v>
      </c>
      <c r="CZ28">
        <f>AH28</f>
        <v>0</v>
      </c>
      <c r="DA28">
        <f>AL28</f>
        <v>1</v>
      </c>
      <c r="DB28">
        <v>0</v>
      </c>
      <c r="GQ28">
        <v>-1</v>
      </c>
      <c r="GR28">
        <v>-1</v>
      </c>
    </row>
    <row r="29" spans="1:200" x14ac:dyDescent="0.2">
      <c r="A29">
        <f>ROW(Source!A41)</f>
        <v>41</v>
      </c>
      <c r="B29">
        <v>34736124</v>
      </c>
      <c r="C29">
        <v>34737190</v>
      </c>
      <c r="D29">
        <v>31526651</v>
      </c>
      <c r="E29">
        <v>1</v>
      </c>
      <c r="F29">
        <v>1</v>
      </c>
      <c r="G29">
        <v>1</v>
      </c>
      <c r="H29">
        <v>2</v>
      </c>
      <c r="I29" t="s">
        <v>436</v>
      </c>
      <c r="J29" t="s">
        <v>437</v>
      </c>
      <c r="K29" t="s">
        <v>438</v>
      </c>
      <c r="L29">
        <v>1368</v>
      </c>
      <c r="N29">
        <v>1011</v>
      </c>
      <c r="O29" t="s">
        <v>418</v>
      </c>
      <c r="P29" t="s">
        <v>418</v>
      </c>
      <c r="Q29">
        <v>1</v>
      </c>
      <c r="W29">
        <v>0</v>
      </c>
      <c r="X29">
        <v>-1460065968</v>
      </c>
      <c r="Y29">
        <v>0.42</v>
      </c>
      <c r="AA29">
        <v>0</v>
      </c>
      <c r="AB29">
        <v>585.79</v>
      </c>
      <c r="AC29">
        <v>13.5</v>
      </c>
      <c r="AD29">
        <v>0</v>
      </c>
      <c r="AE29">
        <v>0</v>
      </c>
      <c r="AF29">
        <v>86.4</v>
      </c>
      <c r="AG29">
        <v>13.5</v>
      </c>
      <c r="AH29">
        <v>0</v>
      </c>
      <c r="AI29">
        <v>1</v>
      </c>
      <c r="AJ29">
        <v>6.78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47</v>
      </c>
      <c r="AT29">
        <v>0.42</v>
      </c>
      <c r="AU29" t="s">
        <v>47</v>
      </c>
      <c r="AV29">
        <v>0</v>
      </c>
      <c r="AW29">
        <v>2</v>
      </c>
      <c r="AX29">
        <v>34737209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Y29*Source!I41</f>
        <v>0.34910400000000003</v>
      </c>
      <c r="CY29">
        <f>AB29</f>
        <v>585.79</v>
      </c>
      <c r="CZ29">
        <f>AF29</f>
        <v>86.4</v>
      </c>
      <c r="DA29">
        <f>AJ29</f>
        <v>6.78</v>
      </c>
      <c r="DB29">
        <v>0</v>
      </c>
      <c r="GQ29">
        <v>-1</v>
      </c>
      <c r="GR29">
        <v>-1</v>
      </c>
    </row>
    <row r="30" spans="1:200" x14ac:dyDescent="0.2">
      <c r="A30">
        <f>ROW(Source!A41)</f>
        <v>41</v>
      </c>
      <c r="B30">
        <v>34736124</v>
      </c>
      <c r="C30">
        <v>34737190</v>
      </c>
      <c r="D30">
        <v>31443675</v>
      </c>
      <c r="E30">
        <v>17</v>
      </c>
      <c r="F30">
        <v>1</v>
      </c>
      <c r="G30">
        <v>1</v>
      </c>
      <c r="H30">
        <v>3</v>
      </c>
      <c r="I30" t="s">
        <v>72</v>
      </c>
      <c r="J30" t="s">
        <v>47</v>
      </c>
      <c r="K30" t="s">
        <v>73</v>
      </c>
      <c r="L30">
        <v>1348</v>
      </c>
      <c r="N30">
        <v>1009</v>
      </c>
      <c r="O30" t="s">
        <v>74</v>
      </c>
      <c r="P30" t="s">
        <v>74</v>
      </c>
      <c r="Q30">
        <v>1000</v>
      </c>
      <c r="W30">
        <v>0</v>
      </c>
      <c r="X30">
        <v>-179832266</v>
      </c>
      <c r="Y30">
        <v>1.25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6.78</v>
      </c>
      <c r="AJ30">
        <v>1</v>
      </c>
      <c r="AK30">
        <v>1</v>
      </c>
      <c r="AL30">
        <v>1</v>
      </c>
      <c r="AN30">
        <v>0</v>
      </c>
      <c r="AO30">
        <v>0</v>
      </c>
      <c r="AP30">
        <v>0</v>
      </c>
      <c r="AQ30">
        <v>0</v>
      </c>
      <c r="AR30">
        <v>0</v>
      </c>
      <c r="AS30" t="s">
        <v>47</v>
      </c>
      <c r="AT30">
        <v>1.25</v>
      </c>
      <c r="AU30" t="s">
        <v>47</v>
      </c>
      <c r="AV30">
        <v>0</v>
      </c>
      <c r="AW30">
        <v>2</v>
      </c>
      <c r="AX30">
        <v>34737210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Y30*Source!I41</f>
        <v>1.0390000000000001</v>
      </c>
      <c r="CY30">
        <f>AA30</f>
        <v>0</v>
      </c>
      <c r="CZ30">
        <f>AE30</f>
        <v>0</v>
      </c>
      <c r="DA30">
        <f>AI30</f>
        <v>6.78</v>
      </c>
      <c r="DB30">
        <v>0</v>
      </c>
      <c r="DH30">
        <f>Source!I41*SmtRes!Y30</f>
        <v>1.0390000000000001</v>
      </c>
      <c r="DI30">
        <f>AA30</f>
        <v>0</v>
      </c>
      <c r="DJ30">
        <f>EtalonRes!Y30</f>
        <v>0</v>
      </c>
      <c r="DK30">
        <f>Source!BC41</f>
        <v>6.78</v>
      </c>
      <c r="GP30">
        <v>1</v>
      </c>
      <c r="GQ30">
        <v>-1</v>
      </c>
      <c r="GR30">
        <v>-1</v>
      </c>
    </row>
    <row r="31" spans="1:200" x14ac:dyDescent="0.2">
      <c r="A31">
        <f>ROW(Source!A44)</f>
        <v>44</v>
      </c>
      <c r="B31">
        <v>34736102</v>
      </c>
      <c r="C31">
        <v>34737191</v>
      </c>
      <c r="D31">
        <v>31712735</v>
      </c>
      <c r="E31">
        <v>1</v>
      </c>
      <c r="F31">
        <v>1</v>
      </c>
      <c r="G31">
        <v>1</v>
      </c>
      <c r="H31">
        <v>1</v>
      </c>
      <c r="I31" t="s">
        <v>430</v>
      </c>
      <c r="J31" t="s">
        <v>47</v>
      </c>
      <c r="K31" t="s">
        <v>431</v>
      </c>
      <c r="L31">
        <v>1191</v>
      </c>
      <c r="N31">
        <v>1013</v>
      </c>
      <c r="O31" t="s">
        <v>414</v>
      </c>
      <c r="P31" t="s">
        <v>414</v>
      </c>
      <c r="Q31">
        <v>1</v>
      </c>
      <c r="W31">
        <v>0</v>
      </c>
      <c r="X31">
        <v>-1366118074</v>
      </c>
      <c r="Y31">
        <v>45.7</v>
      </c>
      <c r="AA31">
        <v>0</v>
      </c>
      <c r="AB31">
        <v>0</v>
      </c>
      <c r="AC31">
        <v>0</v>
      </c>
      <c r="AD31">
        <v>7.94</v>
      </c>
      <c r="AE31">
        <v>0</v>
      </c>
      <c r="AF31">
        <v>0</v>
      </c>
      <c r="AG31">
        <v>0</v>
      </c>
      <c r="AH31">
        <v>7.94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47</v>
      </c>
      <c r="AT31">
        <v>45.7</v>
      </c>
      <c r="AU31" t="s">
        <v>47</v>
      </c>
      <c r="AV31">
        <v>1</v>
      </c>
      <c r="AW31">
        <v>2</v>
      </c>
      <c r="AX31">
        <v>34737212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Y31*Source!I44</f>
        <v>23.764000000000003</v>
      </c>
      <c r="CY31">
        <f>AD31</f>
        <v>7.94</v>
      </c>
      <c r="CZ31">
        <f>AH31</f>
        <v>7.94</v>
      </c>
      <c r="DA31">
        <f>AL31</f>
        <v>1</v>
      </c>
      <c r="DB31">
        <v>0</v>
      </c>
      <c r="GQ31">
        <v>-1</v>
      </c>
      <c r="GR31">
        <v>-1</v>
      </c>
    </row>
    <row r="32" spans="1:200" x14ac:dyDescent="0.2">
      <c r="A32">
        <f>ROW(Source!A44)</f>
        <v>44</v>
      </c>
      <c r="B32">
        <v>34736102</v>
      </c>
      <c r="C32">
        <v>34737191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434</v>
      </c>
      <c r="J32" t="s">
        <v>47</v>
      </c>
      <c r="K32" t="s">
        <v>435</v>
      </c>
      <c r="L32">
        <v>1191</v>
      </c>
      <c r="N32">
        <v>1013</v>
      </c>
      <c r="O32" t="s">
        <v>414</v>
      </c>
      <c r="P32" t="s">
        <v>414</v>
      </c>
      <c r="Q32">
        <v>1</v>
      </c>
      <c r="W32">
        <v>0</v>
      </c>
      <c r="X32">
        <v>-1417349443</v>
      </c>
      <c r="Y32">
        <v>0.18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47</v>
      </c>
      <c r="AT32">
        <v>0.18</v>
      </c>
      <c r="AU32" t="s">
        <v>47</v>
      </c>
      <c r="AV32">
        <v>2</v>
      </c>
      <c r="AW32">
        <v>2</v>
      </c>
      <c r="AX32">
        <v>34737213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Y32*Source!I44</f>
        <v>9.3600000000000003E-2</v>
      </c>
      <c r="CY32">
        <f>AD32</f>
        <v>0</v>
      </c>
      <c r="CZ32">
        <f>AH32</f>
        <v>0</v>
      </c>
      <c r="DA32">
        <f>AL32</f>
        <v>1</v>
      </c>
      <c r="DB32">
        <v>0</v>
      </c>
      <c r="GQ32">
        <v>-1</v>
      </c>
      <c r="GR32">
        <v>-1</v>
      </c>
    </row>
    <row r="33" spans="1:200" x14ac:dyDescent="0.2">
      <c r="A33">
        <f>ROW(Source!A44)</f>
        <v>44</v>
      </c>
      <c r="B33">
        <v>34736102</v>
      </c>
      <c r="C33">
        <v>34737191</v>
      </c>
      <c r="D33">
        <v>31526951</v>
      </c>
      <c r="E33">
        <v>1</v>
      </c>
      <c r="F33">
        <v>1</v>
      </c>
      <c r="G33">
        <v>1</v>
      </c>
      <c r="H33">
        <v>2</v>
      </c>
      <c r="I33" t="s">
        <v>419</v>
      </c>
      <c r="J33" t="s">
        <v>420</v>
      </c>
      <c r="K33" t="s">
        <v>421</v>
      </c>
      <c r="L33">
        <v>1368</v>
      </c>
      <c r="N33">
        <v>1011</v>
      </c>
      <c r="O33" t="s">
        <v>418</v>
      </c>
      <c r="P33" t="s">
        <v>418</v>
      </c>
      <c r="Q33">
        <v>1</v>
      </c>
      <c r="W33">
        <v>0</v>
      </c>
      <c r="X33">
        <v>1047452784</v>
      </c>
      <c r="Y33">
        <v>0.23</v>
      </c>
      <c r="AA33">
        <v>0</v>
      </c>
      <c r="AB33">
        <v>1.7</v>
      </c>
      <c r="AC33">
        <v>0</v>
      </c>
      <c r="AD33">
        <v>0</v>
      </c>
      <c r="AE33">
        <v>0</v>
      </c>
      <c r="AF33">
        <v>1.7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47</v>
      </c>
      <c r="AT33">
        <v>0.23</v>
      </c>
      <c r="AU33" t="s">
        <v>47</v>
      </c>
      <c r="AV33">
        <v>0</v>
      </c>
      <c r="AW33">
        <v>2</v>
      </c>
      <c r="AX33">
        <v>34737214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Y33*Source!I44</f>
        <v>0.11960000000000001</v>
      </c>
      <c r="CY33">
        <f>AB33</f>
        <v>1.7</v>
      </c>
      <c r="CZ33">
        <f>AF33</f>
        <v>1.7</v>
      </c>
      <c r="DA33">
        <f>AJ33</f>
        <v>1</v>
      </c>
      <c r="DB33">
        <v>0</v>
      </c>
      <c r="GQ33">
        <v>-1</v>
      </c>
      <c r="GR33">
        <v>-1</v>
      </c>
    </row>
    <row r="34" spans="1:200" x14ac:dyDescent="0.2">
      <c r="A34">
        <f>ROW(Source!A44)</f>
        <v>44</v>
      </c>
      <c r="B34">
        <v>34736102</v>
      </c>
      <c r="C34">
        <v>34737191</v>
      </c>
      <c r="D34">
        <v>31528142</v>
      </c>
      <c r="E34">
        <v>1</v>
      </c>
      <c r="F34">
        <v>1</v>
      </c>
      <c r="G34">
        <v>1</v>
      </c>
      <c r="H34">
        <v>2</v>
      </c>
      <c r="I34" t="s">
        <v>439</v>
      </c>
      <c r="J34" t="s">
        <v>440</v>
      </c>
      <c r="K34" t="s">
        <v>441</v>
      </c>
      <c r="L34">
        <v>1368</v>
      </c>
      <c r="N34">
        <v>1011</v>
      </c>
      <c r="O34" t="s">
        <v>418</v>
      </c>
      <c r="P34" t="s">
        <v>418</v>
      </c>
      <c r="Q34">
        <v>1</v>
      </c>
      <c r="W34">
        <v>0</v>
      </c>
      <c r="X34">
        <v>1372534845</v>
      </c>
      <c r="Y34">
        <v>0.18</v>
      </c>
      <c r="AA34">
        <v>0</v>
      </c>
      <c r="AB34">
        <v>65.709999999999994</v>
      </c>
      <c r="AC34">
        <v>11.6</v>
      </c>
      <c r="AD34">
        <v>0</v>
      </c>
      <c r="AE34">
        <v>0</v>
      </c>
      <c r="AF34">
        <v>65.709999999999994</v>
      </c>
      <c r="AG34">
        <v>11.6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47</v>
      </c>
      <c r="AT34">
        <v>0.18</v>
      </c>
      <c r="AU34" t="s">
        <v>47</v>
      </c>
      <c r="AV34">
        <v>0</v>
      </c>
      <c r="AW34">
        <v>2</v>
      </c>
      <c r="AX34">
        <v>34737215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Y34*Source!I44</f>
        <v>9.3600000000000003E-2</v>
      </c>
      <c r="CY34">
        <f>AB34</f>
        <v>65.709999999999994</v>
      </c>
      <c r="CZ34">
        <f>AF34</f>
        <v>65.709999999999994</v>
      </c>
      <c r="DA34">
        <f>AJ34</f>
        <v>1</v>
      </c>
      <c r="DB34">
        <v>0</v>
      </c>
      <c r="GQ34">
        <v>-1</v>
      </c>
      <c r="GR34">
        <v>-1</v>
      </c>
    </row>
    <row r="35" spans="1:200" x14ac:dyDescent="0.2">
      <c r="A35">
        <f>ROW(Source!A44)</f>
        <v>44</v>
      </c>
      <c r="B35">
        <v>34736102</v>
      </c>
      <c r="C35">
        <v>34737191</v>
      </c>
      <c r="D35">
        <v>31443675</v>
      </c>
      <c r="E35">
        <v>17</v>
      </c>
      <c r="F35">
        <v>1</v>
      </c>
      <c r="G35">
        <v>1</v>
      </c>
      <c r="H35">
        <v>3</v>
      </c>
      <c r="I35" t="s">
        <v>72</v>
      </c>
      <c r="J35" t="s">
        <v>47</v>
      </c>
      <c r="K35" t="s">
        <v>73</v>
      </c>
      <c r="L35">
        <v>1348</v>
      </c>
      <c r="N35">
        <v>1009</v>
      </c>
      <c r="O35" t="s">
        <v>74</v>
      </c>
      <c r="P35" t="s">
        <v>74</v>
      </c>
      <c r="Q35">
        <v>1000</v>
      </c>
      <c r="W35">
        <v>0</v>
      </c>
      <c r="X35">
        <v>-179832266</v>
      </c>
      <c r="Y35">
        <v>1.27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 t="s">
        <v>47</v>
      </c>
      <c r="AT35">
        <v>1.27</v>
      </c>
      <c r="AU35" t="s">
        <v>47</v>
      </c>
      <c r="AV35">
        <v>0</v>
      </c>
      <c r="AW35">
        <v>2</v>
      </c>
      <c r="AX35">
        <v>34737216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Y35*Source!I44</f>
        <v>0.66039999999999999</v>
      </c>
      <c r="CY35">
        <f>AA35</f>
        <v>0</v>
      </c>
      <c r="CZ35">
        <f>AE35</f>
        <v>0</v>
      </c>
      <c r="DA35">
        <f>AI35</f>
        <v>1</v>
      </c>
      <c r="DB35">
        <v>0</v>
      </c>
      <c r="DH35">
        <f>Source!I44*SmtRes!Y35</f>
        <v>0.66039999999999999</v>
      </c>
      <c r="DI35">
        <f>AA35</f>
        <v>0</v>
      </c>
      <c r="DJ35">
        <f>EtalonRes!Y35</f>
        <v>0</v>
      </c>
      <c r="DK35">
        <f>Source!BC44</f>
        <v>1</v>
      </c>
      <c r="GP35">
        <v>1</v>
      </c>
      <c r="GQ35">
        <v>-1</v>
      </c>
      <c r="GR35">
        <v>-1</v>
      </c>
    </row>
    <row r="36" spans="1:200" x14ac:dyDescent="0.2">
      <c r="A36">
        <f>ROW(Source!A44)</f>
        <v>44</v>
      </c>
      <c r="B36">
        <v>34736102</v>
      </c>
      <c r="C36">
        <v>34737191</v>
      </c>
      <c r="D36">
        <v>31449148</v>
      </c>
      <c r="E36">
        <v>1</v>
      </c>
      <c r="F36">
        <v>1</v>
      </c>
      <c r="G36">
        <v>1</v>
      </c>
      <c r="H36">
        <v>3</v>
      </c>
      <c r="I36" t="s">
        <v>442</v>
      </c>
      <c r="J36" t="s">
        <v>443</v>
      </c>
      <c r="K36" t="s">
        <v>444</v>
      </c>
      <c r="L36">
        <v>1348</v>
      </c>
      <c r="N36">
        <v>1009</v>
      </c>
      <c r="O36" t="s">
        <v>74</v>
      </c>
      <c r="P36" t="s">
        <v>74</v>
      </c>
      <c r="Q36">
        <v>1000</v>
      </c>
      <c r="W36">
        <v>0</v>
      </c>
      <c r="X36">
        <v>1174701286</v>
      </c>
      <c r="Y36">
        <v>1E-3</v>
      </c>
      <c r="AA36">
        <v>11978</v>
      </c>
      <c r="AB36">
        <v>0</v>
      </c>
      <c r="AC36">
        <v>0</v>
      </c>
      <c r="AD36">
        <v>0</v>
      </c>
      <c r="AE36">
        <v>11978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47</v>
      </c>
      <c r="AT36">
        <v>1E-3</v>
      </c>
      <c r="AU36" t="s">
        <v>47</v>
      </c>
      <c r="AV36">
        <v>0</v>
      </c>
      <c r="AW36">
        <v>2</v>
      </c>
      <c r="AX36">
        <v>34737217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Y36*Source!I44</f>
        <v>5.2000000000000006E-4</v>
      </c>
      <c r="CY36">
        <f>AA36</f>
        <v>11978</v>
      </c>
      <c r="CZ36">
        <f>AE36</f>
        <v>11978</v>
      </c>
      <c r="DA36">
        <f>AI36</f>
        <v>1</v>
      </c>
      <c r="DB36">
        <v>0</v>
      </c>
      <c r="DH36">
        <f>Source!I44*SmtRes!Y36</f>
        <v>5.2000000000000006E-4</v>
      </c>
      <c r="DI36">
        <f>AA36</f>
        <v>11978</v>
      </c>
      <c r="DJ36">
        <f>EtalonRes!Y36</f>
        <v>11978</v>
      </c>
      <c r="DK36">
        <f>Source!BC44</f>
        <v>1</v>
      </c>
      <c r="GQ36">
        <v>-1</v>
      </c>
      <c r="GR36">
        <v>-1</v>
      </c>
    </row>
    <row r="37" spans="1:200" x14ac:dyDescent="0.2">
      <c r="A37">
        <f>ROW(Source!A44)</f>
        <v>44</v>
      </c>
      <c r="B37">
        <v>34736102</v>
      </c>
      <c r="C37">
        <v>34737191</v>
      </c>
      <c r="D37">
        <v>31443701</v>
      </c>
      <c r="E37">
        <v>17</v>
      </c>
      <c r="F37">
        <v>1</v>
      </c>
      <c r="G37">
        <v>1</v>
      </c>
      <c r="H37">
        <v>3</v>
      </c>
      <c r="I37" t="s">
        <v>100</v>
      </c>
      <c r="J37" t="s">
        <v>47</v>
      </c>
      <c r="K37" t="s">
        <v>101</v>
      </c>
      <c r="L37">
        <v>1339</v>
      </c>
      <c r="N37">
        <v>1007</v>
      </c>
      <c r="O37" t="s">
        <v>81</v>
      </c>
      <c r="P37" t="s">
        <v>81</v>
      </c>
      <c r="Q37">
        <v>1</v>
      </c>
      <c r="W37">
        <v>0</v>
      </c>
      <c r="X37">
        <v>-1347765820</v>
      </c>
      <c r="Y37">
        <v>0.8</v>
      </c>
      <c r="AA37">
        <v>683.94</v>
      </c>
      <c r="AB37">
        <v>0</v>
      </c>
      <c r="AC37">
        <v>0</v>
      </c>
      <c r="AD37">
        <v>0</v>
      </c>
      <c r="AE37">
        <v>683.94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0</v>
      </c>
      <c r="AP37">
        <v>1</v>
      </c>
      <c r="AQ37">
        <v>0</v>
      </c>
      <c r="AR37">
        <v>0</v>
      </c>
      <c r="AS37" t="s">
        <v>47</v>
      </c>
      <c r="AT37">
        <v>0.8</v>
      </c>
      <c r="AU37" t="s">
        <v>47</v>
      </c>
      <c r="AV37">
        <v>0</v>
      </c>
      <c r="AW37">
        <v>2</v>
      </c>
      <c r="AX37">
        <v>34737218</v>
      </c>
      <c r="AY37">
        <v>2</v>
      </c>
      <c r="AZ37">
        <v>16384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Y37*Source!I44</f>
        <v>0.41600000000000004</v>
      </c>
      <c r="CY37">
        <f>AA37</f>
        <v>683.94</v>
      </c>
      <c r="CZ37">
        <f>AE37</f>
        <v>683.94</v>
      </c>
      <c r="DA37">
        <f>AI37</f>
        <v>1</v>
      </c>
      <c r="DB37">
        <v>0</v>
      </c>
      <c r="DH37">
        <f>Source!I44*SmtRes!Y37</f>
        <v>0.41600000000000004</v>
      </c>
      <c r="DI37">
        <f>AA37</f>
        <v>683.94</v>
      </c>
      <c r="DJ37">
        <f>EtalonRes!Y37</f>
        <v>0</v>
      </c>
      <c r="DK37">
        <f>Source!BC44</f>
        <v>1</v>
      </c>
      <c r="GP37">
        <v>1</v>
      </c>
      <c r="GQ37">
        <v>-1</v>
      </c>
      <c r="GR37">
        <v>-1</v>
      </c>
    </row>
    <row r="38" spans="1:200" x14ac:dyDescent="0.2">
      <c r="A38">
        <f>ROW(Source!A45)</f>
        <v>45</v>
      </c>
      <c r="B38">
        <v>34736124</v>
      </c>
      <c r="C38">
        <v>34737191</v>
      </c>
      <c r="D38">
        <v>31712735</v>
      </c>
      <c r="E38">
        <v>1</v>
      </c>
      <c r="F38">
        <v>1</v>
      </c>
      <c r="G38">
        <v>1</v>
      </c>
      <c r="H38">
        <v>1</v>
      </c>
      <c r="I38" t="s">
        <v>430</v>
      </c>
      <c r="J38" t="s">
        <v>47</v>
      </c>
      <c r="K38" t="s">
        <v>431</v>
      </c>
      <c r="L38">
        <v>1191</v>
      </c>
      <c r="N38">
        <v>1013</v>
      </c>
      <c r="O38" t="s">
        <v>414</v>
      </c>
      <c r="P38" t="s">
        <v>414</v>
      </c>
      <c r="Q38">
        <v>1</v>
      </c>
      <c r="W38">
        <v>0</v>
      </c>
      <c r="X38">
        <v>-1366118074</v>
      </c>
      <c r="Y38">
        <v>45.7</v>
      </c>
      <c r="AA38">
        <v>0</v>
      </c>
      <c r="AB38">
        <v>0</v>
      </c>
      <c r="AC38">
        <v>0</v>
      </c>
      <c r="AD38">
        <v>53.83</v>
      </c>
      <c r="AE38">
        <v>0</v>
      </c>
      <c r="AF38">
        <v>0</v>
      </c>
      <c r="AG38">
        <v>0</v>
      </c>
      <c r="AH38">
        <v>7.94</v>
      </c>
      <c r="AI38">
        <v>1</v>
      </c>
      <c r="AJ38">
        <v>1</v>
      </c>
      <c r="AK38">
        <v>1</v>
      </c>
      <c r="AL38">
        <v>6.78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47</v>
      </c>
      <c r="AT38">
        <v>45.7</v>
      </c>
      <c r="AU38" t="s">
        <v>47</v>
      </c>
      <c r="AV38">
        <v>1</v>
      </c>
      <c r="AW38">
        <v>2</v>
      </c>
      <c r="AX38">
        <v>34737212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Y38*Source!I45</f>
        <v>23.764000000000003</v>
      </c>
      <c r="CY38">
        <f>AD38</f>
        <v>53.83</v>
      </c>
      <c r="CZ38">
        <f>AH38</f>
        <v>7.94</v>
      </c>
      <c r="DA38">
        <f>AL38</f>
        <v>6.78</v>
      </c>
      <c r="DB38">
        <v>0</v>
      </c>
      <c r="GQ38">
        <v>-1</v>
      </c>
      <c r="GR38">
        <v>-1</v>
      </c>
    </row>
    <row r="39" spans="1:200" x14ac:dyDescent="0.2">
      <c r="A39">
        <f>ROW(Source!A45)</f>
        <v>45</v>
      </c>
      <c r="B39">
        <v>34736124</v>
      </c>
      <c r="C39">
        <v>34737191</v>
      </c>
      <c r="D39">
        <v>31709492</v>
      </c>
      <c r="E39">
        <v>1</v>
      </c>
      <c r="F39">
        <v>1</v>
      </c>
      <c r="G39">
        <v>1</v>
      </c>
      <c r="H39">
        <v>1</v>
      </c>
      <c r="I39" t="s">
        <v>434</v>
      </c>
      <c r="J39" t="s">
        <v>47</v>
      </c>
      <c r="K39" t="s">
        <v>435</v>
      </c>
      <c r="L39">
        <v>1191</v>
      </c>
      <c r="N39">
        <v>1013</v>
      </c>
      <c r="O39" t="s">
        <v>414</v>
      </c>
      <c r="P39" t="s">
        <v>414</v>
      </c>
      <c r="Q39">
        <v>1</v>
      </c>
      <c r="W39">
        <v>0</v>
      </c>
      <c r="X39">
        <v>-1417349443</v>
      </c>
      <c r="Y39">
        <v>0.18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6.78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47</v>
      </c>
      <c r="AT39">
        <v>0.18</v>
      </c>
      <c r="AU39" t="s">
        <v>47</v>
      </c>
      <c r="AV39">
        <v>2</v>
      </c>
      <c r="AW39">
        <v>2</v>
      </c>
      <c r="AX39">
        <v>34737213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Y39*Source!I45</f>
        <v>9.3600000000000003E-2</v>
      </c>
      <c r="CY39">
        <f>AD39</f>
        <v>0</v>
      </c>
      <c r="CZ39">
        <f>AH39</f>
        <v>0</v>
      </c>
      <c r="DA39">
        <f>AL39</f>
        <v>1</v>
      </c>
      <c r="DB39">
        <v>0</v>
      </c>
      <c r="GQ39">
        <v>-1</v>
      </c>
      <c r="GR39">
        <v>-1</v>
      </c>
    </row>
    <row r="40" spans="1:200" x14ac:dyDescent="0.2">
      <c r="A40">
        <f>ROW(Source!A45)</f>
        <v>45</v>
      </c>
      <c r="B40">
        <v>34736124</v>
      </c>
      <c r="C40">
        <v>34737191</v>
      </c>
      <c r="D40">
        <v>31526951</v>
      </c>
      <c r="E40">
        <v>1</v>
      </c>
      <c r="F40">
        <v>1</v>
      </c>
      <c r="G40">
        <v>1</v>
      </c>
      <c r="H40">
        <v>2</v>
      </c>
      <c r="I40" t="s">
        <v>419</v>
      </c>
      <c r="J40" t="s">
        <v>420</v>
      </c>
      <c r="K40" t="s">
        <v>421</v>
      </c>
      <c r="L40">
        <v>1368</v>
      </c>
      <c r="N40">
        <v>1011</v>
      </c>
      <c r="O40" t="s">
        <v>418</v>
      </c>
      <c r="P40" t="s">
        <v>418</v>
      </c>
      <c r="Q40">
        <v>1</v>
      </c>
      <c r="W40">
        <v>0</v>
      </c>
      <c r="X40">
        <v>1047452784</v>
      </c>
      <c r="Y40">
        <v>0.23</v>
      </c>
      <c r="AA40">
        <v>0</v>
      </c>
      <c r="AB40">
        <v>11.53</v>
      </c>
      <c r="AC40">
        <v>0</v>
      </c>
      <c r="AD40">
        <v>0</v>
      </c>
      <c r="AE40">
        <v>0</v>
      </c>
      <c r="AF40">
        <v>1.7</v>
      </c>
      <c r="AG40">
        <v>0</v>
      </c>
      <c r="AH40">
        <v>0</v>
      </c>
      <c r="AI40">
        <v>1</v>
      </c>
      <c r="AJ40">
        <v>6.78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47</v>
      </c>
      <c r="AT40">
        <v>0.23</v>
      </c>
      <c r="AU40" t="s">
        <v>47</v>
      </c>
      <c r="AV40">
        <v>0</v>
      </c>
      <c r="AW40">
        <v>2</v>
      </c>
      <c r="AX40">
        <v>34737214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Y40*Source!I45</f>
        <v>0.11960000000000001</v>
      </c>
      <c r="CY40">
        <f>AB40</f>
        <v>11.53</v>
      </c>
      <c r="CZ40">
        <f>AF40</f>
        <v>1.7</v>
      </c>
      <c r="DA40">
        <f>AJ40</f>
        <v>6.78</v>
      </c>
      <c r="DB40">
        <v>0</v>
      </c>
      <c r="GQ40">
        <v>-1</v>
      </c>
      <c r="GR40">
        <v>-1</v>
      </c>
    </row>
    <row r="41" spans="1:200" x14ac:dyDescent="0.2">
      <c r="A41">
        <f>ROW(Source!A45)</f>
        <v>45</v>
      </c>
      <c r="B41">
        <v>34736124</v>
      </c>
      <c r="C41">
        <v>34737191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439</v>
      </c>
      <c r="J41" t="s">
        <v>440</v>
      </c>
      <c r="K41" t="s">
        <v>441</v>
      </c>
      <c r="L41">
        <v>1368</v>
      </c>
      <c r="N41">
        <v>1011</v>
      </c>
      <c r="O41" t="s">
        <v>418</v>
      </c>
      <c r="P41" t="s">
        <v>418</v>
      </c>
      <c r="Q41">
        <v>1</v>
      </c>
      <c r="W41">
        <v>0</v>
      </c>
      <c r="X41">
        <v>1372534845</v>
      </c>
      <c r="Y41">
        <v>0.18</v>
      </c>
      <c r="AA41">
        <v>0</v>
      </c>
      <c r="AB41">
        <v>445.51</v>
      </c>
      <c r="AC41">
        <v>11.6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6.78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47</v>
      </c>
      <c r="AT41">
        <v>0.18</v>
      </c>
      <c r="AU41" t="s">
        <v>47</v>
      </c>
      <c r="AV41">
        <v>0</v>
      </c>
      <c r="AW41">
        <v>2</v>
      </c>
      <c r="AX41">
        <v>34737215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Y41*Source!I45</f>
        <v>9.3600000000000003E-2</v>
      </c>
      <c r="CY41">
        <f>AB41</f>
        <v>445.51</v>
      </c>
      <c r="CZ41">
        <f>AF41</f>
        <v>65.709999999999994</v>
      </c>
      <c r="DA41">
        <f>AJ41</f>
        <v>6.78</v>
      </c>
      <c r="DB41">
        <v>0</v>
      </c>
      <c r="GQ41">
        <v>-1</v>
      </c>
      <c r="GR41">
        <v>-1</v>
      </c>
    </row>
    <row r="42" spans="1:200" x14ac:dyDescent="0.2">
      <c r="A42">
        <f>ROW(Source!A45)</f>
        <v>45</v>
      </c>
      <c r="B42">
        <v>34736124</v>
      </c>
      <c r="C42">
        <v>34737191</v>
      </c>
      <c r="D42">
        <v>31443675</v>
      </c>
      <c r="E42">
        <v>17</v>
      </c>
      <c r="F42">
        <v>1</v>
      </c>
      <c r="G42">
        <v>1</v>
      </c>
      <c r="H42">
        <v>3</v>
      </c>
      <c r="I42" t="s">
        <v>72</v>
      </c>
      <c r="J42" t="s">
        <v>47</v>
      </c>
      <c r="K42" t="s">
        <v>73</v>
      </c>
      <c r="L42">
        <v>1348</v>
      </c>
      <c r="N42">
        <v>1009</v>
      </c>
      <c r="O42" t="s">
        <v>74</v>
      </c>
      <c r="P42" t="s">
        <v>74</v>
      </c>
      <c r="Q42">
        <v>1000</v>
      </c>
      <c r="W42">
        <v>0</v>
      </c>
      <c r="X42">
        <v>-179832266</v>
      </c>
      <c r="Y42">
        <v>1.27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6.78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 t="s">
        <v>47</v>
      </c>
      <c r="AT42">
        <v>1.27</v>
      </c>
      <c r="AU42" t="s">
        <v>47</v>
      </c>
      <c r="AV42">
        <v>0</v>
      </c>
      <c r="AW42">
        <v>2</v>
      </c>
      <c r="AX42">
        <v>34737216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Y42*Source!I45</f>
        <v>0.66039999999999999</v>
      </c>
      <c r="CY42">
        <f>AA42</f>
        <v>0</v>
      </c>
      <c r="CZ42">
        <f>AE42</f>
        <v>0</v>
      </c>
      <c r="DA42">
        <f>AI42</f>
        <v>6.78</v>
      </c>
      <c r="DB42">
        <v>0</v>
      </c>
      <c r="DH42">
        <f>Source!I45*SmtRes!Y42</f>
        <v>0.66039999999999999</v>
      </c>
      <c r="DI42">
        <f>AA42</f>
        <v>0</v>
      </c>
      <c r="DJ42">
        <f>EtalonRes!Y42</f>
        <v>0</v>
      </c>
      <c r="DK42">
        <f>Source!BC45</f>
        <v>6.78</v>
      </c>
      <c r="GP42">
        <v>1</v>
      </c>
      <c r="GQ42">
        <v>-1</v>
      </c>
      <c r="GR42">
        <v>-1</v>
      </c>
    </row>
    <row r="43" spans="1:200" x14ac:dyDescent="0.2">
      <c r="A43">
        <f>ROW(Source!A45)</f>
        <v>45</v>
      </c>
      <c r="B43">
        <v>34736124</v>
      </c>
      <c r="C43">
        <v>34737191</v>
      </c>
      <c r="D43">
        <v>31449148</v>
      </c>
      <c r="E43">
        <v>1</v>
      </c>
      <c r="F43">
        <v>1</v>
      </c>
      <c r="G43">
        <v>1</v>
      </c>
      <c r="H43">
        <v>3</v>
      </c>
      <c r="I43" t="s">
        <v>442</v>
      </c>
      <c r="J43" t="s">
        <v>443</v>
      </c>
      <c r="K43" t="s">
        <v>444</v>
      </c>
      <c r="L43">
        <v>1348</v>
      </c>
      <c r="N43">
        <v>1009</v>
      </c>
      <c r="O43" t="s">
        <v>74</v>
      </c>
      <c r="P43" t="s">
        <v>74</v>
      </c>
      <c r="Q43">
        <v>1000</v>
      </c>
      <c r="W43">
        <v>0</v>
      </c>
      <c r="X43">
        <v>1174701286</v>
      </c>
      <c r="Y43">
        <v>1E-3</v>
      </c>
      <c r="AA43">
        <v>81210.84</v>
      </c>
      <c r="AB43">
        <v>0</v>
      </c>
      <c r="AC43">
        <v>0</v>
      </c>
      <c r="AD43">
        <v>0</v>
      </c>
      <c r="AE43">
        <v>11978</v>
      </c>
      <c r="AF43">
        <v>0</v>
      </c>
      <c r="AG43">
        <v>0</v>
      </c>
      <c r="AH43">
        <v>0</v>
      </c>
      <c r="AI43">
        <v>6.78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47</v>
      </c>
      <c r="AT43">
        <v>1E-3</v>
      </c>
      <c r="AU43" t="s">
        <v>47</v>
      </c>
      <c r="AV43">
        <v>0</v>
      </c>
      <c r="AW43">
        <v>2</v>
      </c>
      <c r="AX43">
        <v>34737217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Y43*Source!I45</f>
        <v>5.2000000000000006E-4</v>
      </c>
      <c r="CY43">
        <f>AA43</f>
        <v>81210.84</v>
      </c>
      <c r="CZ43">
        <f>AE43</f>
        <v>11978</v>
      </c>
      <c r="DA43">
        <f>AI43</f>
        <v>6.78</v>
      </c>
      <c r="DB43">
        <v>0</v>
      </c>
      <c r="DH43">
        <f>Source!I45*SmtRes!Y43</f>
        <v>5.2000000000000006E-4</v>
      </c>
      <c r="DI43">
        <f>AA43</f>
        <v>81210.84</v>
      </c>
      <c r="DJ43">
        <f>EtalonRes!Y43</f>
        <v>11978</v>
      </c>
      <c r="DK43">
        <f>Source!BC45</f>
        <v>6.78</v>
      </c>
      <c r="GQ43">
        <v>-1</v>
      </c>
      <c r="GR43">
        <v>-1</v>
      </c>
    </row>
    <row r="44" spans="1:200" x14ac:dyDescent="0.2">
      <c r="A44">
        <f>ROW(Source!A45)</f>
        <v>45</v>
      </c>
      <c r="B44">
        <v>34736124</v>
      </c>
      <c r="C44">
        <v>34737191</v>
      </c>
      <c r="D44">
        <v>31443701</v>
      </c>
      <c r="E44">
        <v>17</v>
      </c>
      <c r="F44">
        <v>1</v>
      </c>
      <c r="G44">
        <v>1</v>
      </c>
      <c r="H44">
        <v>3</v>
      </c>
      <c r="I44" t="s">
        <v>100</v>
      </c>
      <c r="J44" t="s">
        <v>47</v>
      </c>
      <c r="K44" t="s">
        <v>101</v>
      </c>
      <c r="L44">
        <v>1339</v>
      </c>
      <c r="N44">
        <v>1007</v>
      </c>
      <c r="O44" t="s">
        <v>81</v>
      </c>
      <c r="P44" t="s">
        <v>81</v>
      </c>
      <c r="Q44">
        <v>1</v>
      </c>
      <c r="W44">
        <v>0</v>
      </c>
      <c r="X44">
        <v>-1347765820</v>
      </c>
      <c r="Y44">
        <v>0.8</v>
      </c>
      <c r="AA44">
        <v>4546.17</v>
      </c>
      <c r="AB44">
        <v>0</v>
      </c>
      <c r="AC44">
        <v>0</v>
      </c>
      <c r="AD44">
        <v>0</v>
      </c>
      <c r="AE44">
        <v>683.94</v>
      </c>
      <c r="AF44">
        <v>0</v>
      </c>
      <c r="AG44">
        <v>0</v>
      </c>
      <c r="AH44">
        <v>0</v>
      </c>
      <c r="AI44">
        <v>6.78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1</v>
      </c>
      <c r="AQ44">
        <v>0</v>
      </c>
      <c r="AR44">
        <v>0</v>
      </c>
      <c r="AS44" t="s">
        <v>47</v>
      </c>
      <c r="AT44">
        <v>0.8</v>
      </c>
      <c r="AU44" t="s">
        <v>47</v>
      </c>
      <c r="AV44">
        <v>0</v>
      </c>
      <c r="AW44">
        <v>2</v>
      </c>
      <c r="AX44">
        <v>34737218</v>
      </c>
      <c r="AY44">
        <v>2</v>
      </c>
      <c r="AZ44">
        <v>16384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Y44*Source!I45</f>
        <v>0.41600000000000004</v>
      </c>
      <c r="CY44">
        <f>AA44</f>
        <v>4546.17</v>
      </c>
      <c r="CZ44">
        <f>AE44</f>
        <v>683.94</v>
      </c>
      <c r="DA44">
        <f>AI44</f>
        <v>6.78</v>
      </c>
      <c r="DB44">
        <v>0</v>
      </c>
      <c r="DH44">
        <f>Source!I45*SmtRes!Y44</f>
        <v>0.41600000000000004</v>
      </c>
      <c r="DI44">
        <f>AA44</f>
        <v>4546.17</v>
      </c>
      <c r="DJ44">
        <f>EtalonRes!Y44</f>
        <v>0</v>
      </c>
      <c r="DK44">
        <f>Source!BC45</f>
        <v>6.78</v>
      </c>
      <c r="GP44">
        <v>1</v>
      </c>
      <c r="GQ44">
        <v>-1</v>
      </c>
      <c r="GR44">
        <v>-1</v>
      </c>
    </row>
    <row r="45" spans="1:200" x14ac:dyDescent="0.2">
      <c r="A45">
        <f>ROW(Source!A50)</f>
        <v>50</v>
      </c>
      <c r="B45">
        <v>34736102</v>
      </c>
      <c r="C45">
        <v>34737192</v>
      </c>
      <c r="D45">
        <v>31714582</v>
      </c>
      <c r="E45">
        <v>1</v>
      </c>
      <c r="F45">
        <v>1</v>
      </c>
      <c r="G45">
        <v>1</v>
      </c>
      <c r="H45">
        <v>1</v>
      </c>
      <c r="I45" t="s">
        <v>445</v>
      </c>
      <c r="J45" t="s">
        <v>47</v>
      </c>
      <c r="K45" t="s">
        <v>446</v>
      </c>
      <c r="L45">
        <v>1191</v>
      </c>
      <c r="N45">
        <v>1013</v>
      </c>
      <c r="O45" t="s">
        <v>414</v>
      </c>
      <c r="P45" t="s">
        <v>414</v>
      </c>
      <c r="Q45">
        <v>1</v>
      </c>
      <c r="W45">
        <v>0</v>
      </c>
      <c r="X45">
        <v>-200730820</v>
      </c>
      <c r="Y45">
        <v>1.42</v>
      </c>
      <c r="AA45">
        <v>0</v>
      </c>
      <c r="AB45">
        <v>0</v>
      </c>
      <c r="AC45">
        <v>0</v>
      </c>
      <c r="AD45">
        <v>8.3800000000000008</v>
      </c>
      <c r="AE45">
        <v>0</v>
      </c>
      <c r="AF45">
        <v>0</v>
      </c>
      <c r="AG45">
        <v>0</v>
      </c>
      <c r="AH45">
        <v>8.3800000000000008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47</v>
      </c>
      <c r="AT45">
        <v>1.42</v>
      </c>
      <c r="AU45" t="s">
        <v>47</v>
      </c>
      <c r="AV45">
        <v>1</v>
      </c>
      <c r="AW45">
        <v>2</v>
      </c>
      <c r="AX45">
        <v>34737221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Y45*Source!I50</f>
        <v>14.2</v>
      </c>
      <c r="CY45">
        <f>AD45</f>
        <v>8.3800000000000008</v>
      </c>
      <c r="CZ45">
        <f>AH45</f>
        <v>8.3800000000000008</v>
      </c>
      <c r="DA45">
        <f>AL45</f>
        <v>1</v>
      </c>
      <c r="DB45">
        <v>0</v>
      </c>
      <c r="GQ45">
        <v>-1</v>
      </c>
      <c r="GR45">
        <v>-1</v>
      </c>
    </row>
    <row r="46" spans="1:200" x14ac:dyDescent="0.2">
      <c r="A46">
        <f>ROW(Source!A50)</f>
        <v>50</v>
      </c>
      <c r="B46">
        <v>34736102</v>
      </c>
      <c r="C46">
        <v>34737192</v>
      </c>
      <c r="D46">
        <v>31709492</v>
      </c>
      <c r="E46">
        <v>1</v>
      </c>
      <c r="F46">
        <v>1</v>
      </c>
      <c r="G46">
        <v>1</v>
      </c>
      <c r="H46">
        <v>1</v>
      </c>
      <c r="I46" t="s">
        <v>434</v>
      </c>
      <c r="J46" t="s">
        <v>47</v>
      </c>
      <c r="K46" t="s">
        <v>435</v>
      </c>
      <c r="L46">
        <v>1191</v>
      </c>
      <c r="N46">
        <v>1013</v>
      </c>
      <c r="O46" t="s">
        <v>414</v>
      </c>
      <c r="P46" t="s">
        <v>414</v>
      </c>
      <c r="Q46">
        <v>1</v>
      </c>
      <c r="W46">
        <v>0</v>
      </c>
      <c r="X46">
        <v>-1417349443</v>
      </c>
      <c r="Y46">
        <v>0.27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47</v>
      </c>
      <c r="AT46">
        <v>0.27</v>
      </c>
      <c r="AU46" t="s">
        <v>47</v>
      </c>
      <c r="AV46">
        <v>2</v>
      </c>
      <c r="AW46">
        <v>2</v>
      </c>
      <c r="AX46">
        <v>34737222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Y46*Source!I50</f>
        <v>2.7</v>
      </c>
      <c r="CY46">
        <f>AD46</f>
        <v>0</v>
      </c>
      <c r="CZ46">
        <f>AH46</f>
        <v>0</v>
      </c>
      <c r="DA46">
        <f>AL46</f>
        <v>1</v>
      </c>
      <c r="DB46">
        <v>0</v>
      </c>
      <c r="GQ46">
        <v>-1</v>
      </c>
      <c r="GR46">
        <v>-1</v>
      </c>
    </row>
    <row r="47" spans="1:200" x14ac:dyDescent="0.2">
      <c r="A47">
        <f>ROW(Source!A50)</f>
        <v>50</v>
      </c>
      <c r="B47">
        <v>34736102</v>
      </c>
      <c r="C47">
        <v>34737192</v>
      </c>
      <c r="D47">
        <v>31526951</v>
      </c>
      <c r="E47">
        <v>1</v>
      </c>
      <c r="F47">
        <v>1</v>
      </c>
      <c r="G47">
        <v>1</v>
      </c>
      <c r="H47">
        <v>2</v>
      </c>
      <c r="I47" t="s">
        <v>419</v>
      </c>
      <c r="J47" t="s">
        <v>420</v>
      </c>
      <c r="K47" t="s">
        <v>421</v>
      </c>
      <c r="L47">
        <v>1368</v>
      </c>
      <c r="N47">
        <v>1011</v>
      </c>
      <c r="O47" t="s">
        <v>418</v>
      </c>
      <c r="P47" t="s">
        <v>418</v>
      </c>
      <c r="Q47">
        <v>1</v>
      </c>
      <c r="W47">
        <v>0</v>
      </c>
      <c r="X47">
        <v>1047452784</v>
      </c>
      <c r="Y47">
        <v>0.51</v>
      </c>
      <c r="AA47">
        <v>0</v>
      </c>
      <c r="AB47">
        <v>1.7</v>
      </c>
      <c r="AC47">
        <v>0</v>
      </c>
      <c r="AD47">
        <v>0</v>
      </c>
      <c r="AE47">
        <v>0</v>
      </c>
      <c r="AF47">
        <v>1.7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47</v>
      </c>
      <c r="AT47">
        <v>0.51</v>
      </c>
      <c r="AU47" t="s">
        <v>47</v>
      </c>
      <c r="AV47">
        <v>0</v>
      </c>
      <c r="AW47">
        <v>2</v>
      </c>
      <c r="AX47">
        <v>34737223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Y47*Source!I50</f>
        <v>5.0999999999999996</v>
      </c>
      <c r="CY47">
        <f>AB47</f>
        <v>1.7</v>
      </c>
      <c r="CZ47">
        <f>AF47</f>
        <v>1.7</v>
      </c>
      <c r="DA47">
        <f>AJ47</f>
        <v>1</v>
      </c>
      <c r="DB47">
        <v>0</v>
      </c>
      <c r="GQ47">
        <v>-1</v>
      </c>
      <c r="GR47">
        <v>-1</v>
      </c>
    </row>
    <row r="48" spans="1:200" x14ac:dyDescent="0.2">
      <c r="A48">
        <f>ROW(Source!A50)</f>
        <v>50</v>
      </c>
      <c r="B48">
        <v>34736102</v>
      </c>
      <c r="C48">
        <v>34737192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439</v>
      </c>
      <c r="J48" t="s">
        <v>440</v>
      </c>
      <c r="K48" t="s">
        <v>441</v>
      </c>
      <c r="L48">
        <v>1368</v>
      </c>
      <c r="N48">
        <v>1011</v>
      </c>
      <c r="O48" t="s">
        <v>418</v>
      </c>
      <c r="P48" t="s">
        <v>418</v>
      </c>
      <c r="Q48">
        <v>1</v>
      </c>
      <c r="W48">
        <v>0</v>
      </c>
      <c r="X48">
        <v>1372534845</v>
      </c>
      <c r="Y48">
        <v>0.27</v>
      </c>
      <c r="AA48">
        <v>0</v>
      </c>
      <c r="AB48">
        <v>65.709999999999994</v>
      </c>
      <c r="AC48">
        <v>11.6</v>
      </c>
      <c r="AD48">
        <v>0</v>
      </c>
      <c r="AE48">
        <v>0</v>
      </c>
      <c r="AF48">
        <v>65.709999999999994</v>
      </c>
      <c r="AG48">
        <v>11.6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47</v>
      </c>
      <c r="AT48">
        <v>0.27</v>
      </c>
      <c r="AU48" t="s">
        <v>47</v>
      </c>
      <c r="AV48">
        <v>0</v>
      </c>
      <c r="AW48">
        <v>2</v>
      </c>
      <c r="AX48">
        <v>34737224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Y48*Source!I50</f>
        <v>2.7</v>
      </c>
      <c r="CY48">
        <f>AB48</f>
        <v>65.709999999999994</v>
      </c>
      <c r="CZ48">
        <f>AF48</f>
        <v>65.709999999999994</v>
      </c>
      <c r="DA48">
        <f>AJ48</f>
        <v>1</v>
      </c>
      <c r="DB48">
        <v>0</v>
      </c>
      <c r="GQ48">
        <v>-1</v>
      </c>
      <c r="GR48">
        <v>-1</v>
      </c>
    </row>
    <row r="49" spans="1:200" x14ac:dyDescent="0.2">
      <c r="A49">
        <f>ROW(Source!A50)</f>
        <v>50</v>
      </c>
      <c r="B49">
        <v>34736102</v>
      </c>
      <c r="C49">
        <v>34737192</v>
      </c>
      <c r="D49">
        <v>31468893</v>
      </c>
      <c r="E49">
        <v>1</v>
      </c>
      <c r="F49">
        <v>1</v>
      </c>
      <c r="G49">
        <v>1</v>
      </c>
      <c r="H49">
        <v>3</v>
      </c>
      <c r="I49" t="s">
        <v>447</v>
      </c>
      <c r="J49" t="s">
        <v>448</v>
      </c>
      <c r="K49" t="s">
        <v>449</v>
      </c>
      <c r="L49">
        <v>1348</v>
      </c>
      <c r="N49">
        <v>1009</v>
      </c>
      <c r="O49" t="s">
        <v>74</v>
      </c>
      <c r="P49" t="s">
        <v>74</v>
      </c>
      <c r="Q49">
        <v>1000</v>
      </c>
      <c r="W49">
        <v>0</v>
      </c>
      <c r="X49">
        <v>-1756095795</v>
      </c>
      <c r="Y49">
        <v>1E-3</v>
      </c>
      <c r="AA49">
        <v>5989</v>
      </c>
      <c r="AB49">
        <v>0</v>
      </c>
      <c r="AC49">
        <v>0</v>
      </c>
      <c r="AD49">
        <v>0</v>
      </c>
      <c r="AE49">
        <v>5989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47</v>
      </c>
      <c r="AT49">
        <v>1E-3</v>
      </c>
      <c r="AU49" t="s">
        <v>47</v>
      </c>
      <c r="AV49">
        <v>0</v>
      </c>
      <c r="AW49">
        <v>2</v>
      </c>
      <c r="AX49">
        <v>34737225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Y49*Source!I50</f>
        <v>0.01</v>
      </c>
      <c r="CY49">
        <f>AA49</f>
        <v>5989</v>
      </c>
      <c r="CZ49">
        <f>AE49</f>
        <v>5989</v>
      </c>
      <c r="DA49">
        <f>AI49</f>
        <v>1</v>
      </c>
      <c r="DB49">
        <v>0</v>
      </c>
      <c r="DH49">
        <f>Source!I50*SmtRes!Y49</f>
        <v>0.01</v>
      </c>
      <c r="DI49">
        <f>AA49</f>
        <v>5989</v>
      </c>
      <c r="DJ49">
        <f>EtalonRes!Y49</f>
        <v>5989</v>
      </c>
      <c r="DK49">
        <f>Source!BC50</f>
        <v>1</v>
      </c>
      <c r="GQ49">
        <v>-1</v>
      </c>
      <c r="GR49">
        <v>-1</v>
      </c>
    </row>
    <row r="50" spans="1:200" x14ac:dyDescent="0.2">
      <c r="A50">
        <f>ROW(Source!A50)</f>
        <v>50</v>
      </c>
      <c r="B50">
        <v>34736102</v>
      </c>
      <c r="C50">
        <v>34737192</v>
      </c>
      <c r="D50">
        <v>31474824</v>
      </c>
      <c r="E50">
        <v>1</v>
      </c>
      <c r="F50">
        <v>1</v>
      </c>
      <c r="G50">
        <v>1</v>
      </c>
      <c r="H50">
        <v>3</v>
      </c>
      <c r="I50" t="s">
        <v>450</v>
      </c>
      <c r="J50" t="s">
        <v>451</v>
      </c>
      <c r="K50" t="s">
        <v>452</v>
      </c>
      <c r="L50">
        <v>1339</v>
      </c>
      <c r="N50">
        <v>1007</v>
      </c>
      <c r="O50" t="s">
        <v>81</v>
      </c>
      <c r="P50" t="s">
        <v>81</v>
      </c>
      <c r="Q50">
        <v>1</v>
      </c>
      <c r="W50">
        <v>0</v>
      </c>
      <c r="X50">
        <v>-444202262</v>
      </c>
      <c r="Y50">
        <v>6.7000000000000004E-2</v>
      </c>
      <c r="AA50">
        <v>558.33000000000004</v>
      </c>
      <c r="AB50">
        <v>0</v>
      </c>
      <c r="AC50">
        <v>0</v>
      </c>
      <c r="AD50">
        <v>0</v>
      </c>
      <c r="AE50">
        <v>558.33000000000004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47</v>
      </c>
      <c r="AT50">
        <v>6.7000000000000004E-2</v>
      </c>
      <c r="AU50" t="s">
        <v>47</v>
      </c>
      <c r="AV50">
        <v>0</v>
      </c>
      <c r="AW50">
        <v>2</v>
      </c>
      <c r="AX50">
        <v>34737226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Y50*Source!I50</f>
        <v>0.67</v>
      </c>
      <c r="CY50">
        <f>AA50</f>
        <v>558.33000000000004</v>
      </c>
      <c r="CZ50">
        <f>AE50</f>
        <v>558.33000000000004</v>
      </c>
      <c r="DA50">
        <f>AI50</f>
        <v>1</v>
      </c>
      <c r="DB50">
        <v>0</v>
      </c>
      <c r="DH50">
        <f>Source!I50*SmtRes!Y50</f>
        <v>0.67</v>
      </c>
      <c r="DI50">
        <f>AA50</f>
        <v>558.33000000000004</v>
      </c>
      <c r="DJ50">
        <f>EtalonRes!Y50</f>
        <v>558.33000000000004</v>
      </c>
      <c r="DK50">
        <f>Source!BC50</f>
        <v>1</v>
      </c>
      <c r="GQ50">
        <v>-1</v>
      </c>
      <c r="GR50">
        <v>-1</v>
      </c>
    </row>
    <row r="51" spans="1:200" x14ac:dyDescent="0.2">
      <c r="A51">
        <f>ROW(Source!A51)</f>
        <v>51</v>
      </c>
      <c r="B51">
        <v>34736124</v>
      </c>
      <c r="C51">
        <v>34737192</v>
      </c>
      <c r="D51">
        <v>31714582</v>
      </c>
      <c r="E51">
        <v>1</v>
      </c>
      <c r="F51">
        <v>1</v>
      </c>
      <c r="G51">
        <v>1</v>
      </c>
      <c r="H51">
        <v>1</v>
      </c>
      <c r="I51" t="s">
        <v>445</v>
      </c>
      <c r="J51" t="s">
        <v>47</v>
      </c>
      <c r="K51" t="s">
        <v>446</v>
      </c>
      <c r="L51">
        <v>1191</v>
      </c>
      <c r="N51">
        <v>1013</v>
      </c>
      <c r="O51" t="s">
        <v>414</v>
      </c>
      <c r="P51" t="s">
        <v>414</v>
      </c>
      <c r="Q51">
        <v>1</v>
      </c>
      <c r="W51">
        <v>0</v>
      </c>
      <c r="X51">
        <v>-200730820</v>
      </c>
      <c r="Y51">
        <v>1.42</v>
      </c>
      <c r="AA51">
        <v>0</v>
      </c>
      <c r="AB51">
        <v>0</v>
      </c>
      <c r="AC51">
        <v>0</v>
      </c>
      <c r="AD51">
        <v>56.82</v>
      </c>
      <c r="AE51">
        <v>0</v>
      </c>
      <c r="AF51">
        <v>0</v>
      </c>
      <c r="AG51">
        <v>0</v>
      </c>
      <c r="AH51">
        <v>8.3800000000000008</v>
      </c>
      <c r="AI51">
        <v>1</v>
      </c>
      <c r="AJ51">
        <v>1</v>
      </c>
      <c r="AK51">
        <v>1</v>
      </c>
      <c r="AL51">
        <v>6.78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47</v>
      </c>
      <c r="AT51">
        <v>1.42</v>
      </c>
      <c r="AU51" t="s">
        <v>47</v>
      </c>
      <c r="AV51">
        <v>1</v>
      </c>
      <c r="AW51">
        <v>2</v>
      </c>
      <c r="AX51">
        <v>34737221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Y51*Source!I51</f>
        <v>14.2</v>
      </c>
      <c r="CY51">
        <f>AD51</f>
        <v>56.82</v>
      </c>
      <c r="CZ51">
        <f>AH51</f>
        <v>8.3800000000000008</v>
      </c>
      <c r="DA51">
        <f>AL51</f>
        <v>6.78</v>
      </c>
      <c r="DB51">
        <v>0</v>
      </c>
      <c r="GQ51">
        <v>-1</v>
      </c>
      <c r="GR51">
        <v>-1</v>
      </c>
    </row>
    <row r="52" spans="1:200" x14ac:dyDescent="0.2">
      <c r="A52">
        <f>ROW(Source!A51)</f>
        <v>51</v>
      </c>
      <c r="B52">
        <v>34736124</v>
      </c>
      <c r="C52">
        <v>34737192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434</v>
      </c>
      <c r="J52" t="s">
        <v>47</v>
      </c>
      <c r="K52" t="s">
        <v>435</v>
      </c>
      <c r="L52">
        <v>1191</v>
      </c>
      <c r="N52">
        <v>1013</v>
      </c>
      <c r="O52" t="s">
        <v>414</v>
      </c>
      <c r="P52" t="s">
        <v>414</v>
      </c>
      <c r="Q52">
        <v>1</v>
      </c>
      <c r="W52">
        <v>0</v>
      </c>
      <c r="X52">
        <v>-1417349443</v>
      </c>
      <c r="Y52">
        <v>0.27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6.78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47</v>
      </c>
      <c r="AT52">
        <v>0.27</v>
      </c>
      <c r="AU52" t="s">
        <v>47</v>
      </c>
      <c r="AV52">
        <v>2</v>
      </c>
      <c r="AW52">
        <v>2</v>
      </c>
      <c r="AX52">
        <v>34737222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Y52*Source!I51</f>
        <v>2.7</v>
      </c>
      <c r="CY52">
        <f>AD52</f>
        <v>0</v>
      </c>
      <c r="CZ52">
        <f>AH52</f>
        <v>0</v>
      </c>
      <c r="DA52">
        <f>AL52</f>
        <v>1</v>
      </c>
      <c r="DB52">
        <v>0</v>
      </c>
      <c r="GQ52">
        <v>-1</v>
      </c>
      <c r="GR52">
        <v>-1</v>
      </c>
    </row>
    <row r="53" spans="1:200" x14ac:dyDescent="0.2">
      <c r="A53">
        <f>ROW(Source!A51)</f>
        <v>51</v>
      </c>
      <c r="B53">
        <v>34736124</v>
      </c>
      <c r="C53">
        <v>34737192</v>
      </c>
      <c r="D53">
        <v>31526951</v>
      </c>
      <c r="E53">
        <v>1</v>
      </c>
      <c r="F53">
        <v>1</v>
      </c>
      <c r="G53">
        <v>1</v>
      </c>
      <c r="H53">
        <v>2</v>
      </c>
      <c r="I53" t="s">
        <v>419</v>
      </c>
      <c r="J53" t="s">
        <v>420</v>
      </c>
      <c r="K53" t="s">
        <v>421</v>
      </c>
      <c r="L53">
        <v>1368</v>
      </c>
      <c r="N53">
        <v>1011</v>
      </c>
      <c r="O53" t="s">
        <v>418</v>
      </c>
      <c r="P53" t="s">
        <v>418</v>
      </c>
      <c r="Q53">
        <v>1</v>
      </c>
      <c r="W53">
        <v>0</v>
      </c>
      <c r="X53">
        <v>1047452784</v>
      </c>
      <c r="Y53">
        <v>0.51</v>
      </c>
      <c r="AA53">
        <v>0</v>
      </c>
      <c r="AB53">
        <v>11.53</v>
      </c>
      <c r="AC53">
        <v>0</v>
      </c>
      <c r="AD53">
        <v>0</v>
      </c>
      <c r="AE53">
        <v>0</v>
      </c>
      <c r="AF53">
        <v>1.7</v>
      </c>
      <c r="AG53">
        <v>0</v>
      </c>
      <c r="AH53">
        <v>0</v>
      </c>
      <c r="AI53">
        <v>1</v>
      </c>
      <c r="AJ53">
        <v>6.78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47</v>
      </c>
      <c r="AT53">
        <v>0.51</v>
      </c>
      <c r="AU53" t="s">
        <v>47</v>
      </c>
      <c r="AV53">
        <v>0</v>
      </c>
      <c r="AW53">
        <v>2</v>
      </c>
      <c r="AX53">
        <v>34737223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Y53*Source!I51</f>
        <v>5.0999999999999996</v>
      </c>
      <c r="CY53">
        <f>AB53</f>
        <v>11.53</v>
      </c>
      <c r="CZ53">
        <f>AF53</f>
        <v>1.7</v>
      </c>
      <c r="DA53">
        <f>AJ53</f>
        <v>6.78</v>
      </c>
      <c r="DB53">
        <v>0</v>
      </c>
      <c r="GQ53">
        <v>-1</v>
      </c>
      <c r="GR53">
        <v>-1</v>
      </c>
    </row>
    <row r="54" spans="1:200" x14ac:dyDescent="0.2">
      <c r="A54">
        <f>ROW(Source!A51)</f>
        <v>51</v>
      </c>
      <c r="B54">
        <v>34736124</v>
      </c>
      <c r="C54">
        <v>34737192</v>
      </c>
      <c r="D54">
        <v>31528142</v>
      </c>
      <c r="E54">
        <v>1</v>
      </c>
      <c r="F54">
        <v>1</v>
      </c>
      <c r="G54">
        <v>1</v>
      </c>
      <c r="H54">
        <v>2</v>
      </c>
      <c r="I54" t="s">
        <v>439</v>
      </c>
      <c r="J54" t="s">
        <v>440</v>
      </c>
      <c r="K54" t="s">
        <v>441</v>
      </c>
      <c r="L54">
        <v>1368</v>
      </c>
      <c r="N54">
        <v>1011</v>
      </c>
      <c r="O54" t="s">
        <v>418</v>
      </c>
      <c r="P54" t="s">
        <v>418</v>
      </c>
      <c r="Q54">
        <v>1</v>
      </c>
      <c r="W54">
        <v>0</v>
      </c>
      <c r="X54">
        <v>1372534845</v>
      </c>
      <c r="Y54">
        <v>0.27</v>
      </c>
      <c r="AA54">
        <v>0</v>
      </c>
      <c r="AB54">
        <v>445.51</v>
      </c>
      <c r="AC54">
        <v>11.6</v>
      </c>
      <c r="AD54">
        <v>0</v>
      </c>
      <c r="AE54">
        <v>0</v>
      </c>
      <c r="AF54">
        <v>65.709999999999994</v>
      </c>
      <c r="AG54">
        <v>11.6</v>
      </c>
      <c r="AH54">
        <v>0</v>
      </c>
      <c r="AI54">
        <v>1</v>
      </c>
      <c r="AJ54">
        <v>6.78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47</v>
      </c>
      <c r="AT54">
        <v>0.27</v>
      </c>
      <c r="AU54" t="s">
        <v>47</v>
      </c>
      <c r="AV54">
        <v>0</v>
      </c>
      <c r="AW54">
        <v>2</v>
      </c>
      <c r="AX54">
        <v>34737224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Y54*Source!I51</f>
        <v>2.7</v>
      </c>
      <c r="CY54">
        <f>AB54</f>
        <v>445.51</v>
      </c>
      <c r="CZ54">
        <f>AF54</f>
        <v>65.709999999999994</v>
      </c>
      <c r="DA54">
        <f>AJ54</f>
        <v>6.78</v>
      </c>
      <c r="DB54">
        <v>0</v>
      </c>
      <c r="GQ54">
        <v>-1</v>
      </c>
      <c r="GR54">
        <v>-1</v>
      </c>
    </row>
    <row r="55" spans="1:200" x14ac:dyDescent="0.2">
      <c r="A55">
        <f>ROW(Source!A51)</f>
        <v>51</v>
      </c>
      <c r="B55">
        <v>34736124</v>
      </c>
      <c r="C55">
        <v>34737192</v>
      </c>
      <c r="D55">
        <v>31468893</v>
      </c>
      <c r="E55">
        <v>1</v>
      </c>
      <c r="F55">
        <v>1</v>
      </c>
      <c r="G55">
        <v>1</v>
      </c>
      <c r="H55">
        <v>3</v>
      </c>
      <c r="I55" t="s">
        <v>447</v>
      </c>
      <c r="J55" t="s">
        <v>448</v>
      </c>
      <c r="K55" t="s">
        <v>449</v>
      </c>
      <c r="L55">
        <v>1348</v>
      </c>
      <c r="N55">
        <v>1009</v>
      </c>
      <c r="O55" t="s">
        <v>74</v>
      </c>
      <c r="P55" t="s">
        <v>74</v>
      </c>
      <c r="Q55">
        <v>1000</v>
      </c>
      <c r="W55">
        <v>0</v>
      </c>
      <c r="X55">
        <v>-1756095795</v>
      </c>
      <c r="Y55">
        <v>1E-3</v>
      </c>
      <c r="AA55">
        <v>40605.42</v>
      </c>
      <c r="AB55">
        <v>0</v>
      </c>
      <c r="AC55">
        <v>0</v>
      </c>
      <c r="AD55">
        <v>0</v>
      </c>
      <c r="AE55">
        <v>5989</v>
      </c>
      <c r="AF55">
        <v>0</v>
      </c>
      <c r="AG55">
        <v>0</v>
      </c>
      <c r="AH55">
        <v>0</v>
      </c>
      <c r="AI55">
        <v>6.78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47</v>
      </c>
      <c r="AT55">
        <v>1E-3</v>
      </c>
      <c r="AU55" t="s">
        <v>47</v>
      </c>
      <c r="AV55">
        <v>0</v>
      </c>
      <c r="AW55">
        <v>2</v>
      </c>
      <c r="AX55">
        <v>34737225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Y55*Source!I51</f>
        <v>0.01</v>
      </c>
      <c r="CY55">
        <f>AA55</f>
        <v>40605.42</v>
      </c>
      <c r="CZ55">
        <f>AE55</f>
        <v>5989</v>
      </c>
      <c r="DA55">
        <f>AI55</f>
        <v>6.78</v>
      </c>
      <c r="DB55">
        <v>0</v>
      </c>
      <c r="DH55">
        <f>Source!I51*SmtRes!Y55</f>
        <v>0.01</v>
      </c>
      <c r="DI55">
        <f>AA55</f>
        <v>40605.42</v>
      </c>
      <c r="DJ55">
        <f>EtalonRes!Y55</f>
        <v>5989</v>
      </c>
      <c r="DK55">
        <f>Source!BC51</f>
        <v>6.78</v>
      </c>
      <c r="GQ55">
        <v>-1</v>
      </c>
      <c r="GR55">
        <v>-1</v>
      </c>
    </row>
    <row r="56" spans="1:200" x14ac:dyDescent="0.2">
      <c r="A56">
        <f>ROW(Source!A51)</f>
        <v>51</v>
      </c>
      <c r="B56">
        <v>34736124</v>
      </c>
      <c r="C56">
        <v>34737192</v>
      </c>
      <c r="D56">
        <v>31474824</v>
      </c>
      <c r="E56">
        <v>1</v>
      </c>
      <c r="F56">
        <v>1</v>
      </c>
      <c r="G56">
        <v>1</v>
      </c>
      <c r="H56">
        <v>3</v>
      </c>
      <c r="I56" t="s">
        <v>450</v>
      </c>
      <c r="J56" t="s">
        <v>451</v>
      </c>
      <c r="K56" t="s">
        <v>452</v>
      </c>
      <c r="L56">
        <v>1339</v>
      </c>
      <c r="N56">
        <v>1007</v>
      </c>
      <c r="O56" t="s">
        <v>81</v>
      </c>
      <c r="P56" t="s">
        <v>81</v>
      </c>
      <c r="Q56">
        <v>1</v>
      </c>
      <c r="W56">
        <v>0</v>
      </c>
      <c r="X56">
        <v>-444202262</v>
      </c>
      <c r="Y56">
        <v>6.7000000000000004E-2</v>
      </c>
      <c r="AA56">
        <v>3785.48</v>
      </c>
      <c r="AB56">
        <v>0</v>
      </c>
      <c r="AC56">
        <v>0</v>
      </c>
      <c r="AD56">
        <v>0</v>
      </c>
      <c r="AE56">
        <v>558.33000000000004</v>
      </c>
      <c r="AF56">
        <v>0</v>
      </c>
      <c r="AG56">
        <v>0</v>
      </c>
      <c r="AH56">
        <v>0</v>
      </c>
      <c r="AI56">
        <v>6.78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47</v>
      </c>
      <c r="AT56">
        <v>6.7000000000000004E-2</v>
      </c>
      <c r="AU56" t="s">
        <v>47</v>
      </c>
      <c r="AV56">
        <v>0</v>
      </c>
      <c r="AW56">
        <v>2</v>
      </c>
      <c r="AX56">
        <v>34737226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Y56*Source!I51</f>
        <v>0.67</v>
      </c>
      <c r="CY56">
        <f>AA56</f>
        <v>3785.48</v>
      </c>
      <c r="CZ56">
        <f>AE56</f>
        <v>558.33000000000004</v>
      </c>
      <c r="DA56">
        <f>AI56</f>
        <v>6.78</v>
      </c>
      <c r="DB56">
        <v>0</v>
      </c>
      <c r="DH56">
        <f>Source!I51*SmtRes!Y56</f>
        <v>0.67</v>
      </c>
      <c r="DI56">
        <f>AA56</f>
        <v>3785.48</v>
      </c>
      <c r="DJ56">
        <f>EtalonRes!Y56</f>
        <v>558.33000000000004</v>
      </c>
      <c r="DK56">
        <f>Source!BC51</f>
        <v>6.78</v>
      </c>
      <c r="GQ56">
        <v>-1</v>
      </c>
      <c r="GR56">
        <v>-1</v>
      </c>
    </row>
    <row r="57" spans="1:200" x14ac:dyDescent="0.2">
      <c r="A57">
        <f>ROW(Source!A86)</f>
        <v>86</v>
      </c>
      <c r="B57">
        <v>34736102</v>
      </c>
      <c r="C57">
        <v>34736416</v>
      </c>
      <c r="D57">
        <v>31711332</v>
      </c>
      <c r="E57">
        <v>1</v>
      </c>
      <c r="F57">
        <v>1</v>
      </c>
      <c r="G57">
        <v>1</v>
      </c>
      <c r="H57">
        <v>1</v>
      </c>
      <c r="I57" t="s">
        <v>453</v>
      </c>
      <c r="J57" t="s">
        <v>47</v>
      </c>
      <c r="K57" t="s">
        <v>454</v>
      </c>
      <c r="L57">
        <v>1191</v>
      </c>
      <c r="N57">
        <v>1013</v>
      </c>
      <c r="O57" t="s">
        <v>414</v>
      </c>
      <c r="P57" t="s">
        <v>414</v>
      </c>
      <c r="Q57">
        <v>1</v>
      </c>
      <c r="W57">
        <v>0</v>
      </c>
      <c r="X57">
        <v>-509590494</v>
      </c>
      <c r="Y57">
        <v>12.3</v>
      </c>
      <c r="AA57">
        <v>0</v>
      </c>
      <c r="AB57">
        <v>0</v>
      </c>
      <c r="AC57">
        <v>0</v>
      </c>
      <c r="AD57">
        <v>8.17</v>
      </c>
      <c r="AE57">
        <v>0</v>
      </c>
      <c r="AF57">
        <v>0</v>
      </c>
      <c r="AG57">
        <v>0</v>
      </c>
      <c r="AH57">
        <v>8.17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47</v>
      </c>
      <c r="AT57">
        <v>12.3</v>
      </c>
      <c r="AU57" t="s">
        <v>47</v>
      </c>
      <c r="AV57">
        <v>1</v>
      </c>
      <c r="AW57">
        <v>2</v>
      </c>
      <c r="AX57">
        <v>34736417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Y57*Source!I86</f>
        <v>19.680000000000003</v>
      </c>
      <c r="CY57">
        <f>AD57</f>
        <v>8.17</v>
      </c>
      <c r="CZ57">
        <f>AH57</f>
        <v>8.17</v>
      </c>
      <c r="DA57">
        <f>AL57</f>
        <v>1</v>
      </c>
      <c r="DB57">
        <v>0</v>
      </c>
      <c r="GQ57">
        <v>-1</v>
      </c>
      <c r="GR57">
        <v>-1</v>
      </c>
    </row>
    <row r="58" spans="1:200" x14ac:dyDescent="0.2">
      <c r="A58">
        <f>ROW(Source!A86)</f>
        <v>86</v>
      </c>
      <c r="B58">
        <v>34736102</v>
      </c>
      <c r="C58">
        <v>34736416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434</v>
      </c>
      <c r="J58" t="s">
        <v>47</v>
      </c>
      <c r="K58" t="s">
        <v>435</v>
      </c>
      <c r="L58">
        <v>1191</v>
      </c>
      <c r="N58">
        <v>1013</v>
      </c>
      <c r="O58" t="s">
        <v>414</v>
      </c>
      <c r="P58" t="s">
        <v>414</v>
      </c>
      <c r="Q58">
        <v>1</v>
      </c>
      <c r="W58">
        <v>0</v>
      </c>
      <c r="X58">
        <v>-1417349443</v>
      </c>
      <c r="Y58">
        <v>0.01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47</v>
      </c>
      <c r="AT58">
        <v>0.01</v>
      </c>
      <c r="AU58" t="s">
        <v>47</v>
      </c>
      <c r="AV58">
        <v>2</v>
      </c>
      <c r="AW58">
        <v>2</v>
      </c>
      <c r="AX58">
        <v>34736418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Y58*Source!I86</f>
        <v>1.6E-2</v>
      </c>
      <c r="CY58">
        <f>AD58</f>
        <v>0</v>
      </c>
      <c r="CZ58">
        <f>AH58</f>
        <v>0</v>
      </c>
      <c r="DA58">
        <f>AL58</f>
        <v>1</v>
      </c>
      <c r="DB58">
        <v>0</v>
      </c>
      <c r="GQ58">
        <v>-1</v>
      </c>
      <c r="GR58">
        <v>-1</v>
      </c>
    </row>
    <row r="59" spans="1:200" x14ac:dyDescent="0.2">
      <c r="A59">
        <f>ROW(Source!A86)</f>
        <v>86</v>
      </c>
      <c r="B59">
        <v>34736102</v>
      </c>
      <c r="C59">
        <v>34736416</v>
      </c>
      <c r="D59">
        <v>31528142</v>
      </c>
      <c r="E59">
        <v>1</v>
      </c>
      <c r="F59">
        <v>1</v>
      </c>
      <c r="G59">
        <v>1</v>
      </c>
      <c r="H59">
        <v>2</v>
      </c>
      <c r="I59" t="s">
        <v>439</v>
      </c>
      <c r="J59" t="s">
        <v>440</v>
      </c>
      <c r="K59" t="s">
        <v>441</v>
      </c>
      <c r="L59">
        <v>1368</v>
      </c>
      <c r="N59">
        <v>1011</v>
      </c>
      <c r="O59" t="s">
        <v>418</v>
      </c>
      <c r="P59" t="s">
        <v>418</v>
      </c>
      <c r="Q59">
        <v>1</v>
      </c>
      <c r="W59">
        <v>0</v>
      </c>
      <c r="X59">
        <v>1372534845</v>
      </c>
      <c r="Y59">
        <v>0.01</v>
      </c>
      <c r="AA59">
        <v>0</v>
      </c>
      <c r="AB59">
        <v>65.709999999999994</v>
      </c>
      <c r="AC59">
        <v>11.6</v>
      </c>
      <c r="AD59">
        <v>0</v>
      </c>
      <c r="AE59">
        <v>0</v>
      </c>
      <c r="AF59">
        <v>65.709999999999994</v>
      </c>
      <c r="AG59">
        <v>11.6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47</v>
      </c>
      <c r="AT59">
        <v>0.01</v>
      </c>
      <c r="AU59" t="s">
        <v>47</v>
      </c>
      <c r="AV59">
        <v>0</v>
      </c>
      <c r="AW59">
        <v>2</v>
      </c>
      <c r="AX59">
        <v>34736419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Y59*Source!I86</f>
        <v>1.6E-2</v>
      </c>
      <c r="CY59">
        <f>AB59</f>
        <v>65.709999999999994</v>
      </c>
      <c r="CZ59">
        <f>AF59</f>
        <v>65.709999999999994</v>
      </c>
      <c r="DA59">
        <f>AJ59</f>
        <v>1</v>
      </c>
      <c r="DB59">
        <v>0</v>
      </c>
      <c r="GQ59">
        <v>-1</v>
      </c>
      <c r="GR59">
        <v>-1</v>
      </c>
    </row>
    <row r="60" spans="1:200" x14ac:dyDescent="0.2">
      <c r="A60">
        <f>ROW(Source!A86)</f>
        <v>86</v>
      </c>
      <c r="B60">
        <v>34736102</v>
      </c>
      <c r="C60">
        <v>34736416</v>
      </c>
      <c r="D60">
        <v>31441178</v>
      </c>
      <c r="E60">
        <v>17</v>
      </c>
      <c r="F60">
        <v>1</v>
      </c>
      <c r="G60">
        <v>1</v>
      </c>
      <c r="H60">
        <v>3</v>
      </c>
      <c r="I60" t="s">
        <v>168</v>
      </c>
      <c r="J60" t="s">
        <v>47</v>
      </c>
      <c r="K60" t="s">
        <v>169</v>
      </c>
      <c r="L60">
        <v>1327</v>
      </c>
      <c r="N60">
        <v>1005</v>
      </c>
      <c r="O60" t="s">
        <v>170</v>
      </c>
      <c r="P60" t="s">
        <v>170</v>
      </c>
      <c r="Q60">
        <v>1</v>
      </c>
      <c r="W60">
        <v>0</v>
      </c>
      <c r="X60">
        <v>280678968</v>
      </c>
      <c r="Y60">
        <v>125</v>
      </c>
      <c r="AA60">
        <v>1.62</v>
      </c>
      <c r="AB60">
        <v>0</v>
      </c>
      <c r="AC60">
        <v>0</v>
      </c>
      <c r="AD60">
        <v>0</v>
      </c>
      <c r="AE60">
        <v>1.62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1</v>
      </c>
      <c r="AQ60">
        <v>0</v>
      </c>
      <c r="AR60">
        <v>0</v>
      </c>
      <c r="AS60" t="s">
        <v>47</v>
      </c>
      <c r="AT60">
        <v>125</v>
      </c>
      <c r="AU60" t="s">
        <v>47</v>
      </c>
      <c r="AV60">
        <v>0</v>
      </c>
      <c r="AW60">
        <v>2</v>
      </c>
      <c r="AX60">
        <v>34736420</v>
      </c>
      <c r="AY60">
        <v>2</v>
      </c>
      <c r="AZ60">
        <v>16384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Y60*Source!I86</f>
        <v>200</v>
      </c>
      <c r="CY60">
        <f t="shared" ref="CY60:CY65" si="0">AA60</f>
        <v>1.62</v>
      </c>
      <c r="CZ60">
        <f t="shared" ref="CZ60:CZ65" si="1">AE60</f>
        <v>1.62</v>
      </c>
      <c r="DA60">
        <f t="shared" ref="DA60:DA65" si="2">AI60</f>
        <v>1</v>
      </c>
      <c r="DB60">
        <v>0</v>
      </c>
      <c r="DH60">
        <f>Source!I86*SmtRes!Y60</f>
        <v>200</v>
      </c>
      <c r="DI60">
        <f t="shared" ref="DI60:DI65" si="3">AA60</f>
        <v>1.62</v>
      </c>
      <c r="DJ60">
        <f>EtalonRes!Y60</f>
        <v>0</v>
      </c>
      <c r="DK60">
        <f>Source!BC86</f>
        <v>1</v>
      </c>
      <c r="GP60">
        <v>1</v>
      </c>
      <c r="GQ60">
        <v>-1</v>
      </c>
      <c r="GR60">
        <v>-1</v>
      </c>
    </row>
    <row r="61" spans="1:200" x14ac:dyDescent="0.2">
      <c r="A61">
        <f>ROW(Source!A86)</f>
        <v>86</v>
      </c>
      <c r="B61">
        <v>34736102</v>
      </c>
      <c r="C61">
        <v>34736416</v>
      </c>
      <c r="D61">
        <v>31449148</v>
      </c>
      <c r="E61">
        <v>1</v>
      </c>
      <c r="F61">
        <v>1</v>
      </c>
      <c r="G61">
        <v>1</v>
      </c>
      <c r="H61">
        <v>3</v>
      </c>
      <c r="I61" t="s">
        <v>442</v>
      </c>
      <c r="J61" t="s">
        <v>443</v>
      </c>
      <c r="K61" t="s">
        <v>444</v>
      </c>
      <c r="L61">
        <v>1348</v>
      </c>
      <c r="N61">
        <v>1009</v>
      </c>
      <c r="O61" t="s">
        <v>74</v>
      </c>
      <c r="P61" t="s">
        <v>74</v>
      </c>
      <c r="Q61">
        <v>1000</v>
      </c>
      <c r="W61">
        <v>0</v>
      </c>
      <c r="X61">
        <v>1174701286</v>
      </c>
      <c r="Y61">
        <v>1.1E-4</v>
      </c>
      <c r="AA61">
        <v>11978</v>
      </c>
      <c r="AB61">
        <v>0</v>
      </c>
      <c r="AC61">
        <v>0</v>
      </c>
      <c r="AD61">
        <v>0</v>
      </c>
      <c r="AE61">
        <v>11978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47</v>
      </c>
      <c r="AT61">
        <v>1.1E-4</v>
      </c>
      <c r="AU61" t="s">
        <v>47</v>
      </c>
      <c r="AV61">
        <v>0</v>
      </c>
      <c r="AW61">
        <v>2</v>
      </c>
      <c r="AX61">
        <v>34736421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Y61*Source!I86</f>
        <v>1.7600000000000002E-4</v>
      </c>
      <c r="CY61">
        <f t="shared" si="0"/>
        <v>11978</v>
      </c>
      <c r="CZ61">
        <f t="shared" si="1"/>
        <v>11978</v>
      </c>
      <c r="DA61">
        <f t="shared" si="2"/>
        <v>1</v>
      </c>
      <c r="DB61">
        <v>0</v>
      </c>
      <c r="DH61">
        <f>Source!I86*SmtRes!Y61</f>
        <v>1.7600000000000002E-4</v>
      </c>
      <c r="DI61">
        <f t="shared" si="3"/>
        <v>11978</v>
      </c>
      <c r="DJ61">
        <f>EtalonRes!Y61</f>
        <v>11978</v>
      </c>
      <c r="DK61">
        <f>Source!BC86</f>
        <v>1</v>
      </c>
      <c r="GQ61">
        <v>-1</v>
      </c>
      <c r="GR61">
        <v>-1</v>
      </c>
    </row>
    <row r="62" spans="1:200" x14ac:dyDescent="0.2">
      <c r="A62">
        <f>ROW(Source!A86)</f>
        <v>86</v>
      </c>
      <c r="B62">
        <v>34736102</v>
      </c>
      <c r="C62">
        <v>34736416</v>
      </c>
      <c r="D62">
        <v>31450131</v>
      </c>
      <c r="E62">
        <v>1</v>
      </c>
      <c r="F62">
        <v>1</v>
      </c>
      <c r="G62">
        <v>1</v>
      </c>
      <c r="H62">
        <v>3</v>
      </c>
      <c r="I62" t="s">
        <v>455</v>
      </c>
      <c r="J62" t="s">
        <v>456</v>
      </c>
      <c r="K62" t="s">
        <v>457</v>
      </c>
      <c r="L62">
        <v>1348</v>
      </c>
      <c r="N62">
        <v>1009</v>
      </c>
      <c r="O62" t="s">
        <v>74</v>
      </c>
      <c r="P62" t="s">
        <v>74</v>
      </c>
      <c r="Q62">
        <v>1000</v>
      </c>
      <c r="W62">
        <v>0</v>
      </c>
      <c r="X62">
        <v>437779204</v>
      </c>
      <c r="Y62">
        <v>8.4999999999999995E-4</v>
      </c>
      <c r="AA62">
        <v>87116</v>
      </c>
      <c r="AB62">
        <v>0</v>
      </c>
      <c r="AC62">
        <v>0</v>
      </c>
      <c r="AD62">
        <v>0</v>
      </c>
      <c r="AE62">
        <v>87116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47</v>
      </c>
      <c r="AT62">
        <v>8.4999999999999995E-4</v>
      </c>
      <c r="AU62" t="s">
        <v>47</v>
      </c>
      <c r="AV62">
        <v>0</v>
      </c>
      <c r="AW62">
        <v>2</v>
      </c>
      <c r="AX62">
        <v>34736422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Y62*Source!I86</f>
        <v>1.3600000000000001E-3</v>
      </c>
      <c r="CY62">
        <f t="shared" si="0"/>
        <v>87116</v>
      </c>
      <c r="CZ62">
        <f t="shared" si="1"/>
        <v>87116</v>
      </c>
      <c r="DA62">
        <f t="shared" si="2"/>
        <v>1</v>
      </c>
      <c r="DB62">
        <v>0</v>
      </c>
      <c r="DH62">
        <f>Source!I86*SmtRes!Y62</f>
        <v>1.3600000000000001E-3</v>
      </c>
      <c r="DI62">
        <f t="shared" si="3"/>
        <v>87116</v>
      </c>
      <c r="DJ62">
        <f>EtalonRes!Y62</f>
        <v>87116</v>
      </c>
      <c r="DK62">
        <f>Source!BC86</f>
        <v>1</v>
      </c>
      <c r="GQ62">
        <v>-1</v>
      </c>
      <c r="GR62">
        <v>-1</v>
      </c>
    </row>
    <row r="63" spans="1:200" x14ac:dyDescent="0.2">
      <c r="A63">
        <f>ROW(Source!A86)</f>
        <v>86</v>
      </c>
      <c r="B63">
        <v>34736102</v>
      </c>
      <c r="C63">
        <v>34736416</v>
      </c>
      <c r="D63">
        <v>31469117</v>
      </c>
      <c r="E63">
        <v>1</v>
      </c>
      <c r="F63">
        <v>1</v>
      </c>
      <c r="G63">
        <v>1</v>
      </c>
      <c r="H63">
        <v>3</v>
      </c>
      <c r="I63" t="s">
        <v>458</v>
      </c>
      <c r="J63" t="s">
        <v>459</v>
      </c>
      <c r="K63" t="s">
        <v>460</v>
      </c>
      <c r="L63">
        <v>1356</v>
      </c>
      <c r="N63">
        <v>1010</v>
      </c>
      <c r="O63" t="s">
        <v>188</v>
      </c>
      <c r="P63" t="s">
        <v>188</v>
      </c>
      <c r="Q63">
        <v>1000</v>
      </c>
      <c r="W63">
        <v>0</v>
      </c>
      <c r="X63">
        <v>1149895446</v>
      </c>
      <c r="Y63">
        <v>2.3599999999999999E-2</v>
      </c>
      <c r="AA63">
        <v>1400</v>
      </c>
      <c r="AB63">
        <v>0</v>
      </c>
      <c r="AC63">
        <v>0</v>
      </c>
      <c r="AD63">
        <v>0</v>
      </c>
      <c r="AE63">
        <v>1400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47</v>
      </c>
      <c r="AT63">
        <v>2.3599999999999999E-2</v>
      </c>
      <c r="AU63" t="s">
        <v>47</v>
      </c>
      <c r="AV63">
        <v>0</v>
      </c>
      <c r="AW63">
        <v>2</v>
      </c>
      <c r="AX63">
        <v>34736423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Y63*Source!I86</f>
        <v>3.7760000000000002E-2</v>
      </c>
      <c r="CY63">
        <f t="shared" si="0"/>
        <v>1400</v>
      </c>
      <c r="CZ63">
        <f t="shared" si="1"/>
        <v>1400</v>
      </c>
      <c r="DA63">
        <f t="shared" si="2"/>
        <v>1</v>
      </c>
      <c r="DB63">
        <v>0</v>
      </c>
      <c r="DH63">
        <f>Source!I86*SmtRes!Y63</f>
        <v>3.7760000000000002E-2</v>
      </c>
      <c r="DI63">
        <f t="shared" si="3"/>
        <v>1400</v>
      </c>
      <c r="DJ63">
        <f>EtalonRes!Y63</f>
        <v>1400</v>
      </c>
      <c r="DK63">
        <f>Source!BC86</f>
        <v>1</v>
      </c>
      <c r="GQ63">
        <v>-1</v>
      </c>
      <c r="GR63">
        <v>-1</v>
      </c>
    </row>
    <row r="64" spans="1:200" x14ac:dyDescent="0.2">
      <c r="A64">
        <f>ROW(Source!A86)</f>
        <v>86</v>
      </c>
      <c r="B64">
        <v>34736102</v>
      </c>
      <c r="C64">
        <v>34736416</v>
      </c>
      <c r="D64">
        <v>31470237</v>
      </c>
      <c r="E64">
        <v>1</v>
      </c>
      <c r="F64">
        <v>1</v>
      </c>
      <c r="G64">
        <v>1</v>
      </c>
      <c r="H64">
        <v>3</v>
      </c>
      <c r="I64" t="s">
        <v>461</v>
      </c>
      <c r="J64" t="s">
        <v>462</v>
      </c>
      <c r="K64" t="s">
        <v>463</v>
      </c>
      <c r="L64">
        <v>1348</v>
      </c>
      <c r="N64">
        <v>1009</v>
      </c>
      <c r="O64" t="s">
        <v>74</v>
      </c>
      <c r="P64" t="s">
        <v>74</v>
      </c>
      <c r="Q64">
        <v>1000</v>
      </c>
      <c r="W64">
        <v>0</v>
      </c>
      <c r="X64">
        <v>-177380457</v>
      </c>
      <c r="Y64">
        <v>8.4999999999999995E-4</v>
      </c>
      <c r="AA64">
        <v>8190</v>
      </c>
      <c r="AB64">
        <v>0</v>
      </c>
      <c r="AC64">
        <v>0</v>
      </c>
      <c r="AD64">
        <v>0</v>
      </c>
      <c r="AE64">
        <v>8190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47</v>
      </c>
      <c r="AT64">
        <v>8.4999999999999995E-4</v>
      </c>
      <c r="AU64" t="s">
        <v>47</v>
      </c>
      <c r="AV64">
        <v>0</v>
      </c>
      <c r="AW64">
        <v>2</v>
      </c>
      <c r="AX64">
        <v>34736424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Y64*Source!I86</f>
        <v>1.3600000000000001E-3</v>
      </c>
      <c r="CY64">
        <f t="shared" si="0"/>
        <v>8190</v>
      </c>
      <c r="CZ64">
        <f t="shared" si="1"/>
        <v>8190</v>
      </c>
      <c r="DA64">
        <f t="shared" si="2"/>
        <v>1</v>
      </c>
      <c r="DB64">
        <v>0</v>
      </c>
      <c r="DH64">
        <f>Source!I86*SmtRes!Y64</f>
        <v>1.3600000000000001E-3</v>
      </c>
      <c r="DI64">
        <f t="shared" si="3"/>
        <v>8190</v>
      </c>
      <c r="DJ64">
        <f>EtalonRes!Y64</f>
        <v>8190</v>
      </c>
      <c r="DK64">
        <f>Source!BC86</f>
        <v>1</v>
      </c>
      <c r="GQ64">
        <v>-1</v>
      </c>
      <c r="GR64">
        <v>-1</v>
      </c>
    </row>
    <row r="65" spans="1:200" x14ac:dyDescent="0.2">
      <c r="A65">
        <f>ROW(Source!A86)</f>
        <v>86</v>
      </c>
      <c r="B65">
        <v>34736102</v>
      </c>
      <c r="C65">
        <v>34736416</v>
      </c>
      <c r="D65">
        <v>31475867</v>
      </c>
      <c r="E65">
        <v>1</v>
      </c>
      <c r="F65">
        <v>1</v>
      </c>
      <c r="G65">
        <v>1</v>
      </c>
      <c r="H65">
        <v>3</v>
      </c>
      <c r="I65" t="s">
        <v>464</v>
      </c>
      <c r="J65" t="s">
        <v>465</v>
      </c>
      <c r="K65" t="s">
        <v>466</v>
      </c>
      <c r="L65">
        <v>1339</v>
      </c>
      <c r="N65">
        <v>1007</v>
      </c>
      <c r="O65" t="s">
        <v>81</v>
      </c>
      <c r="P65" t="s">
        <v>81</v>
      </c>
      <c r="Q65">
        <v>1</v>
      </c>
      <c r="W65">
        <v>0</v>
      </c>
      <c r="X65">
        <v>-1401486766</v>
      </c>
      <c r="Y65">
        <v>3.3999999999999998E-3</v>
      </c>
      <c r="AA65">
        <v>14250</v>
      </c>
      <c r="AB65">
        <v>0</v>
      </c>
      <c r="AC65">
        <v>0</v>
      </c>
      <c r="AD65">
        <v>0</v>
      </c>
      <c r="AE65">
        <v>14250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47</v>
      </c>
      <c r="AT65">
        <v>3.3999999999999998E-3</v>
      </c>
      <c r="AU65" t="s">
        <v>47</v>
      </c>
      <c r="AV65">
        <v>0</v>
      </c>
      <c r="AW65">
        <v>2</v>
      </c>
      <c r="AX65">
        <v>34736425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Y65*Source!I86</f>
        <v>5.4400000000000004E-3</v>
      </c>
      <c r="CY65">
        <f t="shared" si="0"/>
        <v>14250</v>
      </c>
      <c r="CZ65">
        <f t="shared" si="1"/>
        <v>14250</v>
      </c>
      <c r="DA65">
        <f t="shared" si="2"/>
        <v>1</v>
      </c>
      <c r="DB65">
        <v>0</v>
      </c>
      <c r="DH65">
        <f>Source!I86*SmtRes!Y65</f>
        <v>5.4400000000000004E-3</v>
      </c>
      <c r="DI65">
        <f t="shared" si="3"/>
        <v>14250</v>
      </c>
      <c r="DJ65">
        <f>EtalonRes!Y65</f>
        <v>14250</v>
      </c>
      <c r="DK65">
        <f>Source!BC86</f>
        <v>1</v>
      </c>
      <c r="GQ65">
        <v>-1</v>
      </c>
      <c r="GR65">
        <v>-1</v>
      </c>
    </row>
    <row r="66" spans="1:200" x14ac:dyDescent="0.2">
      <c r="A66">
        <f>ROW(Source!A87)</f>
        <v>87</v>
      </c>
      <c r="B66">
        <v>34736124</v>
      </c>
      <c r="C66">
        <v>34736416</v>
      </c>
      <c r="D66">
        <v>31711332</v>
      </c>
      <c r="E66">
        <v>1</v>
      </c>
      <c r="F66">
        <v>1</v>
      </c>
      <c r="G66">
        <v>1</v>
      </c>
      <c r="H66">
        <v>1</v>
      </c>
      <c r="I66" t="s">
        <v>453</v>
      </c>
      <c r="J66" t="s">
        <v>47</v>
      </c>
      <c r="K66" t="s">
        <v>454</v>
      </c>
      <c r="L66">
        <v>1191</v>
      </c>
      <c r="N66">
        <v>1013</v>
      </c>
      <c r="O66" t="s">
        <v>414</v>
      </c>
      <c r="P66" t="s">
        <v>414</v>
      </c>
      <c r="Q66">
        <v>1</v>
      </c>
      <c r="W66">
        <v>0</v>
      </c>
      <c r="X66">
        <v>-509590494</v>
      </c>
      <c r="Y66">
        <v>12.3</v>
      </c>
      <c r="AA66">
        <v>0</v>
      </c>
      <c r="AB66">
        <v>0</v>
      </c>
      <c r="AC66">
        <v>0</v>
      </c>
      <c r="AD66">
        <v>55.39</v>
      </c>
      <c r="AE66">
        <v>0</v>
      </c>
      <c r="AF66">
        <v>0</v>
      </c>
      <c r="AG66">
        <v>0</v>
      </c>
      <c r="AH66">
        <v>8.17</v>
      </c>
      <c r="AI66">
        <v>1</v>
      </c>
      <c r="AJ66">
        <v>1</v>
      </c>
      <c r="AK66">
        <v>1</v>
      </c>
      <c r="AL66">
        <v>6.78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47</v>
      </c>
      <c r="AT66">
        <v>12.3</v>
      </c>
      <c r="AU66" t="s">
        <v>47</v>
      </c>
      <c r="AV66">
        <v>1</v>
      </c>
      <c r="AW66">
        <v>2</v>
      </c>
      <c r="AX66">
        <v>34736417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Y66*Source!I87</f>
        <v>19.680000000000003</v>
      </c>
      <c r="CY66">
        <f>AD66</f>
        <v>55.39</v>
      </c>
      <c r="CZ66">
        <f>AH66</f>
        <v>8.17</v>
      </c>
      <c r="DA66">
        <f>AL66</f>
        <v>6.78</v>
      </c>
      <c r="DB66">
        <v>0</v>
      </c>
      <c r="GQ66">
        <v>-1</v>
      </c>
      <c r="GR66">
        <v>-1</v>
      </c>
    </row>
    <row r="67" spans="1:200" x14ac:dyDescent="0.2">
      <c r="A67">
        <f>ROW(Source!A87)</f>
        <v>87</v>
      </c>
      <c r="B67">
        <v>34736124</v>
      </c>
      <c r="C67">
        <v>34736416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434</v>
      </c>
      <c r="J67" t="s">
        <v>47</v>
      </c>
      <c r="K67" t="s">
        <v>435</v>
      </c>
      <c r="L67">
        <v>1191</v>
      </c>
      <c r="N67">
        <v>1013</v>
      </c>
      <c r="O67" t="s">
        <v>414</v>
      </c>
      <c r="P67" t="s">
        <v>414</v>
      </c>
      <c r="Q67">
        <v>1</v>
      </c>
      <c r="W67">
        <v>0</v>
      </c>
      <c r="X67">
        <v>-1417349443</v>
      </c>
      <c r="Y67">
        <v>0.01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6.78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47</v>
      </c>
      <c r="AT67">
        <v>0.01</v>
      </c>
      <c r="AU67" t="s">
        <v>47</v>
      </c>
      <c r="AV67">
        <v>2</v>
      </c>
      <c r="AW67">
        <v>2</v>
      </c>
      <c r="AX67">
        <v>34736418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Y67*Source!I87</f>
        <v>1.6E-2</v>
      </c>
      <c r="CY67">
        <f>AD67</f>
        <v>0</v>
      </c>
      <c r="CZ67">
        <f>AH67</f>
        <v>0</v>
      </c>
      <c r="DA67">
        <f>AL67</f>
        <v>1</v>
      </c>
      <c r="DB67">
        <v>0</v>
      </c>
      <c r="GQ67">
        <v>-1</v>
      </c>
      <c r="GR67">
        <v>-1</v>
      </c>
    </row>
    <row r="68" spans="1:200" x14ac:dyDescent="0.2">
      <c r="A68">
        <f>ROW(Source!A87)</f>
        <v>87</v>
      </c>
      <c r="B68">
        <v>34736124</v>
      </c>
      <c r="C68">
        <v>34736416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439</v>
      </c>
      <c r="J68" t="s">
        <v>440</v>
      </c>
      <c r="K68" t="s">
        <v>441</v>
      </c>
      <c r="L68">
        <v>1368</v>
      </c>
      <c r="N68">
        <v>1011</v>
      </c>
      <c r="O68" t="s">
        <v>418</v>
      </c>
      <c r="P68" t="s">
        <v>418</v>
      </c>
      <c r="Q68">
        <v>1</v>
      </c>
      <c r="W68">
        <v>0</v>
      </c>
      <c r="X68">
        <v>1372534845</v>
      </c>
      <c r="Y68">
        <v>0.01</v>
      </c>
      <c r="AA68">
        <v>0</v>
      </c>
      <c r="AB68">
        <v>445.51</v>
      </c>
      <c r="AC68">
        <v>11.6</v>
      </c>
      <c r="AD68">
        <v>0</v>
      </c>
      <c r="AE68">
        <v>0</v>
      </c>
      <c r="AF68">
        <v>65.709999999999994</v>
      </c>
      <c r="AG68">
        <v>11.6</v>
      </c>
      <c r="AH68">
        <v>0</v>
      </c>
      <c r="AI68">
        <v>1</v>
      </c>
      <c r="AJ68">
        <v>6.78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47</v>
      </c>
      <c r="AT68">
        <v>0.01</v>
      </c>
      <c r="AU68" t="s">
        <v>47</v>
      </c>
      <c r="AV68">
        <v>0</v>
      </c>
      <c r="AW68">
        <v>2</v>
      </c>
      <c r="AX68">
        <v>34736419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Y68*Source!I87</f>
        <v>1.6E-2</v>
      </c>
      <c r="CY68">
        <f>AB68</f>
        <v>445.51</v>
      </c>
      <c r="CZ68">
        <f>AF68</f>
        <v>65.709999999999994</v>
      </c>
      <c r="DA68">
        <f>AJ68</f>
        <v>6.78</v>
      </c>
      <c r="DB68">
        <v>0</v>
      </c>
      <c r="GQ68">
        <v>-1</v>
      </c>
      <c r="GR68">
        <v>-1</v>
      </c>
    </row>
    <row r="69" spans="1:200" x14ac:dyDescent="0.2">
      <c r="A69">
        <f>ROW(Source!A87)</f>
        <v>87</v>
      </c>
      <c r="B69">
        <v>34736124</v>
      </c>
      <c r="C69">
        <v>34736416</v>
      </c>
      <c r="D69">
        <v>31441178</v>
      </c>
      <c r="E69">
        <v>17</v>
      </c>
      <c r="F69">
        <v>1</v>
      </c>
      <c r="G69">
        <v>1</v>
      </c>
      <c r="H69">
        <v>3</v>
      </c>
      <c r="I69" t="s">
        <v>168</v>
      </c>
      <c r="J69" t="s">
        <v>47</v>
      </c>
      <c r="K69" t="s">
        <v>169</v>
      </c>
      <c r="L69">
        <v>1327</v>
      </c>
      <c r="N69">
        <v>1005</v>
      </c>
      <c r="O69" t="s">
        <v>170</v>
      </c>
      <c r="P69" t="s">
        <v>170</v>
      </c>
      <c r="Q69">
        <v>1</v>
      </c>
      <c r="W69">
        <v>0</v>
      </c>
      <c r="X69">
        <v>280678968</v>
      </c>
      <c r="Y69">
        <v>125</v>
      </c>
      <c r="AA69">
        <v>10.8</v>
      </c>
      <c r="AB69">
        <v>0</v>
      </c>
      <c r="AC69">
        <v>0</v>
      </c>
      <c r="AD69">
        <v>0</v>
      </c>
      <c r="AE69">
        <v>1.62</v>
      </c>
      <c r="AF69">
        <v>0</v>
      </c>
      <c r="AG69">
        <v>0</v>
      </c>
      <c r="AH69">
        <v>0</v>
      </c>
      <c r="AI69">
        <v>6.78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1</v>
      </c>
      <c r="AQ69">
        <v>0</v>
      </c>
      <c r="AR69">
        <v>0</v>
      </c>
      <c r="AS69" t="s">
        <v>47</v>
      </c>
      <c r="AT69">
        <v>125</v>
      </c>
      <c r="AU69" t="s">
        <v>47</v>
      </c>
      <c r="AV69">
        <v>0</v>
      </c>
      <c r="AW69">
        <v>2</v>
      </c>
      <c r="AX69">
        <v>34736420</v>
      </c>
      <c r="AY69">
        <v>2</v>
      </c>
      <c r="AZ69">
        <v>16384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Y69*Source!I87</f>
        <v>200</v>
      </c>
      <c r="CY69">
        <f t="shared" ref="CY69:CY74" si="4">AA69</f>
        <v>10.8</v>
      </c>
      <c r="CZ69">
        <f t="shared" ref="CZ69:CZ74" si="5">AE69</f>
        <v>1.62</v>
      </c>
      <c r="DA69">
        <f t="shared" ref="DA69:DA74" si="6">AI69</f>
        <v>6.78</v>
      </c>
      <c r="DB69">
        <v>0</v>
      </c>
      <c r="DH69">
        <f>Source!I87*SmtRes!Y69</f>
        <v>200</v>
      </c>
      <c r="DI69">
        <f t="shared" ref="DI69:DI74" si="7">AA69</f>
        <v>10.8</v>
      </c>
      <c r="DJ69">
        <f>EtalonRes!Y69</f>
        <v>0</v>
      </c>
      <c r="DK69">
        <f>Source!BC87</f>
        <v>6.78</v>
      </c>
      <c r="GP69">
        <v>1</v>
      </c>
      <c r="GQ69">
        <v>-1</v>
      </c>
      <c r="GR69">
        <v>-1</v>
      </c>
    </row>
    <row r="70" spans="1:200" x14ac:dyDescent="0.2">
      <c r="A70">
        <f>ROW(Source!A87)</f>
        <v>87</v>
      </c>
      <c r="B70">
        <v>34736124</v>
      </c>
      <c r="C70">
        <v>34736416</v>
      </c>
      <c r="D70">
        <v>31449148</v>
      </c>
      <c r="E70">
        <v>1</v>
      </c>
      <c r="F70">
        <v>1</v>
      </c>
      <c r="G70">
        <v>1</v>
      </c>
      <c r="H70">
        <v>3</v>
      </c>
      <c r="I70" t="s">
        <v>442</v>
      </c>
      <c r="J70" t="s">
        <v>443</v>
      </c>
      <c r="K70" t="s">
        <v>444</v>
      </c>
      <c r="L70">
        <v>1348</v>
      </c>
      <c r="N70">
        <v>1009</v>
      </c>
      <c r="O70" t="s">
        <v>74</v>
      </c>
      <c r="P70" t="s">
        <v>74</v>
      </c>
      <c r="Q70">
        <v>1000</v>
      </c>
      <c r="W70">
        <v>0</v>
      </c>
      <c r="X70">
        <v>1174701286</v>
      </c>
      <c r="Y70">
        <v>1.1E-4</v>
      </c>
      <c r="AA70">
        <v>81210.84</v>
      </c>
      <c r="AB70">
        <v>0</v>
      </c>
      <c r="AC70">
        <v>0</v>
      </c>
      <c r="AD70">
        <v>0</v>
      </c>
      <c r="AE70">
        <v>11978</v>
      </c>
      <c r="AF70">
        <v>0</v>
      </c>
      <c r="AG70">
        <v>0</v>
      </c>
      <c r="AH70">
        <v>0</v>
      </c>
      <c r="AI70">
        <v>6.78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47</v>
      </c>
      <c r="AT70">
        <v>1.1E-4</v>
      </c>
      <c r="AU70" t="s">
        <v>47</v>
      </c>
      <c r="AV70">
        <v>0</v>
      </c>
      <c r="AW70">
        <v>2</v>
      </c>
      <c r="AX70">
        <v>34736421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Y70*Source!I87</f>
        <v>1.7600000000000002E-4</v>
      </c>
      <c r="CY70">
        <f t="shared" si="4"/>
        <v>81210.84</v>
      </c>
      <c r="CZ70">
        <f t="shared" si="5"/>
        <v>11978</v>
      </c>
      <c r="DA70">
        <f t="shared" si="6"/>
        <v>6.78</v>
      </c>
      <c r="DB70">
        <v>0</v>
      </c>
      <c r="DH70">
        <f>Source!I87*SmtRes!Y70</f>
        <v>1.7600000000000002E-4</v>
      </c>
      <c r="DI70">
        <f t="shared" si="7"/>
        <v>81210.84</v>
      </c>
      <c r="DJ70">
        <f>EtalonRes!Y70</f>
        <v>11978</v>
      </c>
      <c r="DK70">
        <f>Source!BC87</f>
        <v>6.78</v>
      </c>
      <c r="GQ70">
        <v>-1</v>
      </c>
      <c r="GR70">
        <v>-1</v>
      </c>
    </row>
    <row r="71" spans="1:200" x14ac:dyDescent="0.2">
      <c r="A71">
        <f>ROW(Source!A87)</f>
        <v>87</v>
      </c>
      <c r="B71">
        <v>34736124</v>
      </c>
      <c r="C71">
        <v>34736416</v>
      </c>
      <c r="D71">
        <v>31450131</v>
      </c>
      <c r="E71">
        <v>1</v>
      </c>
      <c r="F71">
        <v>1</v>
      </c>
      <c r="G71">
        <v>1</v>
      </c>
      <c r="H71">
        <v>3</v>
      </c>
      <c r="I71" t="s">
        <v>455</v>
      </c>
      <c r="J71" t="s">
        <v>456</v>
      </c>
      <c r="K71" t="s">
        <v>457</v>
      </c>
      <c r="L71">
        <v>1348</v>
      </c>
      <c r="N71">
        <v>1009</v>
      </c>
      <c r="O71" t="s">
        <v>74</v>
      </c>
      <c r="P71" t="s">
        <v>74</v>
      </c>
      <c r="Q71">
        <v>1000</v>
      </c>
      <c r="W71">
        <v>0</v>
      </c>
      <c r="X71">
        <v>437779204</v>
      </c>
      <c r="Y71">
        <v>8.4999999999999995E-4</v>
      </c>
      <c r="AA71">
        <v>590646.48</v>
      </c>
      <c r="AB71">
        <v>0</v>
      </c>
      <c r="AC71">
        <v>0</v>
      </c>
      <c r="AD71">
        <v>0</v>
      </c>
      <c r="AE71">
        <v>87116</v>
      </c>
      <c r="AF71">
        <v>0</v>
      </c>
      <c r="AG71">
        <v>0</v>
      </c>
      <c r="AH71">
        <v>0</v>
      </c>
      <c r="AI71">
        <v>6.78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47</v>
      </c>
      <c r="AT71">
        <v>8.4999999999999995E-4</v>
      </c>
      <c r="AU71" t="s">
        <v>47</v>
      </c>
      <c r="AV71">
        <v>0</v>
      </c>
      <c r="AW71">
        <v>2</v>
      </c>
      <c r="AX71">
        <v>34736422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Y71*Source!I87</f>
        <v>1.3600000000000001E-3</v>
      </c>
      <c r="CY71">
        <f t="shared" si="4"/>
        <v>590646.48</v>
      </c>
      <c r="CZ71">
        <f t="shared" si="5"/>
        <v>87116</v>
      </c>
      <c r="DA71">
        <f t="shared" si="6"/>
        <v>6.78</v>
      </c>
      <c r="DB71">
        <v>0</v>
      </c>
      <c r="DH71">
        <f>Source!I87*SmtRes!Y71</f>
        <v>1.3600000000000001E-3</v>
      </c>
      <c r="DI71">
        <f t="shared" si="7"/>
        <v>590646.48</v>
      </c>
      <c r="DJ71">
        <f>EtalonRes!Y71</f>
        <v>87116</v>
      </c>
      <c r="DK71">
        <f>Source!BC87</f>
        <v>6.78</v>
      </c>
      <c r="GQ71">
        <v>-1</v>
      </c>
      <c r="GR71">
        <v>-1</v>
      </c>
    </row>
    <row r="72" spans="1:200" x14ac:dyDescent="0.2">
      <c r="A72">
        <f>ROW(Source!A87)</f>
        <v>87</v>
      </c>
      <c r="B72">
        <v>34736124</v>
      </c>
      <c r="C72">
        <v>34736416</v>
      </c>
      <c r="D72">
        <v>31469117</v>
      </c>
      <c r="E72">
        <v>1</v>
      </c>
      <c r="F72">
        <v>1</v>
      </c>
      <c r="G72">
        <v>1</v>
      </c>
      <c r="H72">
        <v>3</v>
      </c>
      <c r="I72" t="s">
        <v>458</v>
      </c>
      <c r="J72" t="s">
        <v>459</v>
      </c>
      <c r="K72" t="s">
        <v>460</v>
      </c>
      <c r="L72">
        <v>1356</v>
      </c>
      <c r="N72">
        <v>1010</v>
      </c>
      <c r="O72" t="s">
        <v>188</v>
      </c>
      <c r="P72" t="s">
        <v>188</v>
      </c>
      <c r="Q72">
        <v>1000</v>
      </c>
      <c r="W72">
        <v>0</v>
      </c>
      <c r="X72">
        <v>1149895446</v>
      </c>
      <c r="Y72">
        <v>2.3599999999999999E-2</v>
      </c>
      <c r="AA72">
        <v>9492</v>
      </c>
      <c r="AB72">
        <v>0</v>
      </c>
      <c r="AC72">
        <v>0</v>
      </c>
      <c r="AD72">
        <v>0</v>
      </c>
      <c r="AE72">
        <v>1400</v>
      </c>
      <c r="AF72">
        <v>0</v>
      </c>
      <c r="AG72">
        <v>0</v>
      </c>
      <c r="AH72">
        <v>0</v>
      </c>
      <c r="AI72">
        <v>6.78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47</v>
      </c>
      <c r="AT72">
        <v>2.3599999999999999E-2</v>
      </c>
      <c r="AU72" t="s">
        <v>47</v>
      </c>
      <c r="AV72">
        <v>0</v>
      </c>
      <c r="AW72">
        <v>2</v>
      </c>
      <c r="AX72">
        <v>34736423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Y72*Source!I87</f>
        <v>3.7760000000000002E-2</v>
      </c>
      <c r="CY72">
        <f t="shared" si="4"/>
        <v>9492</v>
      </c>
      <c r="CZ72">
        <f t="shared" si="5"/>
        <v>1400</v>
      </c>
      <c r="DA72">
        <f t="shared" si="6"/>
        <v>6.78</v>
      </c>
      <c r="DB72">
        <v>0</v>
      </c>
      <c r="DH72">
        <f>Source!I87*SmtRes!Y72</f>
        <v>3.7760000000000002E-2</v>
      </c>
      <c r="DI72">
        <f t="shared" si="7"/>
        <v>9492</v>
      </c>
      <c r="DJ72">
        <f>EtalonRes!Y72</f>
        <v>1400</v>
      </c>
      <c r="DK72">
        <f>Source!BC87</f>
        <v>6.78</v>
      </c>
      <c r="GQ72">
        <v>-1</v>
      </c>
      <c r="GR72">
        <v>-1</v>
      </c>
    </row>
    <row r="73" spans="1:200" x14ac:dyDescent="0.2">
      <c r="A73">
        <f>ROW(Source!A87)</f>
        <v>87</v>
      </c>
      <c r="B73">
        <v>34736124</v>
      </c>
      <c r="C73">
        <v>34736416</v>
      </c>
      <c r="D73">
        <v>31470237</v>
      </c>
      <c r="E73">
        <v>1</v>
      </c>
      <c r="F73">
        <v>1</v>
      </c>
      <c r="G73">
        <v>1</v>
      </c>
      <c r="H73">
        <v>3</v>
      </c>
      <c r="I73" t="s">
        <v>461</v>
      </c>
      <c r="J73" t="s">
        <v>462</v>
      </c>
      <c r="K73" t="s">
        <v>463</v>
      </c>
      <c r="L73">
        <v>1348</v>
      </c>
      <c r="N73">
        <v>1009</v>
      </c>
      <c r="O73" t="s">
        <v>74</v>
      </c>
      <c r="P73" t="s">
        <v>74</v>
      </c>
      <c r="Q73">
        <v>1000</v>
      </c>
      <c r="W73">
        <v>0</v>
      </c>
      <c r="X73">
        <v>-177380457</v>
      </c>
      <c r="Y73">
        <v>8.4999999999999995E-4</v>
      </c>
      <c r="AA73">
        <v>55528.2</v>
      </c>
      <c r="AB73">
        <v>0</v>
      </c>
      <c r="AC73">
        <v>0</v>
      </c>
      <c r="AD73">
        <v>0</v>
      </c>
      <c r="AE73">
        <v>8190</v>
      </c>
      <c r="AF73">
        <v>0</v>
      </c>
      <c r="AG73">
        <v>0</v>
      </c>
      <c r="AH73">
        <v>0</v>
      </c>
      <c r="AI73">
        <v>6.78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47</v>
      </c>
      <c r="AT73">
        <v>8.4999999999999995E-4</v>
      </c>
      <c r="AU73" t="s">
        <v>47</v>
      </c>
      <c r="AV73">
        <v>0</v>
      </c>
      <c r="AW73">
        <v>2</v>
      </c>
      <c r="AX73">
        <v>34736424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Y73*Source!I87</f>
        <v>1.3600000000000001E-3</v>
      </c>
      <c r="CY73">
        <f t="shared" si="4"/>
        <v>55528.2</v>
      </c>
      <c r="CZ73">
        <f t="shared" si="5"/>
        <v>8190</v>
      </c>
      <c r="DA73">
        <f t="shared" si="6"/>
        <v>6.78</v>
      </c>
      <c r="DB73">
        <v>0</v>
      </c>
      <c r="DH73">
        <f>Source!I87*SmtRes!Y73</f>
        <v>1.3600000000000001E-3</v>
      </c>
      <c r="DI73">
        <f t="shared" si="7"/>
        <v>55528.2</v>
      </c>
      <c r="DJ73">
        <f>EtalonRes!Y73</f>
        <v>8190</v>
      </c>
      <c r="DK73">
        <f>Source!BC87</f>
        <v>6.78</v>
      </c>
      <c r="GQ73">
        <v>-1</v>
      </c>
      <c r="GR73">
        <v>-1</v>
      </c>
    </row>
    <row r="74" spans="1:200" x14ac:dyDescent="0.2">
      <c r="A74">
        <f>ROW(Source!A87)</f>
        <v>87</v>
      </c>
      <c r="B74">
        <v>34736124</v>
      </c>
      <c r="C74">
        <v>34736416</v>
      </c>
      <c r="D74">
        <v>31475867</v>
      </c>
      <c r="E74">
        <v>1</v>
      </c>
      <c r="F74">
        <v>1</v>
      </c>
      <c r="G74">
        <v>1</v>
      </c>
      <c r="H74">
        <v>3</v>
      </c>
      <c r="I74" t="s">
        <v>464</v>
      </c>
      <c r="J74" t="s">
        <v>465</v>
      </c>
      <c r="K74" t="s">
        <v>466</v>
      </c>
      <c r="L74">
        <v>1339</v>
      </c>
      <c r="N74">
        <v>1007</v>
      </c>
      <c r="O74" t="s">
        <v>81</v>
      </c>
      <c r="P74" t="s">
        <v>81</v>
      </c>
      <c r="Q74">
        <v>1</v>
      </c>
      <c r="W74">
        <v>0</v>
      </c>
      <c r="X74">
        <v>-1401486766</v>
      </c>
      <c r="Y74">
        <v>3.3999999999999998E-3</v>
      </c>
      <c r="AA74">
        <v>96615</v>
      </c>
      <c r="AB74">
        <v>0</v>
      </c>
      <c r="AC74">
        <v>0</v>
      </c>
      <c r="AD74">
        <v>0</v>
      </c>
      <c r="AE74">
        <v>14250</v>
      </c>
      <c r="AF74">
        <v>0</v>
      </c>
      <c r="AG74">
        <v>0</v>
      </c>
      <c r="AH74">
        <v>0</v>
      </c>
      <c r="AI74">
        <v>6.78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47</v>
      </c>
      <c r="AT74">
        <v>3.3999999999999998E-3</v>
      </c>
      <c r="AU74" t="s">
        <v>47</v>
      </c>
      <c r="AV74">
        <v>0</v>
      </c>
      <c r="AW74">
        <v>2</v>
      </c>
      <c r="AX74">
        <v>34736425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Y74*Source!I87</f>
        <v>5.4400000000000004E-3</v>
      </c>
      <c r="CY74">
        <f t="shared" si="4"/>
        <v>96615</v>
      </c>
      <c r="CZ74">
        <f t="shared" si="5"/>
        <v>14250</v>
      </c>
      <c r="DA74">
        <f t="shared" si="6"/>
        <v>6.78</v>
      </c>
      <c r="DB74">
        <v>0</v>
      </c>
      <c r="DH74">
        <f>Source!I87*SmtRes!Y74</f>
        <v>5.4400000000000004E-3</v>
      </c>
      <c r="DI74">
        <f t="shared" si="7"/>
        <v>96615</v>
      </c>
      <c r="DJ74">
        <f>EtalonRes!Y74</f>
        <v>14250</v>
      </c>
      <c r="DK74">
        <f>Source!BC87</f>
        <v>6.78</v>
      </c>
      <c r="GQ74">
        <v>-1</v>
      </c>
      <c r="GR74">
        <v>-1</v>
      </c>
    </row>
    <row r="75" spans="1:200" x14ac:dyDescent="0.2">
      <c r="A75">
        <f>ROW(Source!A90)</f>
        <v>90</v>
      </c>
      <c r="B75">
        <v>34736102</v>
      </c>
      <c r="C75">
        <v>34736310</v>
      </c>
      <c r="D75">
        <v>31711452</v>
      </c>
      <c r="E75">
        <v>1</v>
      </c>
      <c r="F75">
        <v>1</v>
      </c>
      <c r="G75">
        <v>1</v>
      </c>
      <c r="H75">
        <v>1</v>
      </c>
      <c r="I75" t="s">
        <v>467</v>
      </c>
      <c r="J75" t="s">
        <v>47</v>
      </c>
      <c r="K75" t="s">
        <v>468</v>
      </c>
      <c r="L75">
        <v>1191</v>
      </c>
      <c r="N75">
        <v>1013</v>
      </c>
      <c r="O75" t="s">
        <v>414</v>
      </c>
      <c r="P75" t="s">
        <v>414</v>
      </c>
      <c r="Q75">
        <v>1</v>
      </c>
      <c r="W75">
        <v>0</v>
      </c>
      <c r="X75">
        <v>1850719656</v>
      </c>
      <c r="Y75">
        <v>24.09</v>
      </c>
      <c r="AA75">
        <v>0</v>
      </c>
      <c r="AB75">
        <v>0</v>
      </c>
      <c r="AC75">
        <v>0</v>
      </c>
      <c r="AD75">
        <v>8.31</v>
      </c>
      <c r="AE75">
        <v>0</v>
      </c>
      <c r="AF75">
        <v>0</v>
      </c>
      <c r="AG75">
        <v>0</v>
      </c>
      <c r="AH75">
        <v>8.31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47</v>
      </c>
      <c r="AT75">
        <v>24.09</v>
      </c>
      <c r="AU75" t="s">
        <v>47</v>
      </c>
      <c r="AV75">
        <v>1</v>
      </c>
      <c r="AW75">
        <v>2</v>
      </c>
      <c r="AX75">
        <v>34736311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Y75*Source!I90</f>
        <v>200.4288</v>
      </c>
      <c r="CY75">
        <f>AD75</f>
        <v>8.31</v>
      </c>
      <c r="CZ75">
        <f>AH75</f>
        <v>8.31</v>
      </c>
      <c r="DA75">
        <f>AL75</f>
        <v>1</v>
      </c>
      <c r="DB75">
        <v>0</v>
      </c>
      <c r="GQ75">
        <v>-1</v>
      </c>
      <c r="GR75">
        <v>-1</v>
      </c>
    </row>
    <row r="76" spans="1:200" x14ac:dyDescent="0.2">
      <c r="A76">
        <f>ROW(Source!A90)</f>
        <v>90</v>
      </c>
      <c r="B76">
        <v>34736102</v>
      </c>
      <c r="C76">
        <v>34736310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434</v>
      </c>
      <c r="J76" t="s">
        <v>47</v>
      </c>
      <c r="K76" t="s">
        <v>435</v>
      </c>
      <c r="L76">
        <v>1191</v>
      </c>
      <c r="N76">
        <v>1013</v>
      </c>
      <c r="O76" t="s">
        <v>414</v>
      </c>
      <c r="P76" t="s">
        <v>414</v>
      </c>
      <c r="Q76">
        <v>1</v>
      </c>
      <c r="W76">
        <v>0</v>
      </c>
      <c r="X76">
        <v>-1417349443</v>
      </c>
      <c r="Y76">
        <v>0.37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47</v>
      </c>
      <c r="AT76">
        <v>0.37</v>
      </c>
      <c r="AU76" t="s">
        <v>47</v>
      </c>
      <c r="AV76">
        <v>2</v>
      </c>
      <c r="AW76">
        <v>2</v>
      </c>
      <c r="AX76">
        <v>34736312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Y76*Source!I90</f>
        <v>3.0784000000000002</v>
      </c>
      <c r="CY76">
        <f>AD76</f>
        <v>0</v>
      </c>
      <c r="CZ76">
        <f>AH76</f>
        <v>0</v>
      </c>
      <c r="DA76">
        <f>AL76</f>
        <v>1</v>
      </c>
      <c r="DB76">
        <v>0</v>
      </c>
      <c r="GQ76">
        <v>-1</v>
      </c>
      <c r="GR76">
        <v>-1</v>
      </c>
    </row>
    <row r="77" spans="1:200" x14ac:dyDescent="0.2">
      <c r="A77">
        <f>ROW(Source!A90)</f>
        <v>90</v>
      </c>
      <c r="B77">
        <v>34736102</v>
      </c>
      <c r="C77">
        <v>34736310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469</v>
      </c>
      <c r="J77" t="s">
        <v>470</v>
      </c>
      <c r="K77" t="s">
        <v>471</v>
      </c>
      <c r="L77">
        <v>1368</v>
      </c>
      <c r="N77">
        <v>1011</v>
      </c>
      <c r="O77" t="s">
        <v>418</v>
      </c>
      <c r="P77" t="s">
        <v>418</v>
      </c>
      <c r="Q77">
        <v>1</v>
      </c>
      <c r="W77">
        <v>0</v>
      </c>
      <c r="X77">
        <v>-1718674368</v>
      </c>
      <c r="Y77">
        <v>0.15</v>
      </c>
      <c r="AA77">
        <v>0</v>
      </c>
      <c r="AB77">
        <v>111.99</v>
      </c>
      <c r="AC77">
        <v>13.5</v>
      </c>
      <c r="AD77">
        <v>0</v>
      </c>
      <c r="AE77">
        <v>0</v>
      </c>
      <c r="AF77">
        <v>111.99</v>
      </c>
      <c r="AG77">
        <v>13.5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47</v>
      </c>
      <c r="AT77">
        <v>0.15</v>
      </c>
      <c r="AU77" t="s">
        <v>47</v>
      </c>
      <c r="AV77">
        <v>0</v>
      </c>
      <c r="AW77">
        <v>2</v>
      </c>
      <c r="AX77">
        <v>34736313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Y77*Source!I90</f>
        <v>1.248</v>
      </c>
      <c r="CY77">
        <f>AB77</f>
        <v>111.99</v>
      </c>
      <c r="CZ77">
        <f>AF77</f>
        <v>111.99</v>
      </c>
      <c r="DA77">
        <f>AJ77</f>
        <v>1</v>
      </c>
      <c r="DB77">
        <v>0</v>
      </c>
      <c r="GQ77">
        <v>-1</v>
      </c>
      <c r="GR77">
        <v>-1</v>
      </c>
    </row>
    <row r="78" spans="1:200" x14ac:dyDescent="0.2">
      <c r="A78">
        <f>ROW(Source!A90)</f>
        <v>90</v>
      </c>
      <c r="B78">
        <v>34736102</v>
      </c>
      <c r="C78">
        <v>34736310</v>
      </c>
      <c r="D78">
        <v>31528142</v>
      </c>
      <c r="E78">
        <v>1</v>
      </c>
      <c r="F78">
        <v>1</v>
      </c>
      <c r="G78">
        <v>1</v>
      </c>
      <c r="H78">
        <v>2</v>
      </c>
      <c r="I78" t="s">
        <v>439</v>
      </c>
      <c r="J78" t="s">
        <v>440</v>
      </c>
      <c r="K78" t="s">
        <v>441</v>
      </c>
      <c r="L78">
        <v>1368</v>
      </c>
      <c r="N78">
        <v>1011</v>
      </c>
      <c r="O78" t="s">
        <v>418</v>
      </c>
      <c r="P78" t="s">
        <v>418</v>
      </c>
      <c r="Q78">
        <v>1</v>
      </c>
      <c r="W78">
        <v>0</v>
      </c>
      <c r="X78">
        <v>1372534845</v>
      </c>
      <c r="Y78">
        <v>0.22</v>
      </c>
      <c r="AA78">
        <v>0</v>
      </c>
      <c r="AB78">
        <v>65.709999999999994</v>
      </c>
      <c r="AC78">
        <v>11.6</v>
      </c>
      <c r="AD78">
        <v>0</v>
      </c>
      <c r="AE78">
        <v>0</v>
      </c>
      <c r="AF78">
        <v>65.709999999999994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47</v>
      </c>
      <c r="AT78">
        <v>0.22</v>
      </c>
      <c r="AU78" t="s">
        <v>47</v>
      </c>
      <c r="AV78">
        <v>0</v>
      </c>
      <c r="AW78">
        <v>2</v>
      </c>
      <c r="AX78">
        <v>34736314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Y78*Source!I90</f>
        <v>1.8304</v>
      </c>
      <c r="CY78">
        <f>AB78</f>
        <v>65.709999999999994</v>
      </c>
      <c r="CZ78">
        <f>AF78</f>
        <v>65.709999999999994</v>
      </c>
      <c r="DA78">
        <f>AJ78</f>
        <v>1</v>
      </c>
      <c r="DB78">
        <v>0</v>
      </c>
      <c r="GQ78">
        <v>-1</v>
      </c>
      <c r="GR78">
        <v>-1</v>
      </c>
    </row>
    <row r="79" spans="1:200" x14ac:dyDescent="0.2">
      <c r="A79">
        <f>ROW(Source!A90)</f>
        <v>90</v>
      </c>
      <c r="B79">
        <v>34736102</v>
      </c>
      <c r="C79">
        <v>34736310</v>
      </c>
      <c r="D79">
        <v>31449148</v>
      </c>
      <c r="E79">
        <v>1</v>
      </c>
      <c r="F79">
        <v>1</v>
      </c>
      <c r="G79">
        <v>1</v>
      </c>
      <c r="H79">
        <v>3</v>
      </c>
      <c r="I79" t="s">
        <v>442</v>
      </c>
      <c r="J79" t="s">
        <v>443</v>
      </c>
      <c r="K79" t="s">
        <v>444</v>
      </c>
      <c r="L79">
        <v>1348</v>
      </c>
      <c r="N79">
        <v>1009</v>
      </c>
      <c r="O79" t="s">
        <v>74</v>
      </c>
      <c r="P79" t="s">
        <v>74</v>
      </c>
      <c r="Q79">
        <v>1000</v>
      </c>
      <c r="W79">
        <v>0</v>
      </c>
      <c r="X79">
        <v>1174701286</v>
      </c>
      <c r="Y79">
        <v>7.1999999999999998E-3</v>
      </c>
      <c r="AA79">
        <v>11978</v>
      </c>
      <c r="AB79">
        <v>0</v>
      </c>
      <c r="AC79">
        <v>0</v>
      </c>
      <c r="AD79">
        <v>0</v>
      </c>
      <c r="AE79">
        <v>11978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47</v>
      </c>
      <c r="AT79">
        <v>7.1999999999999998E-3</v>
      </c>
      <c r="AU79" t="s">
        <v>47</v>
      </c>
      <c r="AV79">
        <v>0</v>
      </c>
      <c r="AW79">
        <v>2</v>
      </c>
      <c r="AX79">
        <v>34736315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Y79*Source!I90</f>
        <v>5.9903999999999999E-2</v>
      </c>
      <c r="CY79">
        <f t="shared" ref="CY79:CY86" si="8">AA79</f>
        <v>11978</v>
      </c>
      <c r="CZ79">
        <f t="shared" ref="CZ79:CZ86" si="9">AE79</f>
        <v>11978</v>
      </c>
      <c r="DA79">
        <f t="shared" ref="DA79:DA86" si="10">AI79</f>
        <v>1</v>
      </c>
      <c r="DB79">
        <v>0</v>
      </c>
      <c r="DH79">
        <f>Source!I90*SmtRes!Y79</f>
        <v>5.9903999999999999E-2</v>
      </c>
      <c r="DI79">
        <f t="shared" ref="DI79:DI86" si="11">AA79</f>
        <v>11978</v>
      </c>
      <c r="DJ79">
        <f>EtalonRes!Y79</f>
        <v>11978</v>
      </c>
      <c r="DK79">
        <f>Source!BC90</f>
        <v>1</v>
      </c>
      <c r="GQ79">
        <v>-1</v>
      </c>
      <c r="GR79">
        <v>-1</v>
      </c>
    </row>
    <row r="80" spans="1:200" x14ac:dyDescent="0.2">
      <c r="A80">
        <f>ROW(Source!A90)</f>
        <v>90</v>
      </c>
      <c r="B80">
        <v>34736102</v>
      </c>
      <c r="C80">
        <v>34736310</v>
      </c>
      <c r="D80">
        <v>31468893</v>
      </c>
      <c r="E80">
        <v>1</v>
      </c>
      <c r="F80">
        <v>1</v>
      </c>
      <c r="G80">
        <v>1</v>
      </c>
      <c r="H80">
        <v>3</v>
      </c>
      <c r="I80" t="s">
        <v>447</v>
      </c>
      <c r="J80" t="s">
        <v>448</v>
      </c>
      <c r="K80" t="s">
        <v>449</v>
      </c>
      <c r="L80">
        <v>1348</v>
      </c>
      <c r="N80">
        <v>1009</v>
      </c>
      <c r="O80" t="s">
        <v>74</v>
      </c>
      <c r="P80" t="s">
        <v>74</v>
      </c>
      <c r="Q80">
        <v>1000</v>
      </c>
      <c r="W80">
        <v>0</v>
      </c>
      <c r="X80">
        <v>-1756095795</v>
      </c>
      <c r="Y80">
        <v>3.7999999999999999E-2</v>
      </c>
      <c r="AA80">
        <v>5989</v>
      </c>
      <c r="AB80">
        <v>0</v>
      </c>
      <c r="AC80">
        <v>0</v>
      </c>
      <c r="AD80">
        <v>0</v>
      </c>
      <c r="AE80">
        <v>5989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47</v>
      </c>
      <c r="AT80">
        <v>3.7999999999999999E-2</v>
      </c>
      <c r="AU80" t="s">
        <v>47</v>
      </c>
      <c r="AV80">
        <v>0</v>
      </c>
      <c r="AW80">
        <v>2</v>
      </c>
      <c r="AX80">
        <v>34736316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Y80*Source!I90</f>
        <v>0.31616</v>
      </c>
      <c r="CY80">
        <f t="shared" si="8"/>
        <v>5989</v>
      </c>
      <c r="CZ80">
        <f t="shared" si="9"/>
        <v>5989</v>
      </c>
      <c r="DA80">
        <f t="shared" si="10"/>
        <v>1</v>
      </c>
      <c r="DB80">
        <v>0</v>
      </c>
      <c r="DH80">
        <f>Source!I90*SmtRes!Y80</f>
        <v>0.31616</v>
      </c>
      <c r="DI80">
        <f t="shared" si="11"/>
        <v>5989</v>
      </c>
      <c r="DJ80">
        <f>EtalonRes!Y80</f>
        <v>5989</v>
      </c>
      <c r="DK80">
        <f>Source!BC90</f>
        <v>1</v>
      </c>
      <c r="GQ80">
        <v>-1</v>
      </c>
      <c r="GR80">
        <v>-1</v>
      </c>
    </row>
    <row r="81" spans="1:200" x14ac:dyDescent="0.2">
      <c r="A81">
        <f>ROW(Source!A90)</f>
        <v>90</v>
      </c>
      <c r="B81">
        <v>34736102</v>
      </c>
      <c r="C81">
        <v>34736310</v>
      </c>
      <c r="D81">
        <v>31470250</v>
      </c>
      <c r="E81">
        <v>1</v>
      </c>
      <c r="F81">
        <v>1</v>
      </c>
      <c r="G81">
        <v>1</v>
      </c>
      <c r="H81">
        <v>3</v>
      </c>
      <c r="I81" t="s">
        <v>472</v>
      </c>
      <c r="J81" t="s">
        <v>473</v>
      </c>
      <c r="K81" t="s">
        <v>474</v>
      </c>
      <c r="L81">
        <v>1348</v>
      </c>
      <c r="N81">
        <v>1009</v>
      </c>
      <c r="O81" t="s">
        <v>74</v>
      </c>
      <c r="P81" t="s">
        <v>74</v>
      </c>
      <c r="Q81">
        <v>1000</v>
      </c>
      <c r="W81">
        <v>0</v>
      </c>
      <c r="X81">
        <v>-1396314973</v>
      </c>
      <c r="Y81">
        <v>4.3800000000000002E-3</v>
      </c>
      <c r="AA81">
        <v>4455.2</v>
      </c>
      <c r="AB81">
        <v>0</v>
      </c>
      <c r="AC81">
        <v>0</v>
      </c>
      <c r="AD81">
        <v>0</v>
      </c>
      <c r="AE81">
        <v>4455.2</v>
      </c>
      <c r="AF81">
        <v>0</v>
      </c>
      <c r="AG81">
        <v>0</v>
      </c>
      <c r="AH81">
        <v>0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47</v>
      </c>
      <c r="AT81">
        <v>4.3800000000000002E-3</v>
      </c>
      <c r="AU81" t="s">
        <v>47</v>
      </c>
      <c r="AV81">
        <v>0</v>
      </c>
      <c r="AW81">
        <v>2</v>
      </c>
      <c r="AX81">
        <v>34736317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Y81*Source!I90</f>
        <v>3.6441600000000005E-2</v>
      </c>
      <c r="CY81">
        <f t="shared" si="8"/>
        <v>4455.2</v>
      </c>
      <c r="CZ81">
        <f t="shared" si="9"/>
        <v>4455.2</v>
      </c>
      <c r="DA81">
        <f t="shared" si="10"/>
        <v>1</v>
      </c>
      <c r="DB81">
        <v>0</v>
      </c>
      <c r="DH81">
        <f>Source!I90*SmtRes!Y81</f>
        <v>3.6441600000000005E-2</v>
      </c>
      <c r="DI81">
        <f t="shared" si="11"/>
        <v>4455.2</v>
      </c>
      <c r="DJ81">
        <f>EtalonRes!Y81</f>
        <v>4455.2</v>
      </c>
      <c r="DK81">
        <f>Source!BC90</f>
        <v>1</v>
      </c>
      <c r="GQ81">
        <v>-1</v>
      </c>
      <c r="GR81">
        <v>-1</v>
      </c>
    </row>
    <row r="82" spans="1:200" x14ac:dyDescent="0.2">
      <c r="A82">
        <f>ROW(Source!A90)</f>
        <v>90</v>
      </c>
      <c r="B82">
        <v>34736102</v>
      </c>
      <c r="C82">
        <v>34736310</v>
      </c>
      <c r="D82">
        <v>31474918</v>
      </c>
      <c r="E82">
        <v>1</v>
      </c>
      <c r="F82">
        <v>1</v>
      </c>
      <c r="G82">
        <v>1</v>
      </c>
      <c r="H82">
        <v>3</v>
      </c>
      <c r="I82" t="s">
        <v>475</v>
      </c>
      <c r="J82" t="s">
        <v>476</v>
      </c>
      <c r="K82" t="s">
        <v>477</v>
      </c>
      <c r="L82">
        <v>1339</v>
      </c>
      <c r="N82">
        <v>1007</v>
      </c>
      <c r="O82" t="s">
        <v>81</v>
      </c>
      <c r="P82" t="s">
        <v>81</v>
      </c>
      <c r="Q82">
        <v>1</v>
      </c>
      <c r="W82">
        <v>0</v>
      </c>
      <c r="X82">
        <v>-645086769</v>
      </c>
      <c r="Y82">
        <v>0.16</v>
      </c>
      <c r="AA82">
        <v>1601</v>
      </c>
      <c r="AB82">
        <v>0</v>
      </c>
      <c r="AC82">
        <v>0</v>
      </c>
      <c r="AD82">
        <v>0</v>
      </c>
      <c r="AE82">
        <v>1601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47</v>
      </c>
      <c r="AT82">
        <v>0.16</v>
      </c>
      <c r="AU82" t="s">
        <v>47</v>
      </c>
      <c r="AV82">
        <v>0</v>
      </c>
      <c r="AW82">
        <v>2</v>
      </c>
      <c r="AX82">
        <v>34736318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Y82*Source!I90</f>
        <v>1.3312000000000002</v>
      </c>
      <c r="CY82">
        <f t="shared" si="8"/>
        <v>1601</v>
      </c>
      <c r="CZ82">
        <f t="shared" si="9"/>
        <v>1601</v>
      </c>
      <c r="DA82">
        <f t="shared" si="10"/>
        <v>1</v>
      </c>
      <c r="DB82">
        <v>0</v>
      </c>
      <c r="DH82">
        <f>Source!I90*SmtRes!Y82</f>
        <v>1.3312000000000002</v>
      </c>
      <c r="DI82">
        <f t="shared" si="11"/>
        <v>1601</v>
      </c>
      <c r="DJ82">
        <f>EtalonRes!Y82</f>
        <v>1601</v>
      </c>
      <c r="DK82">
        <f>Source!BC90</f>
        <v>1</v>
      </c>
      <c r="GQ82">
        <v>-1</v>
      </c>
      <c r="GR82">
        <v>-1</v>
      </c>
    </row>
    <row r="83" spans="1:200" x14ac:dyDescent="0.2">
      <c r="A83">
        <f>ROW(Source!A90)</f>
        <v>90</v>
      </c>
      <c r="B83">
        <v>34736102</v>
      </c>
      <c r="C83">
        <v>34736310</v>
      </c>
      <c r="D83">
        <v>31474922</v>
      </c>
      <c r="E83">
        <v>1</v>
      </c>
      <c r="F83">
        <v>1</v>
      </c>
      <c r="G83">
        <v>1</v>
      </c>
      <c r="H83">
        <v>3</v>
      </c>
      <c r="I83" t="s">
        <v>478</v>
      </c>
      <c r="J83" t="s">
        <v>479</v>
      </c>
      <c r="K83" t="s">
        <v>480</v>
      </c>
      <c r="L83">
        <v>1339</v>
      </c>
      <c r="N83">
        <v>1007</v>
      </c>
      <c r="O83" t="s">
        <v>81</v>
      </c>
      <c r="P83" t="s">
        <v>81</v>
      </c>
      <c r="Q83">
        <v>1</v>
      </c>
      <c r="W83">
        <v>0</v>
      </c>
      <c r="X83">
        <v>-709833849</v>
      </c>
      <c r="Y83">
        <v>0.06</v>
      </c>
      <c r="AA83">
        <v>1980</v>
      </c>
      <c r="AB83">
        <v>0</v>
      </c>
      <c r="AC83">
        <v>0</v>
      </c>
      <c r="AD83">
        <v>0</v>
      </c>
      <c r="AE83">
        <v>1980</v>
      </c>
      <c r="AF83">
        <v>0</v>
      </c>
      <c r="AG83">
        <v>0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47</v>
      </c>
      <c r="AT83">
        <v>0.06</v>
      </c>
      <c r="AU83" t="s">
        <v>47</v>
      </c>
      <c r="AV83">
        <v>0</v>
      </c>
      <c r="AW83">
        <v>2</v>
      </c>
      <c r="AX83">
        <v>34736319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Y83*Source!I90</f>
        <v>0.49919999999999998</v>
      </c>
      <c r="CY83">
        <f t="shared" si="8"/>
        <v>1980</v>
      </c>
      <c r="CZ83">
        <f t="shared" si="9"/>
        <v>1980</v>
      </c>
      <c r="DA83">
        <f t="shared" si="10"/>
        <v>1</v>
      </c>
      <c r="DB83">
        <v>0</v>
      </c>
      <c r="DH83">
        <f>Source!I90*SmtRes!Y83</f>
        <v>0.49919999999999998</v>
      </c>
      <c r="DI83">
        <f t="shared" si="11"/>
        <v>1980</v>
      </c>
      <c r="DJ83">
        <f>EtalonRes!Y83</f>
        <v>1980</v>
      </c>
      <c r="DK83">
        <f>Source!BC90</f>
        <v>1</v>
      </c>
      <c r="GQ83">
        <v>-1</v>
      </c>
      <c r="GR83">
        <v>-1</v>
      </c>
    </row>
    <row r="84" spans="1:200" x14ac:dyDescent="0.2">
      <c r="A84">
        <f>ROW(Source!A90)</f>
        <v>90</v>
      </c>
      <c r="B84">
        <v>34736102</v>
      </c>
      <c r="C84">
        <v>34736310</v>
      </c>
      <c r="D84">
        <v>31475111</v>
      </c>
      <c r="E84">
        <v>1</v>
      </c>
      <c r="F84">
        <v>1</v>
      </c>
      <c r="G84">
        <v>1</v>
      </c>
      <c r="H84">
        <v>3</v>
      </c>
      <c r="I84" t="s">
        <v>481</v>
      </c>
      <c r="J84" t="s">
        <v>482</v>
      </c>
      <c r="K84" t="s">
        <v>483</v>
      </c>
      <c r="L84">
        <v>1339</v>
      </c>
      <c r="N84">
        <v>1007</v>
      </c>
      <c r="O84" t="s">
        <v>81</v>
      </c>
      <c r="P84" t="s">
        <v>81</v>
      </c>
      <c r="Q84">
        <v>1</v>
      </c>
      <c r="W84">
        <v>0</v>
      </c>
      <c r="X84">
        <v>-2010167043</v>
      </c>
      <c r="Y84">
        <v>0.83</v>
      </c>
      <c r="AA84">
        <v>1572</v>
      </c>
      <c r="AB84">
        <v>0</v>
      </c>
      <c r="AC84">
        <v>0</v>
      </c>
      <c r="AD84">
        <v>0</v>
      </c>
      <c r="AE84">
        <v>1572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47</v>
      </c>
      <c r="AT84">
        <v>0.83</v>
      </c>
      <c r="AU84" t="s">
        <v>47</v>
      </c>
      <c r="AV84">
        <v>0</v>
      </c>
      <c r="AW84">
        <v>2</v>
      </c>
      <c r="AX84">
        <v>34736320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Y84*Source!I90</f>
        <v>6.9055999999999997</v>
      </c>
      <c r="CY84">
        <f t="shared" si="8"/>
        <v>1572</v>
      </c>
      <c r="CZ84">
        <f t="shared" si="9"/>
        <v>1572</v>
      </c>
      <c r="DA84">
        <f t="shared" si="10"/>
        <v>1</v>
      </c>
      <c r="DB84">
        <v>0</v>
      </c>
      <c r="DH84">
        <f>Source!I90*SmtRes!Y84</f>
        <v>6.9055999999999997</v>
      </c>
      <c r="DI84">
        <f t="shared" si="11"/>
        <v>1572</v>
      </c>
      <c r="DJ84">
        <f>EtalonRes!Y84</f>
        <v>1572</v>
      </c>
      <c r="DK84">
        <f>Source!BC90</f>
        <v>1</v>
      </c>
      <c r="GQ84">
        <v>-1</v>
      </c>
      <c r="GR84">
        <v>-1</v>
      </c>
    </row>
    <row r="85" spans="1:200" x14ac:dyDescent="0.2">
      <c r="A85">
        <f>ROW(Source!A90)</f>
        <v>90</v>
      </c>
      <c r="B85">
        <v>34736102</v>
      </c>
      <c r="C85">
        <v>34736310</v>
      </c>
      <c r="D85">
        <v>31477552</v>
      </c>
      <c r="E85">
        <v>1</v>
      </c>
      <c r="F85">
        <v>1</v>
      </c>
      <c r="G85">
        <v>1</v>
      </c>
      <c r="H85">
        <v>3</v>
      </c>
      <c r="I85" t="s">
        <v>484</v>
      </c>
      <c r="J85" t="s">
        <v>485</v>
      </c>
      <c r="K85" t="s">
        <v>486</v>
      </c>
      <c r="L85">
        <v>1327</v>
      </c>
      <c r="N85">
        <v>1005</v>
      </c>
      <c r="O85" t="s">
        <v>170</v>
      </c>
      <c r="P85" t="s">
        <v>170</v>
      </c>
      <c r="Q85">
        <v>1</v>
      </c>
      <c r="W85">
        <v>0</v>
      </c>
      <c r="X85">
        <v>-1963914880</v>
      </c>
      <c r="Y85">
        <v>3.38</v>
      </c>
      <c r="AA85">
        <v>5.71</v>
      </c>
      <c r="AB85">
        <v>0</v>
      </c>
      <c r="AC85">
        <v>0</v>
      </c>
      <c r="AD85">
        <v>0</v>
      </c>
      <c r="AE85">
        <v>5.71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47</v>
      </c>
      <c r="AT85">
        <v>3.38</v>
      </c>
      <c r="AU85" t="s">
        <v>47</v>
      </c>
      <c r="AV85">
        <v>0</v>
      </c>
      <c r="AW85">
        <v>2</v>
      </c>
      <c r="AX85">
        <v>34736321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Y85*Source!I90</f>
        <v>28.121600000000001</v>
      </c>
      <c r="CY85">
        <f t="shared" si="8"/>
        <v>5.71</v>
      </c>
      <c r="CZ85">
        <f t="shared" si="9"/>
        <v>5.71</v>
      </c>
      <c r="DA85">
        <f t="shared" si="10"/>
        <v>1</v>
      </c>
      <c r="DB85">
        <v>0</v>
      </c>
      <c r="DH85">
        <f>Source!I90*SmtRes!Y85</f>
        <v>28.121600000000001</v>
      </c>
      <c r="DI85">
        <f t="shared" si="11"/>
        <v>5.71</v>
      </c>
      <c r="DJ85">
        <f>EtalonRes!Y85</f>
        <v>5.71</v>
      </c>
      <c r="DK85">
        <f>Source!BC90</f>
        <v>1</v>
      </c>
      <c r="GQ85">
        <v>-1</v>
      </c>
      <c r="GR85">
        <v>-1</v>
      </c>
    </row>
    <row r="86" spans="1:200" x14ac:dyDescent="0.2">
      <c r="A86">
        <f>ROW(Source!A90)</f>
        <v>90</v>
      </c>
      <c r="B86">
        <v>34736102</v>
      </c>
      <c r="C86">
        <v>34736310</v>
      </c>
      <c r="D86">
        <v>31483578</v>
      </c>
      <c r="E86">
        <v>1</v>
      </c>
      <c r="F86">
        <v>1</v>
      </c>
      <c r="G86">
        <v>1</v>
      </c>
      <c r="H86">
        <v>3</v>
      </c>
      <c r="I86" t="s">
        <v>487</v>
      </c>
      <c r="J86" t="s">
        <v>488</v>
      </c>
      <c r="K86" t="s">
        <v>489</v>
      </c>
      <c r="L86">
        <v>1348</v>
      </c>
      <c r="N86">
        <v>1009</v>
      </c>
      <c r="O86" t="s">
        <v>74</v>
      </c>
      <c r="P86" t="s">
        <v>74</v>
      </c>
      <c r="Q86">
        <v>1000</v>
      </c>
      <c r="W86">
        <v>0</v>
      </c>
      <c r="X86">
        <v>1254963396</v>
      </c>
      <c r="Y86">
        <v>1.9599999999999999E-3</v>
      </c>
      <c r="AA86">
        <v>15255</v>
      </c>
      <c r="AB86">
        <v>0</v>
      </c>
      <c r="AC86">
        <v>0</v>
      </c>
      <c r="AD86">
        <v>0</v>
      </c>
      <c r="AE86">
        <v>15255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47</v>
      </c>
      <c r="AT86">
        <v>1.9599999999999999E-3</v>
      </c>
      <c r="AU86" t="s">
        <v>47</v>
      </c>
      <c r="AV86">
        <v>0</v>
      </c>
      <c r="AW86">
        <v>2</v>
      </c>
      <c r="AX86">
        <v>34736322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Y86*Source!I90</f>
        <v>1.6307200000000001E-2</v>
      </c>
      <c r="CY86">
        <f t="shared" si="8"/>
        <v>15255</v>
      </c>
      <c r="CZ86">
        <f t="shared" si="9"/>
        <v>15255</v>
      </c>
      <c r="DA86">
        <f t="shared" si="10"/>
        <v>1</v>
      </c>
      <c r="DB86">
        <v>0</v>
      </c>
      <c r="DH86">
        <f>Source!I90*SmtRes!Y86</f>
        <v>1.6307200000000001E-2</v>
      </c>
      <c r="DI86">
        <f t="shared" si="11"/>
        <v>15255</v>
      </c>
      <c r="DJ86">
        <f>EtalonRes!Y86</f>
        <v>15255</v>
      </c>
      <c r="DK86">
        <f>Source!BC90</f>
        <v>1</v>
      </c>
      <c r="GQ86">
        <v>-1</v>
      </c>
      <c r="GR86">
        <v>-1</v>
      </c>
    </row>
    <row r="87" spans="1:200" x14ac:dyDescent="0.2">
      <c r="A87">
        <f>ROW(Source!A91)</f>
        <v>91</v>
      </c>
      <c r="B87">
        <v>34736124</v>
      </c>
      <c r="C87">
        <v>34736310</v>
      </c>
      <c r="D87">
        <v>31711452</v>
      </c>
      <c r="E87">
        <v>1</v>
      </c>
      <c r="F87">
        <v>1</v>
      </c>
      <c r="G87">
        <v>1</v>
      </c>
      <c r="H87">
        <v>1</v>
      </c>
      <c r="I87" t="s">
        <v>467</v>
      </c>
      <c r="J87" t="s">
        <v>47</v>
      </c>
      <c r="K87" t="s">
        <v>468</v>
      </c>
      <c r="L87">
        <v>1191</v>
      </c>
      <c r="N87">
        <v>1013</v>
      </c>
      <c r="O87" t="s">
        <v>414</v>
      </c>
      <c r="P87" t="s">
        <v>414</v>
      </c>
      <c r="Q87">
        <v>1</v>
      </c>
      <c r="W87">
        <v>0</v>
      </c>
      <c r="X87">
        <v>1850719656</v>
      </c>
      <c r="Y87">
        <v>24.09</v>
      </c>
      <c r="AA87">
        <v>0</v>
      </c>
      <c r="AB87">
        <v>0</v>
      </c>
      <c r="AC87">
        <v>0</v>
      </c>
      <c r="AD87">
        <v>56.34</v>
      </c>
      <c r="AE87">
        <v>0</v>
      </c>
      <c r="AF87">
        <v>0</v>
      </c>
      <c r="AG87">
        <v>0</v>
      </c>
      <c r="AH87">
        <v>8.31</v>
      </c>
      <c r="AI87">
        <v>1</v>
      </c>
      <c r="AJ87">
        <v>1</v>
      </c>
      <c r="AK87">
        <v>1</v>
      </c>
      <c r="AL87">
        <v>6.78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47</v>
      </c>
      <c r="AT87">
        <v>24.09</v>
      </c>
      <c r="AU87" t="s">
        <v>47</v>
      </c>
      <c r="AV87">
        <v>1</v>
      </c>
      <c r="AW87">
        <v>2</v>
      </c>
      <c r="AX87">
        <v>34736311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Y87*Source!I91</f>
        <v>200.4288</v>
      </c>
      <c r="CY87">
        <f>AD87</f>
        <v>56.34</v>
      </c>
      <c r="CZ87">
        <f>AH87</f>
        <v>8.31</v>
      </c>
      <c r="DA87">
        <f>AL87</f>
        <v>6.78</v>
      </c>
      <c r="DB87">
        <v>0</v>
      </c>
      <c r="GQ87">
        <v>-1</v>
      </c>
      <c r="GR87">
        <v>-1</v>
      </c>
    </row>
    <row r="88" spans="1:200" x14ac:dyDescent="0.2">
      <c r="A88">
        <f>ROW(Source!A91)</f>
        <v>91</v>
      </c>
      <c r="B88">
        <v>34736124</v>
      </c>
      <c r="C88">
        <v>34736310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434</v>
      </c>
      <c r="J88" t="s">
        <v>47</v>
      </c>
      <c r="K88" t="s">
        <v>435</v>
      </c>
      <c r="L88">
        <v>1191</v>
      </c>
      <c r="N88">
        <v>1013</v>
      </c>
      <c r="O88" t="s">
        <v>414</v>
      </c>
      <c r="P88" t="s">
        <v>414</v>
      </c>
      <c r="Q88">
        <v>1</v>
      </c>
      <c r="W88">
        <v>0</v>
      </c>
      <c r="X88">
        <v>-1417349443</v>
      </c>
      <c r="Y88">
        <v>0.37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6.78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47</v>
      </c>
      <c r="AT88">
        <v>0.37</v>
      </c>
      <c r="AU88" t="s">
        <v>47</v>
      </c>
      <c r="AV88">
        <v>2</v>
      </c>
      <c r="AW88">
        <v>2</v>
      </c>
      <c r="AX88">
        <v>34736312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Y88*Source!I91</f>
        <v>3.0784000000000002</v>
      </c>
      <c r="CY88">
        <f>AD88</f>
        <v>0</v>
      </c>
      <c r="CZ88">
        <f>AH88</f>
        <v>0</v>
      </c>
      <c r="DA88">
        <f>AL88</f>
        <v>1</v>
      </c>
      <c r="DB88">
        <v>0</v>
      </c>
      <c r="GQ88">
        <v>-1</v>
      </c>
      <c r="GR88">
        <v>-1</v>
      </c>
    </row>
    <row r="89" spans="1:200" x14ac:dyDescent="0.2">
      <c r="A89">
        <f>ROW(Source!A91)</f>
        <v>91</v>
      </c>
      <c r="B89">
        <v>34736124</v>
      </c>
      <c r="C89">
        <v>34736310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469</v>
      </c>
      <c r="J89" t="s">
        <v>470</v>
      </c>
      <c r="K89" t="s">
        <v>471</v>
      </c>
      <c r="L89">
        <v>1368</v>
      </c>
      <c r="N89">
        <v>1011</v>
      </c>
      <c r="O89" t="s">
        <v>418</v>
      </c>
      <c r="P89" t="s">
        <v>418</v>
      </c>
      <c r="Q89">
        <v>1</v>
      </c>
      <c r="W89">
        <v>0</v>
      </c>
      <c r="X89">
        <v>-1718674368</v>
      </c>
      <c r="Y89">
        <v>0.15</v>
      </c>
      <c r="AA89">
        <v>0</v>
      </c>
      <c r="AB89">
        <v>759.29</v>
      </c>
      <c r="AC89">
        <v>13.5</v>
      </c>
      <c r="AD89">
        <v>0</v>
      </c>
      <c r="AE89">
        <v>0</v>
      </c>
      <c r="AF89">
        <v>111.99</v>
      </c>
      <c r="AG89">
        <v>13.5</v>
      </c>
      <c r="AH89">
        <v>0</v>
      </c>
      <c r="AI89">
        <v>1</v>
      </c>
      <c r="AJ89">
        <v>6.78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47</v>
      </c>
      <c r="AT89">
        <v>0.15</v>
      </c>
      <c r="AU89" t="s">
        <v>47</v>
      </c>
      <c r="AV89">
        <v>0</v>
      </c>
      <c r="AW89">
        <v>2</v>
      </c>
      <c r="AX89">
        <v>34736313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Y89*Source!I91</f>
        <v>1.248</v>
      </c>
      <c r="CY89">
        <f>AB89</f>
        <v>759.29</v>
      </c>
      <c r="CZ89">
        <f>AF89</f>
        <v>111.99</v>
      </c>
      <c r="DA89">
        <f>AJ89</f>
        <v>6.78</v>
      </c>
      <c r="DB89">
        <v>0</v>
      </c>
      <c r="GQ89">
        <v>-1</v>
      </c>
      <c r="GR89">
        <v>-1</v>
      </c>
    </row>
    <row r="90" spans="1:200" x14ac:dyDescent="0.2">
      <c r="A90">
        <f>ROW(Source!A91)</f>
        <v>91</v>
      </c>
      <c r="B90">
        <v>34736124</v>
      </c>
      <c r="C90">
        <v>34736310</v>
      </c>
      <c r="D90">
        <v>31528142</v>
      </c>
      <c r="E90">
        <v>1</v>
      </c>
      <c r="F90">
        <v>1</v>
      </c>
      <c r="G90">
        <v>1</v>
      </c>
      <c r="H90">
        <v>2</v>
      </c>
      <c r="I90" t="s">
        <v>439</v>
      </c>
      <c r="J90" t="s">
        <v>440</v>
      </c>
      <c r="K90" t="s">
        <v>441</v>
      </c>
      <c r="L90">
        <v>1368</v>
      </c>
      <c r="N90">
        <v>1011</v>
      </c>
      <c r="O90" t="s">
        <v>418</v>
      </c>
      <c r="P90" t="s">
        <v>418</v>
      </c>
      <c r="Q90">
        <v>1</v>
      </c>
      <c r="W90">
        <v>0</v>
      </c>
      <c r="X90">
        <v>1372534845</v>
      </c>
      <c r="Y90">
        <v>0.22</v>
      </c>
      <c r="AA90">
        <v>0</v>
      </c>
      <c r="AB90">
        <v>445.51</v>
      </c>
      <c r="AC90">
        <v>11.6</v>
      </c>
      <c r="AD90">
        <v>0</v>
      </c>
      <c r="AE90">
        <v>0</v>
      </c>
      <c r="AF90">
        <v>65.709999999999994</v>
      </c>
      <c r="AG90">
        <v>11.6</v>
      </c>
      <c r="AH90">
        <v>0</v>
      </c>
      <c r="AI90">
        <v>1</v>
      </c>
      <c r="AJ90">
        <v>6.78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47</v>
      </c>
      <c r="AT90">
        <v>0.22</v>
      </c>
      <c r="AU90" t="s">
        <v>47</v>
      </c>
      <c r="AV90">
        <v>0</v>
      </c>
      <c r="AW90">
        <v>2</v>
      </c>
      <c r="AX90">
        <v>34736314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Y90*Source!I91</f>
        <v>1.8304</v>
      </c>
      <c r="CY90">
        <f>AB90</f>
        <v>445.51</v>
      </c>
      <c r="CZ90">
        <f>AF90</f>
        <v>65.709999999999994</v>
      </c>
      <c r="DA90">
        <f>AJ90</f>
        <v>6.78</v>
      </c>
      <c r="DB90">
        <v>0</v>
      </c>
      <c r="GQ90">
        <v>-1</v>
      </c>
      <c r="GR90">
        <v>-1</v>
      </c>
    </row>
    <row r="91" spans="1:200" x14ac:dyDescent="0.2">
      <c r="A91">
        <f>ROW(Source!A91)</f>
        <v>91</v>
      </c>
      <c r="B91">
        <v>34736124</v>
      </c>
      <c r="C91">
        <v>34736310</v>
      </c>
      <c r="D91">
        <v>31449148</v>
      </c>
      <c r="E91">
        <v>1</v>
      </c>
      <c r="F91">
        <v>1</v>
      </c>
      <c r="G91">
        <v>1</v>
      </c>
      <c r="H91">
        <v>3</v>
      </c>
      <c r="I91" t="s">
        <v>442</v>
      </c>
      <c r="J91" t="s">
        <v>443</v>
      </c>
      <c r="K91" t="s">
        <v>444</v>
      </c>
      <c r="L91">
        <v>1348</v>
      </c>
      <c r="N91">
        <v>1009</v>
      </c>
      <c r="O91" t="s">
        <v>74</v>
      </c>
      <c r="P91" t="s">
        <v>74</v>
      </c>
      <c r="Q91">
        <v>1000</v>
      </c>
      <c r="W91">
        <v>0</v>
      </c>
      <c r="X91">
        <v>1174701286</v>
      </c>
      <c r="Y91">
        <v>7.1999999999999998E-3</v>
      </c>
      <c r="AA91">
        <v>81210.84</v>
      </c>
      <c r="AB91">
        <v>0</v>
      </c>
      <c r="AC91">
        <v>0</v>
      </c>
      <c r="AD91">
        <v>0</v>
      </c>
      <c r="AE91">
        <v>11978</v>
      </c>
      <c r="AF91">
        <v>0</v>
      </c>
      <c r="AG91">
        <v>0</v>
      </c>
      <c r="AH91">
        <v>0</v>
      </c>
      <c r="AI91">
        <v>6.78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47</v>
      </c>
      <c r="AT91">
        <v>7.1999999999999998E-3</v>
      </c>
      <c r="AU91" t="s">
        <v>47</v>
      </c>
      <c r="AV91">
        <v>0</v>
      </c>
      <c r="AW91">
        <v>2</v>
      </c>
      <c r="AX91">
        <v>34736315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Y91*Source!I91</f>
        <v>5.9903999999999999E-2</v>
      </c>
      <c r="CY91">
        <f t="shared" ref="CY91:CY98" si="12">AA91</f>
        <v>81210.84</v>
      </c>
      <c r="CZ91">
        <f t="shared" ref="CZ91:CZ98" si="13">AE91</f>
        <v>11978</v>
      </c>
      <c r="DA91">
        <f t="shared" ref="DA91:DA98" si="14">AI91</f>
        <v>6.78</v>
      </c>
      <c r="DB91">
        <v>0</v>
      </c>
      <c r="DH91">
        <f>Source!I91*SmtRes!Y91</f>
        <v>5.9903999999999999E-2</v>
      </c>
      <c r="DI91">
        <f t="shared" ref="DI91:DI98" si="15">AA91</f>
        <v>81210.84</v>
      </c>
      <c r="DJ91">
        <f>EtalonRes!Y91</f>
        <v>11978</v>
      </c>
      <c r="DK91">
        <f>Source!BC91</f>
        <v>6.78</v>
      </c>
      <c r="GQ91">
        <v>-1</v>
      </c>
      <c r="GR91">
        <v>-1</v>
      </c>
    </row>
    <row r="92" spans="1:200" x14ac:dyDescent="0.2">
      <c r="A92">
        <f>ROW(Source!A91)</f>
        <v>91</v>
      </c>
      <c r="B92">
        <v>34736124</v>
      </c>
      <c r="C92">
        <v>34736310</v>
      </c>
      <c r="D92">
        <v>31468893</v>
      </c>
      <c r="E92">
        <v>1</v>
      </c>
      <c r="F92">
        <v>1</v>
      </c>
      <c r="G92">
        <v>1</v>
      </c>
      <c r="H92">
        <v>3</v>
      </c>
      <c r="I92" t="s">
        <v>447</v>
      </c>
      <c r="J92" t="s">
        <v>448</v>
      </c>
      <c r="K92" t="s">
        <v>449</v>
      </c>
      <c r="L92">
        <v>1348</v>
      </c>
      <c r="N92">
        <v>1009</v>
      </c>
      <c r="O92" t="s">
        <v>74</v>
      </c>
      <c r="P92" t="s">
        <v>74</v>
      </c>
      <c r="Q92">
        <v>1000</v>
      </c>
      <c r="W92">
        <v>0</v>
      </c>
      <c r="X92">
        <v>-1756095795</v>
      </c>
      <c r="Y92">
        <v>3.7999999999999999E-2</v>
      </c>
      <c r="AA92">
        <v>40605.42</v>
      </c>
      <c r="AB92">
        <v>0</v>
      </c>
      <c r="AC92">
        <v>0</v>
      </c>
      <c r="AD92">
        <v>0</v>
      </c>
      <c r="AE92">
        <v>5989</v>
      </c>
      <c r="AF92">
        <v>0</v>
      </c>
      <c r="AG92">
        <v>0</v>
      </c>
      <c r="AH92">
        <v>0</v>
      </c>
      <c r="AI92">
        <v>6.78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47</v>
      </c>
      <c r="AT92">
        <v>3.7999999999999999E-2</v>
      </c>
      <c r="AU92" t="s">
        <v>47</v>
      </c>
      <c r="AV92">
        <v>0</v>
      </c>
      <c r="AW92">
        <v>2</v>
      </c>
      <c r="AX92">
        <v>34736316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Y92*Source!I91</f>
        <v>0.31616</v>
      </c>
      <c r="CY92">
        <f t="shared" si="12"/>
        <v>40605.42</v>
      </c>
      <c r="CZ92">
        <f t="shared" si="13"/>
        <v>5989</v>
      </c>
      <c r="DA92">
        <f t="shared" si="14"/>
        <v>6.78</v>
      </c>
      <c r="DB92">
        <v>0</v>
      </c>
      <c r="DH92">
        <f>Source!I91*SmtRes!Y92</f>
        <v>0.31616</v>
      </c>
      <c r="DI92">
        <f t="shared" si="15"/>
        <v>40605.42</v>
      </c>
      <c r="DJ92">
        <f>EtalonRes!Y92</f>
        <v>5989</v>
      </c>
      <c r="DK92">
        <f>Source!BC91</f>
        <v>6.78</v>
      </c>
      <c r="GQ92">
        <v>-1</v>
      </c>
      <c r="GR92">
        <v>-1</v>
      </c>
    </row>
    <row r="93" spans="1:200" x14ac:dyDescent="0.2">
      <c r="A93">
        <f>ROW(Source!A91)</f>
        <v>91</v>
      </c>
      <c r="B93">
        <v>34736124</v>
      </c>
      <c r="C93">
        <v>34736310</v>
      </c>
      <c r="D93">
        <v>31470250</v>
      </c>
      <c r="E93">
        <v>1</v>
      </c>
      <c r="F93">
        <v>1</v>
      </c>
      <c r="G93">
        <v>1</v>
      </c>
      <c r="H93">
        <v>3</v>
      </c>
      <c r="I93" t="s">
        <v>472</v>
      </c>
      <c r="J93" t="s">
        <v>473</v>
      </c>
      <c r="K93" t="s">
        <v>474</v>
      </c>
      <c r="L93">
        <v>1348</v>
      </c>
      <c r="N93">
        <v>1009</v>
      </c>
      <c r="O93" t="s">
        <v>74</v>
      </c>
      <c r="P93" t="s">
        <v>74</v>
      </c>
      <c r="Q93">
        <v>1000</v>
      </c>
      <c r="W93">
        <v>0</v>
      </c>
      <c r="X93">
        <v>-1396314973</v>
      </c>
      <c r="Y93">
        <v>4.3800000000000002E-3</v>
      </c>
      <c r="AA93">
        <v>30206.26</v>
      </c>
      <c r="AB93">
        <v>0</v>
      </c>
      <c r="AC93">
        <v>0</v>
      </c>
      <c r="AD93">
        <v>0</v>
      </c>
      <c r="AE93">
        <v>4455.2</v>
      </c>
      <c r="AF93">
        <v>0</v>
      </c>
      <c r="AG93">
        <v>0</v>
      </c>
      <c r="AH93">
        <v>0</v>
      </c>
      <c r="AI93">
        <v>6.78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47</v>
      </c>
      <c r="AT93">
        <v>4.3800000000000002E-3</v>
      </c>
      <c r="AU93" t="s">
        <v>47</v>
      </c>
      <c r="AV93">
        <v>0</v>
      </c>
      <c r="AW93">
        <v>2</v>
      </c>
      <c r="AX93">
        <v>34736317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Y93*Source!I91</f>
        <v>3.6441600000000005E-2</v>
      </c>
      <c r="CY93">
        <f t="shared" si="12"/>
        <v>30206.26</v>
      </c>
      <c r="CZ93">
        <f t="shared" si="13"/>
        <v>4455.2</v>
      </c>
      <c r="DA93">
        <f t="shared" si="14"/>
        <v>6.78</v>
      </c>
      <c r="DB93">
        <v>0</v>
      </c>
      <c r="DH93">
        <f>Source!I91*SmtRes!Y93</f>
        <v>3.6441600000000005E-2</v>
      </c>
      <c r="DI93">
        <f t="shared" si="15"/>
        <v>30206.26</v>
      </c>
      <c r="DJ93">
        <f>EtalonRes!Y93</f>
        <v>4455.2</v>
      </c>
      <c r="DK93">
        <f>Source!BC91</f>
        <v>6.78</v>
      </c>
      <c r="GQ93">
        <v>-1</v>
      </c>
      <c r="GR93">
        <v>-1</v>
      </c>
    </row>
    <row r="94" spans="1:200" x14ac:dyDescent="0.2">
      <c r="A94">
        <f>ROW(Source!A91)</f>
        <v>91</v>
      </c>
      <c r="B94">
        <v>34736124</v>
      </c>
      <c r="C94">
        <v>34736310</v>
      </c>
      <c r="D94">
        <v>31474918</v>
      </c>
      <c r="E94">
        <v>1</v>
      </c>
      <c r="F94">
        <v>1</v>
      </c>
      <c r="G94">
        <v>1</v>
      </c>
      <c r="H94">
        <v>3</v>
      </c>
      <c r="I94" t="s">
        <v>475</v>
      </c>
      <c r="J94" t="s">
        <v>476</v>
      </c>
      <c r="K94" t="s">
        <v>477</v>
      </c>
      <c r="L94">
        <v>1339</v>
      </c>
      <c r="N94">
        <v>1007</v>
      </c>
      <c r="O94" t="s">
        <v>81</v>
      </c>
      <c r="P94" t="s">
        <v>81</v>
      </c>
      <c r="Q94">
        <v>1</v>
      </c>
      <c r="W94">
        <v>0</v>
      </c>
      <c r="X94">
        <v>-645086769</v>
      </c>
      <c r="Y94">
        <v>0.16</v>
      </c>
      <c r="AA94">
        <v>10854.78</v>
      </c>
      <c r="AB94">
        <v>0</v>
      </c>
      <c r="AC94">
        <v>0</v>
      </c>
      <c r="AD94">
        <v>0</v>
      </c>
      <c r="AE94">
        <v>1601</v>
      </c>
      <c r="AF94">
        <v>0</v>
      </c>
      <c r="AG94">
        <v>0</v>
      </c>
      <c r="AH94">
        <v>0</v>
      </c>
      <c r="AI94">
        <v>6.78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47</v>
      </c>
      <c r="AT94">
        <v>0.16</v>
      </c>
      <c r="AU94" t="s">
        <v>47</v>
      </c>
      <c r="AV94">
        <v>0</v>
      </c>
      <c r="AW94">
        <v>2</v>
      </c>
      <c r="AX94">
        <v>34736318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Y94*Source!I91</f>
        <v>1.3312000000000002</v>
      </c>
      <c r="CY94">
        <f t="shared" si="12"/>
        <v>10854.78</v>
      </c>
      <c r="CZ94">
        <f t="shared" si="13"/>
        <v>1601</v>
      </c>
      <c r="DA94">
        <f t="shared" si="14"/>
        <v>6.78</v>
      </c>
      <c r="DB94">
        <v>0</v>
      </c>
      <c r="DH94">
        <f>Source!I91*SmtRes!Y94</f>
        <v>1.3312000000000002</v>
      </c>
      <c r="DI94">
        <f t="shared" si="15"/>
        <v>10854.78</v>
      </c>
      <c r="DJ94">
        <f>EtalonRes!Y94</f>
        <v>1601</v>
      </c>
      <c r="DK94">
        <f>Source!BC91</f>
        <v>6.78</v>
      </c>
      <c r="GQ94">
        <v>-1</v>
      </c>
      <c r="GR94">
        <v>-1</v>
      </c>
    </row>
    <row r="95" spans="1:200" x14ac:dyDescent="0.2">
      <c r="A95">
        <f>ROW(Source!A91)</f>
        <v>91</v>
      </c>
      <c r="B95">
        <v>34736124</v>
      </c>
      <c r="C95">
        <v>34736310</v>
      </c>
      <c r="D95">
        <v>31474922</v>
      </c>
      <c r="E95">
        <v>1</v>
      </c>
      <c r="F95">
        <v>1</v>
      </c>
      <c r="G95">
        <v>1</v>
      </c>
      <c r="H95">
        <v>3</v>
      </c>
      <c r="I95" t="s">
        <v>478</v>
      </c>
      <c r="J95" t="s">
        <v>479</v>
      </c>
      <c r="K95" t="s">
        <v>480</v>
      </c>
      <c r="L95">
        <v>1339</v>
      </c>
      <c r="N95">
        <v>1007</v>
      </c>
      <c r="O95" t="s">
        <v>81</v>
      </c>
      <c r="P95" t="s">
        <v>81</v>
      </c>
      <c r="Q95">
        <v>1</v>
      </c>
      <c r="W95">
        <v>0</v>
      </c>
      <c r="X95">
        <v>-709833849</v>
      </c>
      <c r="Y95">
        <v>0.06</v>
      </c>
      <c r="AA95">
        <v>13424.4</v>
      </c>
      <c r="AB95">
        <v>0</v>
      </c>
      <c r="AC95">
        <v>0</v>
      </c>
      <c r="AD95">
        <v>0</v>
      </c>
      <c r="AE95">
        <v>1980</v>
      </c>
      <c r="AF95">
        <v>0</v>
      </c>
      <c r="AG95">
        <v>0</v>
      </c>
      <c r="AH95">
        <v>0</v>
      </c>
      <c r="AI95">
        <v>6.78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47</v>
      </c>
      <c r="AT95">
        <v>0.06</v>
      </c>
      <c r="AU95" t="s">
        <v>47</v>
      </c>
      <c r="AV95">
        <v>0</v>
      </c>
      <c r="AW95">
        <v>2</v>
      </c>
      <c r="AX95">
        <v>34736319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Y95*Source!I91</f>
        <v>0.49919999999999998</v>
      </c>
      <c r="CY95">
        <f t="shared" si="12"/>
        <v>13424.4</v>
      </c>
      <c r="CZ95">
        <f t="shared" si="13"/>
        <v>1980</v>
      </c>
      <c r="DA95">
        <f t="shared" si="14"/>
        <v>6.78</v>
      </c>
      <c r="DB95">
        <v>0</v>
      </c>
      <c r="DH95">
        <f>Source!I91*SmtRes!Y95</f>
        <v>0.49919999999999998</v>
      </c>
      <c r="DI95">
        <f t="shared" si="15"/>
        <v>13424.4</v>
      </c>
      <c r="DJ95">
        <f>EtalonRes!Y95</f>
        <v>1980</v>
      </c>
      <c r="DK95">
        <f>Source!BC91</f>
        <v>6.78</v>
      </c>
      <c r="GQ95">
        <v>-1</v>
      </c>
      <c r="GR95">
        <v>-1</v>
      </c>
    </row>
    <row r="96" spans="1:200" x14ac:dyDescent="0.2">
      <c r="A96">
        <f>ROW(Source!A91)</f>
        <v>91</v>
      </c>
      <c r="B96">
        <v>34736124</v>
      </c>
      <c r="C96">
        <v>34736310</v>
      </c>
      <c r="D96">
        <v>31475111</v>
      </c>
      <c r="E96">
        <v>1</v>
      </c>
      <c r="F96">
        <v>1</v>
      </c>
      <c r="G96">
        <v>1</v>
      </c>
      <c r="H96">
        <v>3</v>
      </c>
      <c r="I96" t="s">
        <v>481</v>
      </c>
      <c r="J96" t="s">
        <v>482</v>
      </c>
      <c r="K96" t="s">
        <v>483</v>
      </c>
      <c r="L96">
        <v>1339</v>
      </c>
      <c r="N96">
        <v>1007</v>
      </c>
      <c r="O96" t="s">
        <v>81</v>
      </c>
      <c r="P96" t="s">
        <v>81</v>
      </c>
      <c r="Q96">
        <v>1</v>
      </c>
      <c r="W96">
        <v>0</v>
      </c>
      <c r="X96">
        <v>-2010167043</v>
      </c>
      <c r="Y96">
        <v>0.83</v>
      </c>
      <c r="AA96">
        <v>10658.16</v>
      </c>
      <c r="AB96">
        <v>0</v>
      </c>
      <c r="AC96">
        <v>0</v>
      </c>
      <c r="AD96">
        <v>0</v>
      </c>
      <c r="AE96">
        <v>1572</v>
      </c>
      <c r="AF96">
        <v>0</v>
      </c>
      <c r="AG96">
        <v>0</v>
      </c>
      <c r="AH96">
        <v>0</v>
      </c>
      <c r="AI96">
        <v>6.78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47</v>
      </c>
      <c r="AT96">
        <v>0.83</v>
      </c>
      <c r="AU96" t="s">
        <v>47</v>
      </c>
      <c r="AV96">
        <v>0</v>
      </c>
      <c r="AW96">
        <v>2</v>
      </c>
      <c r="AX96">
        <v>34736320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Y96*Source!I91</f>
        <v>6.9055999999999997</v>
      </c>
      <c r="CY96">
        <f t="shared" si="12"/>
        <v>10658.16</v>
      </c>
      <c r="CZ96">
        <f t="shared" si="13"/>
        <v>1572</v>
      </c>
      <c r="DA96">
        <f t="shared" si="14"/>
        <v>6.78</v>
      </c>
      <c r="DB96">
        <v>0</v>
      </c>
      <c r="DH96">
        <f>Source!I91*SmtRes!Y96</f>
        <v>6.9055999999999997</v>
      </c>
      <c r="DI96">
        <f t="shared" si="15"/>
        <v>10658.16</v>
      </c>
      <c r="DJ96">
        <f>EtalonRes!Y96</f>
        <v>1572</v>
      </c>
      <c r="DK96">
        <f>Source!BC91</f>
        <v>6.78</v>
      </c>
      <c r="GQ96">
        <v>-1</v>
      </c>
      <c r="GR96">
        <v>-1</v>
      </c>
    </row>
    <row r="97" spans="1:200" x14ac:dyDescent="0.2">
      <c r="A97">
        <f>ROW(Source!A91)</f>
        <v>91</v>
      </c>
      <c r="B97">
        <v>34736124</v>
      </c>
      <c r="C97">
        <v>34736310</v>
      </c>
      <c r="D97">
        <v>31477552</v>
      </c>
      <c r="E97">
        <v>1</v>
      </c>
      <c r="F97">
        <v>1</v>
      </c>
      <c r="G97">
        <v>1</v>
      </c>
      <c r="H97">
        <v>3</v>
      </c>
      <c r="I97" t="s">
        <v>484</v>
      </c>
      <c r="J97" t="s">
        <v>485</v>
      </c>
      <c r="K97" t="s">
        <v>486</v>
      </c>
      <c r="L97">
        <v>1327</v>
      </c>
      <c r="N97">
        <v>1005</v>
      </c>
      <c r="O97" t="s">
        <v>170</v>
      </c>
      <c r="P97" t="s">
        <v>170</v>
      </c>
      <c r="Q97">
        <v>1</v>
      </c>
      <c r="W97">
        <v>0</v>
      </c>
      <c r="X97">
        <v>-1963914880</v>
      </c>
      <c r="Y97">
        <v>3.38</v>
      </c>
      <c r="AA97">
        <v>38.71</v>
      </c>
      <c r="AB97">
        <v>0</v>
      </c>
      <c r="AC97">
        <v>0</v>
      </c>
      <c r="AD97">
        <v>0</v>
      </c>
      <c r="AE97">
        <v>5.71</v>
      </c>
      <c r="AF97">
        <v>0</v>
      </c>
      <c r="AG97">
        <v>0</v>
      </c>
      <c r="AH97">
        <v>0</v>
      </c>
      <c r="AI97">
        <v>6.78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47</v>
      </c>
      <c r="AT97">
        <v>3.38</v>
      </c>
      <c r="AU97" t="s">
        <v>47</v>
      </c>
      <c r="AV97">
        <v>0</v>
      </c>
      <c r="AW97">
        <v>2</v>
      </c>
      <c r="AX97">
        <v>34736321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Y97*Source!I91</f>
        <v>28.121600000000001</v>
      </c>
      <c r="CY97">
        <f t="shared" si="12"/>
        <v>38.71</v>
      </c>
      <c r="CZ97">
        <f t="shared" si="13"/>
        <v>5.71</v>
      </c>
      <c r="DA97">
        <f t="shared" si="14"/>
        <v>6.78</v>
      </c>
      <c r="DB97">
        <v>0</v>
      </c>
      <c r="DH97">
        <f>Source!I91*SmtRes!Y97</f>
        <v>28.121600000000001</v>
      </c>
      <c r="DI97">
        <f t="shared" si="15"/>
        <v>38.71</v>
      </c>
      <c r="DJ97">
        <f>EtalonRes!Y97</f>
        <v>5.71</v>
      </c>
      <c r="DK97">
        <f>Source!BC91</f>
        <v>6.78</v>
      </c>
      <c r="GQ97">
        <v>-1</v>
      </c>
      <c r="GR97">
        <v>-1</v>
      </c>
    </row>
    <row r="98" spans="1:200" x14ac:dyDescent="0.2">
      <c r="A98">
        <f>ROW(Source!A91)</f>
        <v>91</v>
      </c>
      <c r="B98">
        <v>34736124</v>
      </c>
      <c r="C98">
        <v>34736310</v>
      </c>
      <c r="D98">
        <v>31483578</v>
      </c>
      <c r="E98">
        <v>1</v>
      </c>
      <c r="F98">
        <v>1</v>
      </c>
      <c r="G98">
        <v>1</v>
      </c>
      <c r="H98">
        <v>3</v>
      </c>
      <c r="I98" t="s">
        <v>487</v>
      </c>
      <c r="J98" t="s">
        <v>488</v>
      </c>
      <c r="K98" t="s">
        <v>489</v>
      </c>
      <c r="L98">
        <v>1348</v>
      </c>
      <c r="N98">
        <v>1009</v>
      </c>
      <c r="O98" t="s">
        <v>74</v>
      </c>
      <c r="P98" t="s">
        <v>74</v>
      </c>
      <c r="Q98">
        <v>1000</v>
      </c>
      <c r="W98">
        <v>0</v>
      </c>
      <c r="X98">
        <v>1254963396</v>
      </c>
      <c r="Y98">
        <v>1.9599999999999999E-3</v>
      </c>
      <c r="AA98">
        <v>103428.9</v>
      </c>
      <c r="AB98">
        <v>0</v>
      </c>
      <c r="AC98">
        <v>0</v>
      </c>
      <c r="AD98">
        <v>0</v>
      </c>
      <c r="AE98">
        <v>15255</v>
      </c>
      <c r="AF98">
        <v>0</v>
      </c>
      <c r="AG98">
        <v>0</v>
      </c>
      <c r="AH98">
        <v>0</v>
      </c>
      <c r="AI98">
        <v>6.78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47</v>
      </c>
      <c r="AT98">
        <v>1.9599999999999999E-3</v>
      </c>
      <c r="AU98" t="s">
        <v>47</v>
      </c>
      <c r="AV98">
        <v>0</v>
      </c>
      <c r="AW98">
        <v>2</v>
      </c>
      <c r="AX98">
        <v>34736322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Y98*Source!I91</f>
        <v>1.6307200000000001E-2</v>
      </c>
      <c r="CY98">
        <f t="shared" si="12"/>
        <v>103428.9</v>
      </c>
      <c r="CZ98">
        <f t="shared" si="13"/>
        <v>15255</v>
      </c>
      <c r="DA98">
        <f t="shared" si="14"/>
        <v>6.78</v>
      </c>
      <c r="DB98">
        <v>0</v>
      </c>
      <c r="DH98">
        <f>Source!I91*SmtRes!Y98</f>
        <v>1.6307200000000001E-2</v>
      </c>
      <c r="DI98">
        <f t="shared" si="15"/>
        <v>103428.9</v>
      </c>
      <c r="DJ98">
        <f>EtalonRes!Y98</f>
        <v>15255</v>
      </c>
      <c r="DK98">
        <f>Source!BC91</f>
        <v>6.78</v>
      </c>
      <c r="GQ98">
        <v>-1</v>
      </c>
      <c r="GR98">
        <v>-1</v>
      </c>
    </row>
    <row r="99" spans="1:200" x14ac:dyDescent="0.2">
      <c r="A99">
        <f>ROW(Source!A92)</f>
        <v>92</v>
      </c>
      <c r="B99">
        <v>34736102</v>
      </c>
      <c r="C99">
        <v>34736323</v>
      </c>
      <c r="D99">
        <v>31714582</v>
      </c>
      <c r="E99">
        <v>1</v>
      </c>
      <c r="F99">
        <v>1</v>
      </c>
      <c r="G99">
        <v>1</v>
      </c>
      <c r="H99">
        <v>1</v>
      </c>
      <c r="I99" t="s">
        <v>445</v>
      </c>
      <c r="J99" t="s">
        <v>47</v>
      </c>
      <c r="K99" t="s">
        <v>446</v>
      </c>
      <c r="L99">
        <v>1191</v>
      </c>
      <c r="N99">
        <v>1013</v>
      </c>
      <c r="O99" t="s">
        <v>414</v>
      </c>
      <c r="P99" t="s">
        <v>414</v>
      </c>
      <c r="Q99">
        <v>1</v>
      </c>
      <c r="W99">
        <v>0</v>
      </c>
      <c r="X99">
        <v>-200730820</v>
      </c>
      <c r="Y99">
        <v>22.5</v>
      </c>
      <c r="AA99">
        <v>0</v>
      </c>
      <c r="AB99">
        <v>0</v>
      </c>
      <c r="AC99">
        <v>0</v>
      </c>
      <c r="AD99">
        <v>8.3800000000000008</v>
      </c>
      <c r="AE99">
        <v>0</v>
      </c>
      <c r="AF99">
        <v>0</v>
      </c>
      <c r="AG99">
        <v>0</v>
      </c>
      <c r="AH99">
        <v>8.3800000000000008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47</v>
      </c>
      <c r="AT99">
        <v>22.5</v>
      </c>
      <c r="AU99" t="s">
        <v>47</v>
      </c>
      <c r="AV99">
        <v>1</v>
      </c>
      <c r="AW99">
        <v>2</v>
      </c>
      <c r="AX99">
        <v>34736324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Y99*Source!I92</f>
        <v>72</v>
      </c>
      <c r="CY99">
        <f>AD99</f>
        <v>8.3800000000000008</v>
      </c>
      <c r="CZ99">
        <f>AH99</f>
        <v>8.3800000000000008</v>
      </c>
      <c r="DA99">
        <f>AL99</f>
        <v>1</v>
      </c>
      <c r="DB99">
        <v>0</v>
      </c>
      <c r="GQ99">
        <v>-1</v>
      </c>
      <c r="GR99">
        <v>-1</v>
      </c>
    </row>
    <row r="100" spans="1:200" x14ac:dyDescent="0.2">
      <c r="A100">
        <f>ROW(Source!A92)</f>
        <v>92</v>
      </c>
      <c r="B100">
        <v>34736102</v>
      </c>
      <c r="C100">
        <v>34736323</v>
      </c>
      <c r="D100">
        <v>31709492</v>
      </c>
      <c r="E100">
        <v>1</v>
      </c>
      <c r="F100">
        <v>1</v>
      </c>
      <c r="G100">
        <v>1</v>
      </c>
      <c r="H100">
        <v>1</v>
      </c>
      <c r="I100" t="s">
        <v>434</v>
      </c>
      <c r="J100" t="s">
        <v>47</v>
      </c>
      <c r="K100" t="s">
        <v>435</v>
      </c>
      <c r="L100">
        <v>1191</v>
      </c>
      <c r="N100">
        <v>1013</v>
      </c>
      <c r="O100" t="s">
        <v>414</v>
      </c>
      <c r="P100" t="s">
        <v>414</v>
      </c>
      <c r="Q100">
        <v>1</v>
      </c>
      <c r="W100">
        <v>0</v>
      </c>
      <c r="X100">
        <v>-1417349443</v>
      </c>
      <c r="Y100">
        <v>0.36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47</v>
      </c>
      <c r="AT100">
        <v>0.36</v>
      </c>
      <c r="AU100" t="s">
        <v>47</v>
      </c>
      <c r="AV100">
        <v>2</v>
      </c>
      <c r="AW100">
        <v>2</v>
      </c>
      <c r="AX100">
        <v>34736325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Y100*Source!I92</f>
        <v>1.1519999999999999</v>
      </c>
      <c r="CY100">
        <f>AD100</f>
        <v>0</v>
      </c>
      <c r="CZ100">
        <f>AH100</f>
        <v>0</v>
      </c>
      <c r="DA100">
        <f>AL100</f>
        <v>1</v>
      </c>
      <c r="DB100">
        <v>0</v>
      </c>
      <c r="GQ100">
        <v>-1</v>
      </c>
      <c r="GR100">
        <v>-1</v>
      </c>
    </row>
    <row r="101" spans="1:200" x14ac:dyDescent="0.2">
      <c r="A101">
        <f>ROW(Source!A92)</f>
        <v>92</v>
      </c>
      <c r="B101">
        <v>34736102</v>
      </c>
      <c r="C101">
        <v>34736323</v>
      </c>
      <c r="D101">
        <v>31528142</v>
      </c>
      <c r="E101">
        <v>1</v>
      </c>
      <c r="F101">
        <v>1</v>
      </c>
      <c r="G101">
        <v>1</v>
      </c>
      <c r="H101">
        <v>2</v>
      </c>
      <c r="I101" t="s">
        <v>439</v>
      </c>
      <c r="J101" t="s">
        <v>440</v>
      </c>
      <c r="K101" t="s">
        <v>441</v>
      </c>
      <c r="L101">
        <v>1368</v>
      </c>
      <c r="N101">
        <v>1011</v>
      </c>
      <c r="O101" t="s">
        <v>418</v>
      </c>
      <c r="P101" t="s">
        <v>418</v>
      </c>
      <c r="Q101">
        <v>1</v>
      </c>
      <c r="W101">
        <v>0</v>
      </c>
      <c r="X101">
        <v>1372534845</v>
      </c>
      <c r="Y101">
        <v>0.36</v>
      </c>
      <c r="AA101">
        <v>0</v>
      </c>
      <c r="AB101">
        <v>65.709999999999994</v>
      </c>
      <c r="AC101">
        <v>11.6</v>
      </c>
      <c r="AD101">
        <v>0</v>
      </c>
      <c r="AE101">
        <v>0</v>
      </c>
      <c r="AF101">
        <v>65.709999999999994</v>
      </c>
      <c r="AG101">
        <v>11.6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47</v>
      </c>
      <c r="AT101">
        <v>0.36</v>
      </c>
      <c r="AU101" t="s">
        <v>47</v>
      </c>
      <c r="AV101">
        <v>0</v>
      </c>
      <c r="AW101">
        <v>2</v>
      </c>
      <c r="AX101">
        <v>34736326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Y101*Source!I92</f>
        <v>1.1519999999999999</v>
      </c>
      <c r="CY101">
        <f>AB101</f>
        <v>65.709999999999994</v>
      </c>
      <c r="CZ101">
        <f>AF101</f>
        <v>65.709999999999994</v>
      </c>
      <c r="DA101">
        <f>AJ101</f>
        <v>1</v>
      </c>
      <c r="DB101">
        <v>0</v>
      </c>
      <c r="GQ101">
        <v>-1</v>
      </c>
      <c r="GR101">
        <v>-1</v>
      </c>
    </row>
    <row r="102" spans="1:200" x14ac:dyDescent="0.2">
      <c r="A102">
        <f>ROW(Source!A92)</f>
        <v>92</v>
      </c>
      <c r="B102">
        <v>34736102</v>
      </c>
      <c r="C102">
        <v>34736323</v>
      </c>
      <c r="D102">
        <v>31449050</v>
      </c>
      <c r="E102">
        <v>1</v>
      </c>
      <c r="F102">
        <v>1</v>
      </c>
      <c r="G102">
        <v>1</v>
      </c>
      <c r="H102">
        <v>3</v>
      </c>
      <c r="I102" t="s">
        <v>490</v>
      </c>
      <c r="J102" t="s">
        <v>491</v>
      </c>
      <c r="K102" t="s">
        <v>492</v>
      </c>
      <c r="L102">
        <v>1348</v>
      </c>
      <c r="N102">
        <v>1009</v>
      </c>
      <c r="O102" t="s">
        <v>74</v>
      </c>
      <c r="P102" t="s">
        <v>74</v>
      </c>
      <c r="Q102">
        <v>1000</v>
      </c>
      <c r="W102">
        <v>0</v>
      </c>
      <c r="X102">
        <v>-437906794</v>
      </c>
      <c r="Y102">
        <v>7.4999999999999997E-3</v>
      </c>
      <c r="AA102">
        <v>9040.01</v>
      </c>
      <c r="AB102">
        <v>0</v>
      </c>
      <c r="AC102">
        <v>0</v>
      </c>
      <c r="AD102">
        <v>0</v>
      </c>
      <c r="AE102">
        <v>9040.01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47</v>
      </c>
      <c r="AT102">
        <v>7.4999999999999997E-3</v>
      </c>
      <c r="AU102" t="s">
        <v>47</v>
      </c>
      <c r="AV102">
        <v>0</v>
      </c>
      <c r="AW102">
        <v>2</v>
      </c>
      <c r="AX102">
        <v>34736327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Y102*Source!I92</f>
        <v>2.4E-2</v>
      </c>
      <c r="CY102">
        <f t="shared" ref="CY102:CY110" si="16">AA102</f>
        <v>9040.01</v>
      </c>
      <c r="CZ102">
        <f t="shared" ref="CZ102:CZ110" si="17">AE102</f>
        <v>9040.01</v>
      </c>
      <c r="DA102">
        <f t="shared" ref="DA102:DA110" si="18">AI102</f>
        <v>1</v>
      </c>
      <c r="DB102">
        <v>0</v>
      </c>
      <c r="DH102">
        <f>Source!I92*SmtRes!Y102</f>
        <v>2.4E-2</v>
      </c>
      <c r="DI102">
        <f t="shared" ref="DI102:DI110" si="19">AA102</f>
        <v>9040.01</v>
      </c>
      <c r="DJ102">
        <f>EtalonRes!Y102</f>
        <v>9040.01</v>
      </c>
      <c r="DK102">
        <f>Source!BC92</f>
        <v>1</v>
      </c>
      <c r="GQ102">
        <v>-1</v>
      </c>
      <c r="GR102">
        <v>-1</v>
      </c>
    </row>
    <row r="103" spans="1:200" x14ac:dyDescent="0.2">
      <c r="A103">
        <f>ROW(Source!A92)</f>
        <v>92</v>
      </c>
      <c r="B103">
        <v>34736102</v>
      </c>
      <c r="C103">
        <v>34736323</v>
      </c>
      <c r="D103">
        <v>31449148</v>
      </c>
      <c r="E103">
        <v>1</v>
      </c>
      <c r="F103">
        <v>1</v>
      </c>
      <c r="G103">
        <v>1</v>
      </c>
      <c r="H103">
        <v>3</v>
      </c>
      <c r="I103" t="s">
        <v>442</v>
      </c>
      <c r="J103" t="s">
        <v>443</v>
      </c>
      <c r="K103" t="s">
        <v>444</v>
      </c>
      <c r="L103">
        <v>1348</v>
      </c>
      <c r="N103">
        <v>1009</v>
      </c>
      <c r="O103" t="s">
        <v>74</v>
      </c>
      <c r="P103" t="s">
        <v>74</v>
      </c>
      <c r="Q103">
        <v>1000</v>
      </c>
      <c r="W103">
        <v>0</v>
      </c>
      <c r="X103">
        <v>1174701286</v>
      </c>
      <c r="Y103">
        <v>3.0000000000000001E-3</v>
      </c>
      <c r="AA103">
        <v>11978</v>
      </c>
      <c r="AB103">
        <v>0</v>
      </c>
      <c r="AC103">
        <v>0</v>
      </c>
      <c r="AD103">
        <v>0</v>
      </c>
      <c r="AE103">
        <v>11978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47</v>
      </c>
      <c r="AT103">
        <v>3.0000000000000001E-3</v>
      </c>
      <c r="AU103" t="s">
        <v>47</v>
      </c>
      <c r="AV103">
        <v>0</v>
      </c>
      <c r="AW103">
        <v>2</v>
      </c>
      <c r="AX103">
        <v>34736328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Y103*Source!I92</f>
        <v>9.6000000000000009E-3</v>
      </c>
      <c r="CY103">
        <f t="shared" si="16"/>
        <v>11978</v>
      </c>
      <c r="CZ103">
        <f t="shared" si="17"/>
        <v>11978</v>
      </c>
      <c r="DA103">
        <f t="shared" si="18"/>
        <v>1</v>
      </c>
      <c r="DB103">
        <v>0</v>
      </c>
      <c r="DH103">
        <f>Source!I92*SmtRes!Y103</f>
        <v>9.6000000000000009E-3</v>
      </c>
      <c r="DI103">
        <f t="shared" si="19"/>
        <v>11978</v>
      </c>
      <c r="DJ103">
        <f>EtalonRes!Y103</f>
        <v>11978</v>
      </c>
      <c r="DK103">
        <f>Source!BC92</f>
        <v>1</v>
      </c>
      <c r="GQ103">
        <v>-1</v>
      </c>
      <c r="GR103">
        <v>-1</v>
      </c>
    </row>
    <row r="104" spans="1:200" x14ac:dyDescent="0.2">
      <c r="A104">
        <f>ROW(Source!A92)</f>
        <v>92</v>
      </c>
      <c r="B104">
        <v>34736102</v>
      </c>
      <c r="C104">
        <v>34736323</v>
      </c>
      <c r="D104">
        <v>31468895</v>
      </c>
      <c r="E104">
        <v>1</v>
      </c>
      <c r="F104">
        <v>1</v>
      </c>
      <c r="G104">
        <v>1</v>
      </c>
      <c r="H104">
        <v>3</v>
      </c>
      <c r="I104" t="s">
        <v>493</v>
      </c>
      <c r="J104" t="s">
        <v>494</v>
      </c>
      <c r="K104" t="s">
        <v>495</v>
      </c>
      <c r="L104">
        <v>1348</v>
      </c>
      <c r="N104">
        <v>1009</v>
      </c>
      <c r="O104" t="s">
        <v>74</v>
      </c>
      <c r="P104" t="s">
        <v>74</v>
      </c>
      <c r="Q104">
        <v>1000</v>
      </c>
      <c r="W104">
        <v>0</v>
      </c>
      <c r="X104">
        <v>-709630657</v>
      </c>
      <c r="Y104">
        <v>3.0999999999999999E-3</v>
      </c>
      <c r="AA104">
        <v>5989</v>
      </c>
      <c r="AB104">
        <v>0</v>
      </c>
      <c r="AC104">
        <v>0</v>
      </c>
      <c r="AD104">
        <v>0</v>
      </c>
      <c r="AE104">
        <v>5989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47</v>
      </c>
      <c r="AT104">
        <v>3.0999999999999999E-3</v>
      </c>
      <c r="AU104" t="s">
        <v>47</v>
      </c>
      <c r="AV104">
        <v>0</v>
      </c>
      <c r="AW104">
        <v>2</v>
      </c>
      <c r="AX104">
        <v>34736329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Y104*Source!I92</f>
        <v>9.92E-3</v>
      </c>
      <c r="CY104">
        <f t="shared" si="16"/>
        <v>5989</v>
      </c>
      <c r="CZ104">
        <f t="shared" si="17"/>
        <v>5989</v>
      </c>
      <c r="DA104">
        <f t="shared" si="18"/>
        <v>1</v>
      </c>
      <c r="DB104">
        <v>0</v>
      </c>
      <c r="DH104">
        <f>Source!I92*SmtRes!Y104</f>
        <v>9.92E-3</v>
      </c>
      <c r="DI104">
        <f t="shared" si="19"/>
        <v>5989</v>
      </c>
      <c r="DJ104">
        <f>EtalonRes!Y104</f>
        <v>5989</v>
      </c>
      <c r="DK104">
        <f>Source!BC92</f>
        <v>1</v>
      </c>
      <c r="GQ104">
        <v>-1</v>
      </c>
      <c r="GR104">
        <v>-1</v>
      </c>
    </row>
    <row r="105" spans="1:200" x14ac:dyDescent="0.2">
      <c r="A105">
        <f>ROW(Source!A92)</f>
        <v>92</v>
      </c>
      <c r="B105">
        <v>34736102</v>
      </c>
      <c r="C105">
        <v>34736323</v>
      </c>
      <c r="D105">
        <v>31474922</v>
      </c>
      <c r="E105">
        <v>1</v>
      </c>
      <c r="F105">
        <v>1</v>
      </c>
      <c r="G105">
        <v>1</v>
      </c>
      <c r="H105">
        <v>3</v>
      </c>
      <c r="I105" t="s">
        <v>478</v>
      </c>
      <c r="J105" t="s">
        <v>479</v>
      </c>
      <c r="K105" t="s">
        <v>480</v>
      </c>
      <c r="L105">
        <v>1339</v>
      </c>
      <c r="N105">
        <v>1007</v>
      </c>
      <c r="O105" t="s">
        <v>81</v>
      </c>
      <c r="P105" t="s">
        <v>81</v>
      </c>
      <c r="Q105">
        <v>1</v>
      </c>
      <c r="W105">
        <v>0</v>
      </c>
      <c r="X105">
        <v>-709833849</v>
      </c>
      <c r="Y105">
        <v>0.93</v>
      </c>
      <c r="AA105">
        <v>1980</v>
      </c>
      <c r="AB105">
        <v>0</v>
      </c>
      <c r="AC105">
        <v>0</v>
      </c>
      <c r="AD105">
        <v>0</v>
      </c>
      <c r="AE105">
        <v>1980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47</v>
      </c>
      <c r="AT105">
        <v>0.93</v>
      </c>
      <c r="AU105" t="s">
        <v>47</v>
      </c>
      <c r="AV105">
        <v>0</v>
      </c>
      <c r="AW105">
        <v>2</v>
      </c>
      <c r="AX105">
        <v>34736330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Y105*Source!I92</f>
        <v>2.9760000000000004</v>
      </c>
      <c r="CY105">
        <f t="shared" si="16"/>
        <v>1980</v>
      </c>
      <c r="CZ105">
        <f t="shared" si="17"/>
        <v>1980</v>
      </c>
      <c r="DA105">
        <f t="shared" si="18"/>
        <v>1</v>
      </c>
      <c r="DB105">
        <v>0</v>
      </c>
      <c r="DH105">
        <f>Source!I92*SmtRes!Y105</f>
        <v>2.9760000000000004</v>
      </c>
      <c r="DI105">
        <f t="shared" si="19"/>
        <v>1980</v>
      </c>
      <c r="DJ105">
        <f>EtalonRes!Y105</f>
        <v>1980</v>
      </c>
      <c r="DK105">
        <f>Source!BC92</f>
        <v>1</v>
      </c>
      <c r="GQ105">
        <v>-1</v>
      </c>
      <c r="GR105">
        <v>-1</v>
      </c>
    </row>
    <row r="106" spans="1:200" x14ac:dyDescent="0.2">
      <c r="A106">
        <f>ROW(Source!A92)</f>
        <v>92</v>
      </c>
      <c r="B106">
        <v>34736102</v>
      </c>
      <c r="C106">
        <v>34736323</v>
      </c>
      <c r="D106">
        <v>31475026</v>
      </c>
      <c r="E106">
        <v>1</v>
      </c>
      <c r="F106">
        <v>1</v>
      </c>
      <c r="G106">
        <v>1</v>
      </c>
      <c r="H106">
        <v>3</v>
      </c>
      <c r="I106" t="s">
        <v>496</v>
      </c>
      <c r="J106" t="s">
        <v>497</v>
      </c>
      <c r="K106" t="s">
        <v>498</v>
      </c>
      <c r="L106">
        <v>1339</v>
      </c>
      <c r="N106">
        <v>1007</v>
      </c>
      <c r="O106" t="s">
        <v>81</v>
      </c>
      <c r="P106" t="s">
        <v>81</v>
      </c>
      <c r="Q106">
        <v>1</v>
      </c>
      <c r="W106">
        <v>0</v>
      </c>
      <c r="X106">
        <v>-457568341</v>
      </c>
      <c r="Y106">
        <v>0.01</v>
      </c>
      <c r="AA106">
        <v>832.7</v>
      </c>
      <c r="AB106">
        <v>0</v>
      </c>
      <c r="AC106">
        <v>0</v>
      </c>
      <c r="AD106">
        <v>0</v>
      </c>
      <c r="AE106">
        <v>832.7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47</v>
      </c>
      <c r="AT106">
        <v>0.01</v>
      </c>
      <c r="AU106" t="s">
        <v>47</v>
      </c>
      <c r="AV106">
        <v>0</v>
      </c>
      <c r="AW106">
        <v>2</v>
      </c>
      <c r="AX106">
        <v>34736331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Y106*Source!I92</f>
        <v>3.2000000000000001E-2</v>
      </c>
      <c r="CY106">
        <f t="shared" si="16"/>
        <v>832.7</v>
      </c>
      <c r="CZ106">
        <f t="shared" si="17"/>
        <v>832.7</v>
      </c>
      <c r="DA106">
        <f t="shared" si="18"/>
        <v>1</v>
      </c>
      <c r="DB106">
        <v>0</v>
      </c>
      <c r="DH106">
        <f>Source!I92*SmtRes!Y106</f>
        <v>3.2000000000000001E-2</v>
      </c>
      <c r="DI106">
        <f t="shared" si="19"/>
        <v>832.7</v>
      </c>
      <c r="DJ106">
        <f>EtalonRes!Y106</f>
        <v>832.7</v>
      </c>
      <c r="DK106">
        <f>Source!BC92</f>
        <v>1</v>
      </c>
      <c r="GQ106">
        <v>-1</v>
      </c>
      <c r="GR106">
        <v>-1</v>
      </c>
    </row>
    <row r="107" spans="1:200" x14ac:dyDescent="0.2">
      <c r="A107">
        <f>ROW(Source!A92)</f>
        <v>92</v>
      </c>
      <c r="B107">
        <v>34736102</v>
      </c>
      <c r="C107">
        <v>34736323</v>
      </c>
      <c r="D107">
        <v>31475112</v>
      </c>
      <c r="E107">
        <v>1</v>
      </c>
      <c r="F107">
        <v>1</v>
      </c>
      <c r="G107">
        <v>1</v>
      </c>
      <c r="H107">
        <v>3</v>
      </c>
      <c r="I107" t="s">
        <v>499</v>
      </c>
      <c r="J107" t="s">
        <v>500</v>
      </c>
      <c r="K107" t="s">
        <v>501</v>
      </c>
      <c r="L107">
        <v>1339</v>
      </c>
      <c r="N107">
        <v>1007</v>
      </c>
      <c r="O107" t="s">
        <v>81</v>
      </c>
      <c r="P107" t="s">
        <v>81</v>
      </c>
      <c r="Q107">
        <v>1</v>
      </c>
      <c r="W107">
        <v>0</v>
      </c>
      <c r="X107">
        <v>-1130628485</v>
      </c>
      <c r="Y107">
        <v>0.12</v>
      </c>
      <c r="AA107">
        <v>1320</v>
      </c>
      <c r="AB107">
        <v>0</v>
      </c>
      <c r="AC107">
        <v>0</v>
      </c>
      <c r="AD107">
        <v>0</v>
      </c>
      <c r="AE107">
        <v>1320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47</v>
      </c>
      <c r="AT107">
        <v>0.12</v>
      </c>
      <c r="AU107" t="s">
        <v>47</v>
      </c>
      <c r="AV107">
        <v>0</v>
      </c>
      <c r="AW107">
        <v>2</v>
      </c>
      <c r="AX107">
        <v>34736332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Y107*Source!I92</f>
        <v>0.38400000000000001</v>
      </c>
      <c r="CY107">
        <f t="shared" si="16"/>
        <v>1320</v>
      </c>
      <c r="CZ107">
        <f t="shared" si="17"/>
        <v>1320</v>
      </c>
      <c r="DA107">
        <f t="shared" si="18"/>
        <v>1</v>
      </c>
      <c r="DB107">
        <v>0</v>
      </c>
      <c r="DH107">
        <f>Source!I92*SmtRes!Y107</f>
        <v>0.38400000000000001</v>
      </c>
      <c r="DI107">
        <f t="shared" si="19"/>
        <v>1320</v>
      </c>
      <c r="DJ107">
        <f>EtalonRes!Y107</f>
        <v>1320</v>
      </c>
      <c r="DK107">
        <f>Source!BC92</f>
        <v>1</v>
      </c>
      <c r="GQ107">
        <v>-1</v>
      </c>
      <c r="GR107">
        <v>-1</v>
      </c>
    </row>
    <row r="108" spans="1:200" x14ac:dyDescent="0.2">
      <c r="A108">
        <f>ROW(Source!A92)</f>
        <v>92</v>
      </c>
      <c r="B108">
        <v>34736102</v>
      </c>
      <c r="C108">
        <v>34736323</v>
      </c>
      <c r="D108">
        <v>31477552</v>
      </c>
      <c r="E108">
        <v>1</v>
      </c>
      <c r="F108">
        <v>1</v>
      </c>
      <c r="G108">
        <v>1</v>
      </c>
      <c r="H108">
        <v>3</v>
      </c>
      <c r="I108" t="s">
        <v>484</v>
      </c>
      <c r="J108" t="s">
        <v>485</v>
      </c>
      <c r="K108" t="s">
        <v>486</v>
      </c>
      <c r="L108">
        <v>1327</v>
      </c>
      <c r="N108">
        <v>1005</v>
      </c>
      <c r="O108" t="s">
        <v>170</v>
      </c>
      <c r="P108" t="s">
        <v>170</v>
      </c>
      <c r="Q108">
        <v>1</v>
      </c>
      <c r="W108">
        <v>0</v>
      </c>
      <c r="X108">
        <v>-1963914880</v>
      </c>
      <c r="Y108">
        <v>1.45</v>
      </c>
      <c r="AA108">
        <v>5.71</v>
      </c>
      <c r="AB108">
        <v>0</v>
      </c>
      <c r="AC108">
        <v>0</v>
      </c>
      <c r="AD108">
        <v>0</v>
      </c>
      <c r="AE108">
        <v>5.71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47</v>
      </c>
      <c r="AT108">
        <v>1.45</v>
      </c>
      <c r="AU108" t="s">
        <v>47</v>
      </c>
      <c r="AV108">
        <v>0</v>
      </c>
      <c r="AW108">
        <v>2</v>
      </c>
      <c r="AX108">
        <v>34736333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Y108*Source!I92</f>
        <v>4.6399999999999997</v>
      </c>
      <c r="CY108">
        <f t="shared" si="16"/>
        <v>5.71</v>
      </c>
      <c r="CZ108">
        <f t="shared" si="17"/>
        <v>5.71</v>
      </c>
      <c r="DA108">
        <f t="shared" si="18"/>
        <v>1</v>
      </c>
      <c r="DB108">
        <v>0</v>
      </c>
      <c r="DH108">
        <f>Source!I92*SmtRes!Y108</f>
        <v>4.6399999999999997</v>
      </c>
      <c r="DI108">
        <f t="shared" si="19"/>
        <v>5.71</v>
      </c>
      <c r="DJ108">
        <f>EtalonRes!Y108</f>
        <v>5.71</v>
      </c>
      <c r="DK108">
        <f>Source!BC92</f>
        <v>1</v>
      </c>
      <c r="GQ108">
        <v>-1</v>
      </c>
      <c r="GR108">
        <v>-1</v>
      </c>
    </row>
    <row r="109" spans="1:200" x14ac:dyDescent="0.2">
      <c r="A109">
        <f>ROW(Source!A92)</f>
        <v>92</v>
      </c>
      <c r="B109">
        <v>34736102</v>
      </c>
      <c r="C109">
        <v>34736323</v>
      </c>
      <c r="D109">
        <v>31482045</v>
      </c>
      <c r="E109">
        <v>1</v>
      </c>
      <c r="F109">
        <v>1</v>
      </c>
      <c r="G109">
        <v>1</v>
      </c>
      <c r="H109">
        <v>3</v>
      </c>
      <c r="I109" t="s">
        <v>502</v>
      </c>
      <c r="J109" t="s">
        <v>503</v>
      </c>
      <c r="K109" t="s">
        <v>504</v>
      </c>
      <c r="L109">
        <v>1348</v>
      </c>
      <c r="N109">
        <v>1009</v>
      </c>
      <c r="O109" t="s">
        <v>74</v>
      </c>
      <c r="P109" t="s">
        <v>74</v>
      </c>
      <c r="Q109">
        <v>1000</v>
      </c>
      <c r="W109">
        <v>0</v>
      </c>
      <c r="X109">
        <v>-1133395207</v>
      </c>
      <c r="Y109">
        <v>2.5799999999999998E-3</v>
      </c>
      <c r="AA109">
        <v>1695</v>
      </c>
      <c r="AB109">
        <v>0</v>
      </c>
      <c r="AC109">
        <v>0</v>
      </c>
      <c r="AD109">
        <v>0</v>
      </c>
      <c r="AE109">
        <v>1695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47</v>
      </c>
      <c r="AT109">
        <v>2.5799999999999998E-3</v>
      </c>
      <c r="AU109" t="s">
        <v>47</v>
      </c>
      <c r="AV109">
        <v>0</v>
      </c>
      <c r="AW109">
        <v>2</v>
      </c>
      <c r="AX109">
        <v>34736334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Y109*Source!I92</f>
        <v>8.2559999999999995E-3</v>
      </c>
      <c r="CY109">
        <f t="shared" si="16"/>
        <v>1695</v>
      </c>
      <c r="CZ109">
        <f t="shared" si="17"/>
        <v>1695</v>
      </c>
      <c r="DA109">
        <f t="shared" si="18"/>
        <v>1</v>
      </c>
      <c r="DB109">
        <v>0</v>
      </c>
      <c r="DH109">
        <f>Source!I92*SmtRes!Y109</f>
        <v>8.2559999999999995E-3</v>
      </c>
      <c r="DI109">
        <f t="shared" si="19"/>
        <v>1695</v>
      </c>
      <c r="DJ109">
        <f>EtalonRes!Y109</f>
        <v>1695</v>
      </c>
      <c r="DK109">
        <f>Source!BC92</f>
        <v>1</v>
      </c>
      <c r="GQ109">
        <v>-1</v>
      </c>
      <c r="GR109">
        <v>-1</v>
      </c>
    </row>
    <row r="110" spans="1:200" x14ac:dyDescent="0.2">
      <c r="A110">
        <f>ROW(Source!A92)</f>
        <v>92</v>
      </c>
      <c r="B110">
        <v>34736102</v>
      </c>
      <c r="C110">
        <v>34736323</v>
      </c>
      <c r="D110">
        <v>31483578</v>
      </c>
      <c r="E110">
        <v>1</v>
      </c>
      <c r="F110">
        <v>1</v>
      </c>
      <c r="G110">
        <v>1</v>
      </c>
      <c r="H110">
        <v>3</v>
      </c>
      <c r="I110" t="s">
        <v>487</v>
      </c>
      <c r="J110" t="s">
        <v>488</v>
      </c>
      <c r="K110" t="s">
        <v>489</v>
      </c>
      <c r="L110">
        <v>1348</v>
      </c>
      <c r="N110">
        <v>1009</v>
      </c>
      <c r="O110" t="s">
        <v>74</v>
      </c>
      <c r="P110" t="s">
        <v>74</v>
      </c>
      <c r="Q110">
        <v>1000</v>
      </c>
      <c r="W110">
        <v>0</v>
      </c>
      <c r="X110">
        <v>1254963396</v>
      </c>
      <c r="Y110">
        <v>3.0100000000000001E-3</v>
      </c>
      <c r="AA110">
        <v>15255</v>
      </c>
      <c r="AB110">
        <v>0</v>
      </c>
      <c r="AC110">
        <v>0</v>
      </c>
      <c r="AD110">
        <v>0</v>
      </c>
      <c r="AE110">
        <v>15255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47</v>
      </c>
      <c r="AT110">
        <v>3.0100000000000001E-3</v>
      </c>
      <c r="AU110" t="s">
        <v>47</v>
      </c>
      <c r="AV110">
        <v>0</v>
      </c>
      <c r="AW110">
        <v>2</v>
      </c>
      <c r="AX110">
        <v>34736335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Y110*Source!I92</f>
        <v>9.6320000000000017E-3</v>
      </c>
      <c r="CY110">
        <f t="shared" si="16"/>
        <v>15255</v>
      </c>
      <c r="CZ110">
        <f t="shared" si="17"/>
        <v>15255</v>
      </c>
      <c r="DA110">
        <f t="shared" si="18"/>
        <v>1</v>
      </c>
      <c r="DB110">
        <v>0</v>
      </c>
      <c r="DH110">
        <f>Source!I92*SmtRes!Y110</f>
        <v>9.6320000000000017E-3</v>
      </c>
      <c r="DI110">
        <f t="shared" si="19"/>
        <v>15255</v>
      </c>
      <c r="DJ110">
        <f>EtalonRes!Y110</f>
        <v>15255</v>
      </c>
      <c r="DK110">
        <f>Source!BC92</f>
        <v>1</v>
      </c>
      <c r="GQ110">
        <v>-1</v>
      </c>
      <c r="GR110">
        <v>-1</v>
      </c>
    </row>
    <row r="111" spans="1:200" x14ac:dyDescent="0.2">
      <c r="A111">
        <f>ROW(Source!A93)</f>
        <v>93</v>
      </c>
      <c r="B111">
        <v>34736124</v>
      </c>
      <c r="C111">
        <v>34736323</v>
      </c>
      <c r="D111">
        <v>31714582</v>
      </c>
      <c r="E111">
        <v>1</v>
      </c>
      <c r="F111">
        <v>1</v>
      </c>
      <c r="G111">
        <v>1</v>
      </c>
      <c r="H111">
        <v>1</v>
      </c>
      <c r="I111" t="s">
        <v>445</v>
      </c>
      <c r="J111" t="s">
        <v>47</v>
      </c>
      <c r="K111" t="s">
        <v>446</v>
      </c>
      <c r="L111">
        <v>1191</v>
      </c>
      <c r="N111">
        <v>1013</v>
      </c>
      <c r="O111" t="s">
        <v>414</v>
      </c>
      <c r="P111" t="s">
        <v>414</v>
      </c>
      <c r="Q111">
        <v>1</v>
      </c>
      <c r="W111">
        <v>0</v>
      </c>
      <c r="X111">
        <v>-200730820</v>
      </c>
      <c r="Y111">
        <v>22.5</v>
      </c>
      <c r="AA111">
        <v>0</v>
      </c>
      <c r="AB111">
        <v>0</v>
      </c>
      <c r="AC111">
        <v>0</v>
      </c>
      <c r="AD111">
        <v>56.82</v>
      </c>
      <c r="AE111">
        <v>0</v>
      </c>
      <c r="AF111">
        <v>0</v>
      </c>
      <c r="AG111">
        <v>0</v>
      </c>
      <c r="AH111">
        <v>8.3800000000000008</v>
      </c>
      <c r="AI111">
        <v>1</v>
      </c>
      <c r="AJ111">
        <v>1</v>
      </c>
      <c r="AK111">
        <v>1</v>
      </c>
      <c r="AL111">
        <v>6.78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47</v>
      </c>
      <c r="AT111">
        <v>22.5</v>
      </c>
      <c r="AU111" t="s">
        <v>47</v>
      </c>
      <c r="AV111">
        <v>1</v>
      </c>
      <c r="AW111">
        <v>2</v>
      </c>
      <c r="AX111">
        <v>34736324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Y111*Source!I93</f>
        <v>72</v>
      </c>
      <c r="CY111">
        <f>AD111</f>
        <v>56.82</v>
      </c>
      <c r="CZ111">
        <f>AH111</f>
        <v>8.3800000000000008</v>
      </c>
      <c r="DA111">
        <f>AL111</f>
        <v>6.78</v>
      </c>
      <c r="DB111">
        <v>0</v>
      </c>
      <c r="GQ111">
        <v>-1</v>
      </c>
      <c r="GR111">
        <v>-1</v>
      </c>
    </row>
    <row r="112" spans="1:200" x14ac:dyDescent="0.2">
      <c r="A112">
        <f>ROW(Source!A93)</f>
        <v>93</v>
      </c>
      <c r="B112">
        <v>34736124</v>
      </c>
      <c r="C112">
        <v>34736323</v>
      </c>
      <c r="D112">
        <v>31709492</v>
      </c>
      <c r="E112">
        <v>1</v>
      </c>
      <c r="F112">
        <v>1</v>
      </c>
      <c r="G112">
        <v>1</v>
      </c>
      <c r="H112">
        <v>1</v>
      </c>
      <c r="I112" t="s">
        <v>434</v>
      </c>
      <c r="J112" t="s">
        <v>47</v>
      </c>
      <c r="K112" t="s">
        <v>435</v>
      </c>
      <c r="L112">
        <v>1191</v>
      </c>
      <c r="N112">
        <v>1013</v>
      </c>
      <c r="O112" t="s">
        <v>414</v>
      </c>
      <c r="P112" t="s">
        <v>414</v>
      </c>
      <c r="Q112">
        <v>1</v>
      </c>
      <c r="W112">
        <v>0</v>
      </c>
      <c r="X112">
        <v>-1417349443</v>
      </c>
      <c r="Y112">
        <v>0.36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6.78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47</v>
      </c>
      <c r="AT112">
        <v>0.36</v>
      </c>
      <c r="AU112" t="s">
        <v>47</v>
      </c>
      <c r="AV112">
        <v>2</v>
      </c>
      <c r="AW112">
        <v>2</v>
      </c>
      <c r="AX112">
        <v>34736325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Y112*Source!I93</f>
        <v>1.1519999999999999</v>
      </c>
      <c r="CY112">
        <f>AD112</f>
        <v>0</v>
      </c>
      <c r="CZ112">
        <f>AH112</f>
        <v>0</v>
      </c>
      <c r="DA112">
        <f>AL112</f>
        <v>1</v>
      </c>
      <c r="DB112">
        <v>0</v>
      </c>
      <c r="GQ112">
        <v>-1</v>
      </c>
      <c r="GR112">
        <v>-1</v>
      </c>
    </row>
    <row r="113" spans="1:200" x14ac:dyDescent="0.2">
      <c r="A113">
        <f>ROW(Source!A93)</f>
        <v>93</v>
      </c>
      <c r="B113">
        <v>34736124</v>
      </c>
      <c r="C113">
        <v>34736323</v>
      </c>
      <c r="D113">
        <v>31528142</v>
      </c>
      <c r="E113">
        <v>1</v>
      </c>
      <c r="F113">
        <v>1</v>
      </c>
      <c r="G113">
        <v>1</v>
      </c>
      <c r="H113">
        <v>2</v>
      </c>
      <c r="I113" t="s">
        <v>439</v>
      </c>
      <c r="J113" t="s">
        <v>440</v>
      </c>
      <c r="K113" t="s">
        <v>441</v>
      </c>
      <c r="L113">
        <v>1368</v>
      </c>
      <c r="N113">
        <v>1011</v>
      </c>
      <c r="O113" t="s">
        <v>418</v>
      </c>
      <c r="P113" t="s">
        <v>418</v>
      </c>
      <c r="Q113">
        <v>1</v>
      </c>
      <c r="W113">
        <v>0</v>
      </c>
      <c r="X113">
        <v>1372534845</v>
      </c>
      <c r="Y113">
        <v>0.36</v>
      </c>
      <c r="AA113">
        <v>0</v>
      </c>
      <c r="AB113">
        <v>445.51</v>
      </c>
      <c r="AC113">
        <v>11.6</v>
      </c>
      <c r="AD113">
        <v>0</v>
      </c>
      <c r="AE113">
        <v>0</v>
      </c>
      <c r="AF113">
        <v>65.709999999999994</v>
      </c>
      <c r="AG113">
        <v>11.6</v>
      </c>
      <c r="AH113">
        <v>0</v>
      </c>
      <c r="AI113">
        <v>1</v>
      </c>
      <c r="AJ113">
        <v>6.78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47</v>
      </c>
      <c r="AT113">
        <v>0.36</v>
      </c>
      <c r="AU113" t="s">
        <v>47</v>
      </c>
      <c r="AV113">
        <v>0</v>
      </c>
      <c r="AW113">
        <v>2</v>
      </c>
      <c r="AX113">
        <v>34736326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Y113*Source!I93</f>
        <v>1.1519999999999999</v>
      </c>
      <c r="CY113">
        <f>AB113</f>
        <v>445.51</v>
      </c>
      <c r="CZ113">
        <f>AF113</f>
        <v>65.709999999999994</v>
      </c>
      <c r="DA113">
        <f>AJ113</f>
        <v>6.78</v>
      </c>
      <c r="DB113">
        <v>0</v>
      </c>
      <c r="GQ113">
        <v>-1</v>
      </c>
      <c r="GR113">
        <v>-1</v>
      </c>
    </row>
    <row r="114" spans="1:200" x14ac:dyDescent="0.2">
      <c r="A114">
        <f>ROW(Source!A93)</f>
        <v>93</v>
      </c>
      <c r="B114">
        <v>34736124</v>
      </c>
      <c r="C114">
        <v>34736323</v>
      </c>
      <c r="D114">
        <v>31449050</v>
      </c>
      <c r="E114">
        <v>1</v>
      </c>
      <c r="F114">
        <v>1</v>
      </c>
      <c r="G114">
        <v>1</v>
      </c>
      <c r="H114">
        <v>3</v>
      </c>
      <c r="I114" t="s">
        <v>490</v>
      </c>
      <c r="J114" t="s">
        <v>491</v>
      </c>
      <c r="K114" t="s">
        <v>492</v>
      </c>
      <c r="L114">
        <v>1348</v>
      </c>
      <c r="N114">
        <v>1009</v>
      </c>
      <c r="O114" t="s">
        <v>74</v>
      </c>
      <c r="P114" t="s">
        <v>74</v>
      </c>
      <c r="Q114">
        <v>1000</v>
      </c>
      <c r="W114">
        <v>0</v>
      </c>
      <c r="X114">
        <v>-437906794</v>
      </c>
      <c r="Y114">
        <v>7.4999999999999997E-3</v>
      </c>
      <c r="AA114">
        <v>61291.27</v>
      </c>
      <c r="AB114">
        <v>0</v>
      </c>
      <c r="AC114">
        <v>0</v>
      </c>
      <c r="AD114">
        <v>0</v>
      </c>
      <c r="AE114">
        <v>9040.01</v>
      </c>
      <c r="AF114">
        <v>0</v>
      </c>
      <c r="AG114">
        <v>0</v>
      </c>
      <c r="AH114">
        <v>0</v>
      </c>
      <c r="AI114">
        <v>6.78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47</v>
      </c>
      <c r="AT114">
        <v>7.4999999999999997E-3</v>
      </c>
      <c r="AU114" t="s">
        <v>47</v>
      </c>
      <c r="AV114">
        <v>0</v>
      </c>
      <c r="AW114">
        <v>2</v>
      </c>
      <c r="AX114">
        <v>34736327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Y114*Source!I93</f>
        <v>2.4E-2</v>
      </c>
      <c r="CY114">
        <f t="shared" ref="CY114:CY122" si="20">AA114</f>
        <v>61291.27</v>
      </c>
      <c r="CZ114">
        <f t="shared" ref="CZ114:CZ122" si="21">AE114</f>
        <v>9040.01</v>
      </c>
      <c r="DA114">
        <f t="shared" ref="DA114:DA122" si="22">AI114</f>
        <v>6.78</v>
      </c>
      <c r="DB114">
        <v>0</v>
      </c>
      <c r="DH114">
        <f>Source!I93*SmtRes!Y114</f>
        <v>2.4E-2</v>
      </c>
      <c r="DI114">
        <f t="shared" ref="DI114:DI122" si="23">AA114</f>
        <v>61291.27</v>
      </c>
      <c r="DJ114">
        <f>EtalonRes!Y114</f>
        <v>9040.01</v>
      </c>
      <c r="DK114">
        <f>Source!BC93</f>
        <v>6.78</v>
      </c>
      <c r="GQ114">
        <v>-1</v>
      </c>
      <c r="GR114">
        <v>-1</v>
      </c>
    </row>
    <row r="115" spans="1:200" x14ac:dyDescent="0.2">
      <c r="A115">
        <f>ROW(Source!A93)</f>
        <v>93</v>
      </c>
      <c r="B115">
        <v>34736124</v>
      </c>
      <c r="C115">
        <v>34736323</v>
      </c>
      <c r="D115">
        <v>31449148</v>
      </c>
      <c r="E115">
        <v>1</v>
      </c>
      <c r="F115">
        <v>1</v>
      </c>
      <c r="G115">
        <v>1</v>
      </c>
      <c r="H115">
        <v>3</v>
      </c>
      <c r="I115" t="s">
        <v>442</v>
      </c>
      <c r="J115" t="s">
        <v>443</v>
      </c>
      <c r="K115" t="s">
        <v>444</v>
      </c>
      <c r="L115">
        <v>1348</v>
      </c>
      <c r="N115">
        <v>1009</v>
      </c>
      <c r="O115" t="s">
        <v>74</v>
      </c>
      <c r="P115" t="s">
        <v>74</v>
      </c>
      <c r="Q115">
        <v>1000</v>
      </c>
      <c r="W115">
        <v>0</v>
      </c>
      <c r="X115">
        <v>1174701286</v>
      </c>
      <c r="Y115">
        <v>3.0000000000000001E-3</v>
      </c>
      <c r="AA115">
        <v>81210.84</v>
      </c>
      <c r="AB115">
        <v>0</v>
      </c>
      <c r="AC115">
        <v>0</v>
      </c>
      <c r="AD115">
        <v>0</v>
      </c>
      <c r="AE115">
        <v>11978</v>
      </c>
      <c r="AF115">
        <v>0</v>
      </c>
      <c r="AG115">
        <v>0</v>
      </c>
      <c r="AH115">
        <v>0</v>
      </c>
      <c r="AI115">
        <v>6.78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47</v>
      </c>
      <c r="AT115">
        <v>3.0000000000000001E-3</v>
      </c>
      <c r="AU115" t="s">
        <v>47</v>
      </c>
      <c r="AV115">
        <v>0</v>
      </c>
      <c r="AW115">
        <v>2</v>
      </c>
      <c r="AX115">
        <v>34736328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Y115*Source!I93</f>
        <v>9.6000000000000009E-3</v>
      </c>
      <c r="CY115">
        <f t="shared" si="20"/>
        <v>81210.84</v>
      </c>
      <c r="CZ115">
        <f t="shared" si="21"/>
        <v>11978</v>
      </c>
      <c r="DA115">
        <f t="shared" si="22"/>
        <v>6.78</v>
      </c>
      <c r="DB115">
        <v>0</v>
      </c>
      <c r="DH115">
        <f>Source!I93*SmtRes!Y115</f>
        <v>9.6000000000000009E-3</v>
      </c>
      <c r="DI115">
        <f t="shared" si="23"/>
        <v>81210.84</v>
      </c>
      <c r="DJ115">
        <f>EtalonRes!Y115</f>
        <v>11978</v>
      </c>
      <c r="DK115">
        <f>Source!BC93</f>
        <v>6.78</v>
      </c>
      <c r="GQ115">
        <v>-1</v>
      </c>
      <c r="GR115">
        <v>-1</v>
      </c>
    </row>
    <row r="116" spans="1:200" x14ac:dyDescent="0.2">
      <c r="A116">
        <f>ROW(Source!A93)</f>
        <v>93</v>
      </c>
      <c r="B116">
        <v>34736124</v>
      </c>
      <c r="C116">
        <v>34736323</v>
      </c>
      <c r="D116">
        <v>31468895</v>
      </c>
      <c r="E116">
        <v>1</v>
      </c>
      <c r="F116">
        <v>1</v>
      </c>
      <c r="G116">
        <v>1</v>
      </c>
      <c r="H116">
        <v>3</v>
      </c>
      <c r="I116" t="s">
        <v>493</v>
      </c>
      <c r="J116" t="s">
        <v>494</v>
      </c>
      <c r="K116" t="s">
        <v>495</v>
      </c>
      <c r="L116">
        <v>1348</v>
      </c>
      <c r="N116">
        <v>1009</v>
      </c>
      <c r="O116" t="s">
        <v>74</v>
      </c>
      <c r="P116" t="s">
        <v>74</v>
      </c>
      <c r="Q116">
        <v>1000</v>
      </c>
      <c r="W116">
        <v>0</v>
      </c>
      <c r="X116">
        <v>-709630657</v>
      </c>
      <c r="Y116">
        <v>3.0999999999999999E-3</v>
      </c>
      <c r="AA116">
        <v>40605.42</v>
      </c>
      <c r="AB116">
        <v>0</v>
      </c>
      <c r="AC116">
        <v>0</v>
      </c>
      <c r="AD116">
        <v>0</v>
      </c>
      <c r="AE116">
        <v>5989</v>
      </c>
      <c r="AF116">
        <v>0</v>
      </c>
      <c r="AG116">
        <v>0</v>
      </c>
      <c r="AH116">
        <v>0</v>
      </c>
      <c r="AI116">
        <v>6.78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47</v>
      </c>
      <c r="AT116">
        <v>3.0999999999999999E-3</v>
      </c>
      <c r="AU116" t="s">
        <v>47</v>
      </c>
      <c r="AV116">
        <v>0</v>
      </c>
      <c r="AW116">
        <v>2</v>
      </c>
      <c r="AX116">
        <v>34736329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Y116*Source!I93</f>
        <v>9.92E-3</v>
      </c>
      <c r="CY116">
        <f t="shared" si="20"/>
        <v>40605.42</v>
      </c>
      <c r="CZ116">
        <f t="shared" si="21"/>
        <v>5989</v>
      </c>
      <c r="DA116">
        <f t="shared" si="22"/>
        <v>6.78</v>
      </c>
      <c r="DB116">
        <v>0</v>
      </c>
      <c r="DH116">
        <f>Source!I93*SmtRes!Y116</f>
        <v>9.92E-3</v>
      </c>
      <c r="DI116">
        <f t="shared" si="23"/>
        <v>40605.42</v>
      </c>
      <c r="DJ116">
        <f>EtalonRes!Y116</f>
        <v>5989</v>
      </c>
      <c r="DK116">
        <f>Source!BC93</f>
        <v>6.78</v>
      </c>
      <c r="GQ116">
        <v>-1</v>
      </c>
      <c r="GR116">
        <v>-1</v>
      </c>
    </row>
    <row r="117" spans="1:200" x14ac:dyDescent="0.2">
      <c r="A117">
        <f>ROW(Source!A93)</f>
        <v>93</v>
      </c>
      <c r="B117">
        <v>34736124</v>
      </c>
      <c r="C117">
        <v>34736323</v>
      </c>
      <c r="D117">
        <v>31474922</v>
      </c>
      <c r="E117">
        <v>1</v>
      </c>
      <c r="F117">
        <v>1</v>
      </c>
      <c r="G117">
        <v>1</v>
      </c>
      <c r="H117">
        <v>3</v>
      </c>
      <c r="I117" t="s">
        <v>478</v>
      </c>
      <c r="J117" t="s">
        <v>479</v>
      </c>
      <c r="K117" t="s">
        <v>480</v>
      </c>
      <c r="L117">
        <v>1339</v>
      </c>
      <c r="N117">
        <v>1007</v>
      </c>
      <c r="O117" t="s">
        <v>81</v>
      </c>
      <c r="P117" t="s">
        <v>81</v>
      </c>
      <c r="Q117">
        <v>1</v>
      </c>
      <c r="W117">
        <v>0</v>
      </c>
      <c r="X117">
        <v>-709833849</v>
      </c>
      <c r="Y117">
        <v>0.93</v>
      </c>
      <c r="AA117">
        <v>13424.4</v>
      </c>
      <c r="AB117">
        <v>0</v>
      </c>
      <c r="AC117">
        <v>0</v>
      </c>
      <c r="AD117">
        <v>0</v>
      </c>
      <c r="AE117">
        <v>1980</v>
      </c>
      <c r="AF117">
        <v>0</v>
      </c>
      <c r="AG117">
        <v>0</v>
      </c>
      <c r="AH117">
        <v>0</v>
      </c>
      <c r="AI117">
        <v>6.78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47</v>
      </c>
      <c r="AT117">
        <v>0.93</v>
      </c>
      <c r="AU117" t="s">
        <v>47</v>
      </c>
      <c r="AV117">
        <v>0</v>
      </c>
      <c r="AW117">
        <v>2</v>
      </c>
      <c r="AX117">
        <v>34736330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Y117*Source!I93</f>
        <v>2.9760000000000004</v>
      </c>
      <c r="CY117">
        <f t="shared" si="20"/>
        <v>13424.4</v>
      </c>
      <c r="CZ117">
        <f t="shared" si="21"/>
        <v>1980</v>
      </c>
      <c r="DA117">
        <f t="shared" si="22"/>
        <v>6.78</v>
      </c>
      <c r="DB117">
        <v>0</v>
      </c>
      <c r="DH117">
        <f>Source!I93*SmtRes!Y117</f>
        <v>2.9760000000000004</v>
      </c>
      <c r="DI117">
        <f t="shared" si="23"/>
        <v>13424.4</v>
      </c>
      <c r="DJ117">
        <f>EtalonRes!Y117</f>
        <v>1980</v>
      </c>
      <c r="DK117">
        <f>Source!BC93</f>
        <v>6.78</v>
      </c>
      <c r="GQ117">
        <v>-1</v>
      </c>
      <c r="GR117">
        <v>-1</v>
      </c>
    </row>
    <row r="118" spans="1:200" x14ac:dyDescent="0.2">
      <c r="A118">
        <f>ROW(Source!A93)</f>
        <v>93</v>
      </c>
      <c r="B118">
        <v>34736124</v>
      </c>
      <c r="C118">
        <v>34736323</v>
      </c>
      <c r="D118">
        <v>31475026</v>
      </c>
      <c r="E118">
        <v>1</v>
      </c>
      <c r="F118">
        <v>1</v>
      </c>
      <c r="G118">
        <v>1</v>
      </c>
      <c r="H118">
        <v>3</v>
      </c>
      <c r="I118" t="s">
        <v>496</v>
      </c>
      <c r="J118" t="s">
        <v>497</v>
      </c>
      <c r="K118" t="s">
        <v>498</v>
      </c>
      <c r="L118">
        <v>1339</v>
      </c>
      <c r="N118">
        <v>1007</v>
      </c>
      <c r="O118" t="s">
        <v>81</v>
      </c>
      <c r="P118" t="s">
        <v>81</v>
      </c>
      <c r="Q118">
        <v>1</v>
      </c>
      <c r="W118">
        <v>0</v>
      </c>
      <c r="X118">
        <v>-457568341</v>
      </c>
      <c r="Y118">
        <v>0.01</v>
      </c>
      <c r="AA118">
        <v>5645.71</v>
      </c>
      <c r="AB118">
        <v>0</v>
      </c>
      <c r="AC118">
        <v>0</v>
      </c>
      <c r="AD118">
        <v>0</v>
      </c>
      <c r="AE118">
        <v>832.7</v>
      </c>
      <c r="AF118">
        <v>0</v>
      </c>
      <c r="AG118">
        <v>0</v>
      </c>
      <c r="AH118">
        <v>0</v>
      </c>
      <c r="AI118">
        <v>6.78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47</v>
      </c>
      <c r="AT118">
        <v>0.01</v>
      </c>
      <c r="AU118" t="s">
        <v>47</v>
      </c>
      <c r="AV118">
        <v>0</v>
      </c>
      <c r="AW118">
        <v>2</v>
      </c>
      <c r="AX118">
        <v>34736331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Y118*Source!I93</f>
        <v>3.2000000000000001E-2</v>
      </c>
      <c r="CY118">
        <f t="shared" si="20"/>
        <v>5645.71</v>
      </c>
      <c r="CZ118">
        <f t="shared" si="21"/>
        <v>832.7</v>
      </c>
      <c r="DA118">
        <f t="shared" si="22"/>
        <v>6.78</v>
      </c>
      <c r="DB118">
        <v>0</v>
      </c>
      <c r="DH118">
        <f>Source!I93*SmtRes!Y118</f>
        <v>3.2000000000000001E-2</v>
      </c>
      <c r="DI118">
        <f t="shared" si="23"/>
        <v>5645.71</v>
      </c>
      <c r="DJ118">
        <f>EtalonRes!Y118</f>
        <v>832.7</v>
      </c>
      <c r="DK118">
        <f>Source!BC93</f>
        <v>6.78</v>
      </c>
      <c r="GQ118">
        <v>-1</v>
      </c>
      <c r="GR118">
        <v>-1</v>
      </c>
    </row>
    <row r="119" spans="1:200" x14ac:dyDescent="0.2">
      <c r="A119">
        <f>ROW(Source!A93)</f>
        <v>93</v>
      </c>
      <c r="B119">
        <v>34736124</v>
      </c>
      <c r="C119">
        <v>34736323</v>
      </c>
      <c r="D119">
        <v>31475112</v>
      </c>
      <c r="E119">
        <v>1</v>
      </c>
      <c r="F119">
        <v>1</v>
      </c>
      <c r="G119">
        <v>1</v>
      </c>
      <c r="H119">
        <v>3</v>
      </c>
      <c r="I119" t="s">
        <v>499</v>
      </c>
      <c r="J119" t="s">
        <v>500</v>
      </c>
      <c r="K119" t="s">
        <v>501</v>
      </c>
      <c r="L119">
        <v>1339</v>
      </c>
      <c r="N119">
        <v>1007</v>
      </c>
      <c r="O119" t="s">
        <v>81</v>
      </c>
      <c r="P119" t="s">
        <v>81</v>
      </c>
      <c r="Q119">
        <v>1</v>
      </c>
      <c r="W119">
        <v>0</v>
      </c>
      <c r="X119">
        <v>-1130628485</v>
      </c>
      <c r="Y119">
        <v>0.12</v>
      </c>
      <c r="AA119">
        <v>8949.6</v>
      </c>
      <c r="AB119">
        <v>0</v>
      </c>
      <c r="AC119">
        <v>0</v>
      </c>
      <c r="AD119">
        <v>0</v>
      </c>
      <c r="AE119">
        <v>1320</v>
      </c>
      <c r="AF119">
        <v>0</v>
      </c>
      <c r="AG119">
        <v>0</v>
      </c>
      <c r="AH119">
        <v>0</v>
      </c>
      <c r="AI119">
        <v>6.78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47</v>
      </c>
      <c r="AT119">
        <v>0.12</v>
      </c>
      <c r="AU119" t="s">
        <v>47</v>
      </c>
      <c r="AV119">
        <v>0</v>
      </c>
      <c r="AW119">
        <v>2</v>
      </c>
      <c r="AX119">
        <v>34736332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Y119*Source!I93</f>
        <v>0.38400000000000001</v>
      </c>
      <c r="CY119">
        <f t="shared" si="20"/>
        <v>8949.6</v>
      </c>
      <c r="CZ119">
        <f t="shared" si="21"/>
        <v>1320</v>
      </c>
      <c r="DA119">
        <f t="shared" si="22"/>
        <v>6.78</v>
      </c>
      <c r="DB119">
        <v>0</v>
      </c>
      <c r="DH119">
        <f>Source!I93*SmtRes!Y119</f>
        <v>0.38400000000000001</v>
      </c>
      <c r="DI119">
        <f t="shared" si="23"/>
        <v>8949.6</v>
      </c>
      <c r="DJ119">
        <f>EtalonRes!Y119</f>
        <v>1320</v>
      </c>
      <c r="DK119">
        <f>Source!BC93</f>
        <v>6.78</v>
      </c>
      <c r="GQ119">
        <v>-1</v>
      </c>
      <c r="GR119">
        <v>-1</v>
      </c>
    </row>
    <row r="120" spans="1:200" x14ac:dyDescent="0.2">
      <c r="A120">
        <f>ROW(Source!A93)</f>
        <v>93</v>
      </c>
      <c r="B120">
        <v>34736124</v>
      </c>
      <c r="C120">
        <v>34736323</v>
      </c>
      <c r="D120">
        <v>31477552</v>
      </c>
      <c r="E120">
        <v>1</v>
      </c>
      <c r="F120">
        <v>1</v>
      </c>
      <c r="G120">
        <v>1</v>
      </c>
      <c r="H120">
        <v>3</v>
      </c>
      <c r="I120" t="s">
        <v>484</v>
      </c>
      <c r="J120" t="s">
        <v>485</v>
      </c>
      <c r="K120" t="s">
        <v>486</v>
      </c>
      <c r="L120">
        <v>1327</v>
      </c>
      <c r="N120">
        <v>1005</v>
      </c>
      <c r="O120" t="s">
        <v>170</v>
      </c>
      <c r="P120" t="s">
        <v>170</v>
      </c>
      <c r="Q120">
        <v>1</v>
      </c>
      <c r="W120">
        <v>0</v>
      </c>
      <c r="X120">
        <v>-1963914880</v>
      </c>
      <c r="Y120">
        <v>1.45</v>
      </c>
      <c r="AA120">
        <v>38.71</v>
      </c>
      <c r="AB120">
        <v>0</v>
      </c>
      <c r="AC120">
        <v>0</v>
      </c>
      <c r="AD120">
        <v>0</v>
      </c>
      <c r="AE120">
        <v>5.71</v>
      </c>
      <c r="AF120">
        <v>0</v>
      </c>
      <c r="AG120">
        <v>0</v>
      </c>
      <c r="AH120">
        <v>0</v>
      </c>
      <c r="AI120">
        <v>6.78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47</v>
      </c>
      <c r="AT120">
        <v>1.45</v>
      </c>
      <c r="AU120" t="s">
        <v>47</v>
      </c>
      <c r="AV120">
        <v>0</v>
      </c>
      <c r="AW120">
        <v>2</v>
      </c>
      <c r="AX120">
        <v>34736333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Y120*Source!I93</f>
        <v>4.6399999999999997</v>
      </c>
      <c r="CY120">
        <f t="shared" si="20"/>
        <v>38.71</v>
      </c>
      <c r="CZ120">
        <f t="shared" si="21"/>
        <v>5.71</v>
      </c>
      <c r="DA120">
        <f t="shared" si="22"/>
        <v>6.78</v>
      </c>
      <c r="DB120">
        <v>0</v>
      </c>
      <c r="DH120">
        <f>Source!I93*SmtRes!Y120</f>
        <v>4.6399999999999997</v>
      </c>
      <c r="DI120">
        <f t="shared" si="23"/>
        <v>38.71</v>
      </c>
      <c r="DJ120">
        <f>EtalonRes!Y120</f>
        <v>5.71</v>
      </c>
      <c r="DK120">
        <f>Source!BC93</f>
        <v>6.78</v>
      </c>
      <c r="GQ120">
        <v>-1</v>
      </c>
      <c r="GR120">
        <v>-1</v>
      </c>
    </row>
    <row r="121" spans="1:200" x14ac:dyDescent="0.2">
      <c r="A121">
        <f>ROW(Source!A93)</f>
        <v>93</v>
      </c>
      <c r="B121">
        <v>34736124</v>
      </c>
      <c r="C121">
        <v>34736323</v>
      </c>
      <c r="D121">
        <v>31482045</v>
      </c>
      <c r="E121">
        <v>1</v>
      </c>
      <c r="F121">
        <v>1</v>
      </c>
      <c r="G121">
        <v>1</v>
      </c>
      <c r="H121">
        <v>3</v>
      </c>
      <c r="I121" t="s">
        <v>502</v>
      </c>
      <c r="J121" t="s">
        <v>503</v>
      </c>
      <c r="K121" t="s">
        <v>504</v>
      </c>
      <c r="L121">
        <v>1348</v>
      </c>
      <c r="N121">
        <v>1009</v>
      </c>
      <c r="O121" t="s">
        <v>74</v>
      </c>
      <c r="P121" t="s">
        <v>74</v>
      </c>
      <c r="Q121">
        <v>1000</v>
      </c>
      <c r="W121">
        <v>0</v>
      </c>
      <c r="X121">
        <v>-1133395207</v>
      </c>
      <c r="Y121">
        <v>2.5799999999999998E-3</v>
      </c>
      <c r="AA121">
        <v>11492.1</v>
      </c>
      <c r="AB121">
        <v>0</v>
      </c>
      <c r="AC121">
        <v>0</v>
      </c>
      <c r="AD121">
        <v>0</v>
      </c>
      <c r="AE121">
        <v>1695</v>
      </c>
      <c r="AF121">
        <v>0</v>
      </c>
      <c r="AG121">
        <v>0</v>
      </c>
      <c r="AH121">
        <v>0</v>
      </c>
      <c r="AI121">
        <v>6.78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47</v>
      </c>
      <c r="AT121">
        <v>2.5799999999999998E-3</v>
      </c>
      <c r="AU121" t="s">
        <v>47</v>
      </c>
      <c r="AV121">
        <v>0</v>
      </c>
      <c r="AW121">
        <v>2</v>
      </c>
      <c r="AX121">
        <v>34736334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Y121*Source!I93</f>
        <v>8.2559999999999995E-3</v>
      </c>
      <c r="CY121">
        <f t="shared" si="20"/>
        <v>11492.1</v>
      </c>
      <c r="CZ121">
        <f t="shared" si="21"/>
        <v>1695</v>
      </c>
      <c r="DA121">
        <f t="shared" si="22"/>
        <v>6.78</v>
      </c>
      <c r="DB121">
        <v>0</v>
      </c>
      <c r="DH121">
        <f>Source!I93*SmtRes!Y121</f>
        <v>8.2559999999999995E-3</v>
      </c>
      <c r="DI121">
        <f t="shared" si="23"/>
        <v>11492.1</v>
      </c>
      <c r="DJ121">
        <f>EtalonRes!Y121</f>
        <v>1695</v>
      </c>
      <c r="DK121">
        <f>Source!BC93</f>
        <v>6.78</v>
      </c>
      <c r="GQ121">
        <v>-1</v>
      </c>
      <c r="GR121">
        <v>-1</v>
      </c>
    </row>
    <row r="122" spans="1:200" x14ac:dyDescent="0.2">
      <c r="A122">
        <f>ROW(Source!A93)</f>
        <v>93</v>
      </c>
      <c r="B122">
        <v>34736124</v>
      </c>
      <c r="C122">
        <v>34736323</v>
      </c>
      <c r="D122">
        <v>31483578</v>
      </c>
      <c r="E122">
        <v>1</v>
      </c>
      <c r="F122">
        <v>1</v>
      </c>
      <c r="G122">
        <v>1</v>
      </c>
      <c r="H122">
        <v>3</v>
      </c>
      <c r="I122" t="s">
        <v>487</v>
      </c>
      <c r="J122" t="s">
        <v>488</v>
      </c>
      <c r="K122" t="s">
        <v>489</v>
      </c>
      <c r="L122">
        <v>1348</v>
      </c>
      <c r="N122">
        <v>1009</v>
      </c>
      <c r="O122" t="s">
        <v>74</v>
      </c>
      <c r="P122" t="s">
        <v>74</v>
      </c>
      <c r="Q122">
        <v>1000</v>
      </c>
      <c r="W122">
        <v>0</v>
      </c>
      <c r="X122">
        <v>1254963396</v>
      </c>
      <c r="Y122">
        <v>3.0100000000000001E-3</v>
      </c>
      <c r="AA122">
        <v>103428.9</v>
      </c>
      <c r="AB122">
        <v>0</v>
      </c>
      <c r="AC122">
        <v>0</v>
      </c>
      <c r="AD122">
        <v>0</v>
      </c>
      <c r="AE122">
        <v>15255</v>
      </c>
      <c r="AF122">
        <v>0</v>
      </c>
      <c r="AG122">
        <v>0</v>
      </c>
      <c r="AH122">
        <v>0</v>
      </c>
      <c r="AI122">
        <v>6.78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47</v>
      </c>
      <c r="AT122">
        <v>3.0100000000000001E-3</v>
      </c>
      <c r="AU122" t="s">
        <v>47</v>
      </c>
      <c r="AV122">
        <v>0</v>
      </c>
      <c r="AW122">
        <v>2</v>
      </c>
      <c r="AX122">
        <v>34736335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Y122*Source!I93</f>
        <v>9.6320000000000017E-3</v>
      </c>
      <c r="CY122">
        <f t="shared" si="20"/>
        <v>103428.9</v>
      </c>
      <c r="CZ122">
        <f t="shared" si="21"/>
        <v>15255</v>
      </c>
      <c r="DA122">
        <f t="shared" si="22"/>
        <v>6.78</v>
      </c>
      <c r="DB122">
        <v>0</v>
      </c>
      <c r="DH122">
        <f>Source!I93*SmtRes!Y122</f>
        <v>9.6320000000000017E-3</v>
      </c>
      <c r="DI122">
        <f t="shared" si="23"/>
        <v>103428.9</v>
      </c>
      <c r="DJ122">
        <f>EtalonRes!Y122</f>
        <v>15255</v>
      </c>
      <c r="DK122">
        <f>Source!BC93</f>
        <v>6.78</v>
      </c>
      <c r="GQ122">
        <v>-1</v>
      </c>
      <c r="GR122">
        <v>-1</v>
      </c>
    </row>
    <row r="123" spans="1:200" x14ac:dyDescent="0.2">
      <c r="A123">
        <f>ROW(Source!A94)</f>
        <v>94</v>
      </c>
      <c r="B123">
        <v>34736102</v>
      </c>
      <c r="C123">
        <v>34736336</v>
      </c>
      <c r="D123">
        <v>31715109</v>
      </c>
      <c r="E123">
        <v>1</v>
      </c>
      <c r="F123">
        <v>1</v>
      </c>
      <c r="G123">
        <v>1</v>
      </c>
      <c r="H123">
        <v>1</v>
      </c>
      <c r="I123" t="s">
        <v>505</v>
      </c>
      <c r="J123" t="s">
        <v>47</v>
      </c>
      <c r="K123" t="s">
        <v>506</v>
      </c>
      <c r="L123">
        <v>1191</v>
      </c>
      <c r="N123">
        <v>1013</v>
      </c>
      <c r="O123" t="s">
        <v>414</v>
      </c>
      <c r="P123" t="s">
        <v>414</v>
      </c>
      <c r="Q123">
        <v>1</v>
      </c>
      <c r="W123">
        <v>0</v>
      </c>
      <c r="X123">
        <v>-784637506</v>
      </c>
      <c r="Y123">
        <v>24.85</v>
      </c>
      <c r="AA123">
        <v>0</v>
      </c>
      <c r="AB123">
        <v>0</v>
      </c>
      <c r="AC123">
        <v>0</v>
      </c>
      <c r="AD123">
        <v>8.74</v>
      </c>
      <c r="AE123">
        <v>0</v>
      </c>
      <c r="AF123">
        <v>0</v>
      </c>
      <c r="AG123">
        <v>0</v>
      </c>
      <c r="AH123">
        <v>8.74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47</v>
      </c>
      <c r="AT123">
        <v>24.85</v>
      </c>
      <c r="AU123" t="s">
        <v>47</v>
      </c>
      <c r="AV123">
        <v>1</v>
      </c>
      <c r="AW123">
        <v>2</v>
      </c>
      <c r="AX123">
        <v>34736914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Y123*Source!I94</f>
        <v>51.638300000000001</v>
      </c>
      <c r="CY123">
        <f>AD123</f>
        <v>8.74</v>
      </c>
      <c r="CZ123">
        <f>AH123</f>
        <v>8.74</v>
      </c>
      <c r="DA123">
        <f>AL123</f>
        <v>1</v>
      </c>
      <c r="DB123">
        <v>0</v>
      </c>
      <c r="GQ123">
        <v>-1</v>
      </c>
      <c r="GR123">
        <v>-1</v>
      </c>
    </row>
    <row r="124" spans="1:200" x14ac:dyDescent="0.2">
      <c r="A124">
        <f>ROW(Source!A94)</f>
        <v>94</v>
      </c>
      <c r="B124">
        <v>34736102</v>
      </c>
      <c r="C124">
        <v>34736336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434</v>
      </c>
      <c r="J124" t="s">
        <v>47</v>
      </c>
      <c r="K124" t="s">
        <v>435</v>
      </c>
      <c r="L124">
        <v>1191</v>
      </c>
      <c r="N124">
        <v>1013</v>
      </c>
      <c r="O124" t="s">
        <v>414</v>
      </c>
      <c r="P124" t="s">
        <v>414</v>
      </c>
      <c r="Q124">
        <v>1</v>
      </c>
      <c r="W124">
        <v>0</v>
      </c>
      <c r="X124">
        <v>-1417349443</v>
      </c>
      <c r="Y124">
        <v>1.21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47</v>
      </c>
      <c r="AT124">
        <v>1.21</v>
      </c>
      <c r="AU124" t="s">
        <v>47</v>
      </c>
      <c r="AV124">
        <v>2</v>
      </c>
      <c r="AW124">
        <v>2</v>
      </c>
      <c r="AX124">
        <v>34736915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Y124*Source!I94</f>
        <v>2.5143799999999996</v>
      </c>
      <c r="CY124">
        <f>AD124</f>
        <v>0</v>
      </c>
      <c r="CZ124">
        <f>AH124</f>
        <v>0</v>
      </c>
      <c r="DA124">
        <f>AL124</f>
        <v>1</v>
      </c>
      <c r="DB124">
        <v>0</v>
      </c>
      <c r="GQ124">
        <v>-1</v>
      </c>
      <c r="GR124">
        <v>-1</v>
      </c>
    </row>
    <row r="125" spans="1:200" x14ac:dyDescent="0.2">
      <c r="A125">
        <f>ROW(Source!A94)</f>
        <v>94</v>
      </c>
      <c r="B125">
        <v>34736102</v>
      </c>
      <c r="C125">
        <v>34736336</v>
      </c>
      <c r="D125">
        <v>31526753</v>
      </c>
      <c r="E125">
        <v>1</v>
      </c>
      <c r="F125">
        <v>1</v>
      </c>
      <c r="G125">
        <v>1</v>
      </c>
      <c r="H125">
        <v>2</v>
      </c>
      <c r="I125" t="s">
        <v>469</v>
      </c>
      <c r="J125" t="s">
        <v>470</v>
      </c>
      <c r="K125" t="s">
        <v>471</v>
      </c>
      <c r="L125">
        <v>1368</v>
      </c>
      <c r="N125">
        <v>1011</v>
      </c>
      <c r="O125" t="s">
        <v>418</v>
      </c>
      <c r="P125" t="s">
        <v>418</v>
      </c>
      <c r="Q125">
        <v>1</v>
      </c>
      <c r="W125">
        <v>0</v>
      </c>
      <c r="X125">
        <v>-1718674368</v>
      </c>
      <c r="Y125">
        <v>0.72</v>
      </c>
      <c r="AA125">
        <v>0</v>
      </c>
      <c r="AB125">
        <v>111.99</v>
      </c>
      <c r="AC125">
        <v>13.5</v>
      </c>
      <c r="AD125">
        <v>0</v>
      </c>
      <c r="AE125">
        <v>0</v>
      </c>
      <c r="AF125">
        <v>111.99</v>
      </c>
      <c r="AG125">
        <v>13.5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47</v>
      </c>
      <c r="AT125">
        <v>0.72</v>
      </c>
      <c r="AU125" t="s">
        <v>47</v>
      </c>
      <c r="AV125">
        <v>0</v>
      </c>
      <c r="AW125">
        <v>2</v>
      </c>
      <c r="AX125">
        <v>34736916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Y125*Source!I94</f>
        <v>1.4961599999999999</v>
      </c>
      <c r="CY125">
        <f>AB125</f>
        <v>111.99</v>
      </c>
      <c r="CZ125">
        <f>AF125</f>
        <v>111.99</v>
      </c>
      <c r="DA125">
        <f>AJ125</f>
        <v>1</v>
      </c>
      <c r="DB125">
        <v>0</v>
      </c>
      <c r="GQ125">
        <v>-1</v>
      </c>
      <c r="GR125">
        <v>-1</v>
      </c>
    </row>
    <row r="126" spans="1:200" x14ac:dyDescent="0.2">
      <c r="A126">
        <f>ROW(Source!A94)</f>
        <v>94</v>
      </c>
      <c r="B126">
        <v>34736102</v>
      </c>
      <c r="C126">
        <v>34736336</v>
      </c>
      <c r="D126">
        <v>31528142</v>
      </c>
      <c r="E126">
        <v>1</v>
      </c>
      <c r="F126">
        <v>1</v>
      </c>
      <c r="G126">
        <v>1</v>
      </c>
      <c r="H126">
        <v>2</v>
      </c>
      <c r="I126" t="s">
        <v>439</v>
      </c>
      <c r="J126" t="s">
        <v>440</v>
      </c>
      <c r="K126" t="s">
        <v>441</v>
      </c>
      <c r="L126">
        <v>1368</v>
      </c>
      <c r="N126">
        <v>1011</v>
      </c>
      <c r="O126" t="s">
        <v>418</v>
      </c>
      <c r="P126" t="s">
        <v>418</v>
      </c>
      <c r="Q126">
        <v>1</v>
      </c>
      <c r="W126">
        <v>0</v>
      </c>
      <c r="X126">
        <v>1372534845</v>
      </c>
      <c r="Y126">
        <v>0.49</v>
      </c>
      <c r="AA126">
        <v>0</v>
      </c>
      <c r="AB126">
        <v>65.709999999999994</v>
      </c>
      <c r="AC126">
        <v>11.6</v>
      </c>
      <c r="AD126">
        <v>0</v>
      </c>
      <c r="AE126">
        <v>0</v>
      </c>
      <c r="AF126">
        <v>65.709999999999994</v>
      </c>
      <c r="AG126">
        <v>11.6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47</v>
      </c>
      <c r="AT126">
        <v>0.49</v>
      </c>
      <c r="AU126" t="s">
        <v>47</v>
      </c>
      <c r="AV126">
        <v>0</v>
      </c>
      <c r="AW126">
        <v>2</v>
      </c>
      <c r="AX126">
        <v>34736917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Y126*Source!I94</f>
        <v>1.0182199999999999</v>
      </c>
      <c r="CY126">
        <f>AB126</f>
        <v>65.709999999999994</v>
      </c>
      <c r="CZ126">
        <f>AF126</f>
        <v>65.709999999999994</v>
      </c>
      <c r="DA126">
        <f>AJ126</f>
        <v>1</v>
      </c>
      <c r="DB126">
        <v>0</v>
      </c>
      <c r="GQ126">
        <v>-1</v>
      </c>
      <c r="GR126">
        <v>-1</v>
      </c>
    </row>
    <row r="127" spans="1:200" x14ac:dyDescent="0.2">
      <c r="A127">
        <f>ROW(Source!A94)</f>
        <v>94</v>
      </c>
      <c r="B127">
        <v>34736102</v>
      </c>
      <c r="C127">
        <v>34736336</v>
      </c>
      <c r="D127">
        <v>31449148</v>
      </c>
      <c r="E127">
        <v>1</v>
      </c>
      <c r="F127">
        <v>1</v>
      </c>
      <c r="G127">
        <v>1</v>
      </c>
      <c r="H127">
        <v>3</v>
      </c>
      <c r="I127" t="s">
        <v>442</v>
      </c>
      <c r="J127" t="s">
        <v>443</v>
      </c>
      <c r="K127" t="s">
        <v>444</v>
      </c>
      <c r="L127">
        <v>1348</v>
      </c>
      <c r="N127">
        <v>1009</v>
      </c>
      <c r="O127" t="s">
        <v>74</v>
      </c>
      <c r="P127" t="s">
        <v>74</v>
      </c>
      <c r="Q127">
        <v>1000</v>
      </c>
      <c r="W127">
        <v>0</v>
      </c>
      <c r="X127">
        <v>1174701286</v>
      </c>
      <c r="Y127">
        <v>1.12E-2</v>
      </c>
      <c r="AA127">
        <v>11978</v>
      </c>
      <c r="AB127">
        <v>0</v>
      </c>
      <c r="AC127">
        <v>0</v>
      </c>
      <c r="AD127">
        <v>0</v>
      </c>
      <c r="AE127">
        <v>11978</v>
      </c>
      <c r="AF127">
        <v>0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47</v>
      </c>
      <c r="AT127">
        <v>1.12E-2</v>
      </c>
      <c r="AU127" t="s">
        <v>47</v>
      </c>
      <c r="AV127">
        <v>0</v>
      </c>
      <c r="AW127">
        <v>2</v>
      </c>
      <c r="AX127">
        <v>34736918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Y127*Source!I94</f>
        <v>2.3273599999999998E-2</v>
      </c>
      <c r="CY127">
        <f>AA127</f>
        <v>11978</v>
      </c>
      <c r="CZ127">
        <f>AE127</f>
        <v>11978</v>
      </c>
      <c r="DA127">
        <f>AI127</f>
        <v>1</v>
      </c>
      <c r="DB127">
        <v>0</v>
      </c>
      <c r="DH127">
        <f>Source!I94*SmtRes!Y127</f>
        <v>2.3273599999999998E-2</v>
      </c>
      <c r="DI127">
        <f>AA127</f>
        <v>11978</v>
      </c>
      <c r="DJ127">
        <f>EtalonRes!Y127</f>
        <v>11978</v>
      </c>
      <c r="DK127">
        <f>Source!BC94</f>
        <v>1</v>
      </c>
      <c r="GQ127">
        <v>-1</v>
      </c>
      <c r="GR127">
        <v>-1</v>
      </c>
    </row>
    <row r="128" spans="1:200" x14ac:dyDescent="0.2">
      <c r="A128">
        <f>ROW(Source!A94)</f>
        <v>94</v>
      </c>
      <c r="B128">
        <v>34736102</v>
      </c>
      <c r="C128">
        <v>34736336</v>
      </c>
      <c r="D128">
        <v>31475109</v>
      </c>
      <c r="E128">
        <v>1</v>
      </c>
      <c r="F128">
        <v>1</v>
      </c>
      <c r="G128">
        <v>1</v>
      </c>
      <c r="H128">
        <v>3</v>
      </c>
      <c r="I128" t="s">
        <v>507</v>
      </c>
      <c r="J128" t="s">
        <v>508</v>
      </c>
      <c r="K128" t="s">
        <v>509</v>
      </c>
      <c r="L128">
        <v>1339</v>
      </c>
      <c r="N128">
        <v>1007</v>
      </c>
      <c r="O128" t="s">
        <v>81</v>
      </c>
      <c r="P128" t="s">
        <v>81</v>
      </c>
      <c r="Q128">
        <v>1</v>
      </c>
      <c r="W128">
        <v>0</v>
      </c>
      <c r="X128">
        <v>-828683394</v>
      </c>
      <c r="Y128">
        <v>3.36</v>
      </c>
      <c r="AA128">
        <v>1155</v>
      </c>
      <c r="AB128">
        <v>0</v>
      </c>
      <c r="AC128">
        <v>0</v>
      </c>
      <c r="AD128">
        <v>0</v>
      </c>
      <c r="AE128">
        <v>1155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47</v>
      </c>
      <c r="AT128">
        <v>3.36</v>
      </c>
      <c r="AU128" t="s">
        <v>47</v>
      </c>
      <c r="AV128">
        <v>0</v>
      </c>
      <c r="AW128">
        <v>2</v>
      </c>
      <c r="AX128">
        <v>34736919</v>
      </c>
      <c r="AY128">
        <v>1</v>
      </c>
      <c r="AZ128">
        <v>0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Y128*Source!I94</f>
        <v>6.982079999999999</v>
      </c>
      <c r="CY128">
        <f>AA128</f>
        <v>1155</v>
      </c>
      <c r="CZ128">
        <f>AE128</f>
        <v>1155</v>
      </c>
      <c r="DA128">
        <f>AI128</f>
        <v>1</v>
      </c>
      <c r="DB128">
        <v>0</v>
      </c>
      <c r="DH128">
        <f>Source!I94*SmtRes!Y128</f>
        <v>6.982079999999999</v>
      </c>
      <c r="DI128">
        <f>AA128</f>
        <v>1155</v>
      </c>
      <c r="DJ128">
        <f>EtalonRes!Y128</f>
        <v>1155</v>
      </c>
      <c r="DK128">
        <f>Source!BC94</f>
        <v>1</v>
      </c>
      <c r="GQ128">
        <v>-1</v>
      </c>
      <c r="GR128">
        <v>-1</v>
      </c>
    </row>
    <row r="129" spans="1:200" x14ac:dyDescent="0.2">
      <c r="A129">
        <f>ROW(Source!A94)</f>
        <v>94</v>
      </c>
      <c r="B129">
        <v>34736102</v>
      </c>
      <c r="C129">
        <v>34736336</v>
      </c>
      <c r="D129">
        <v>31483578</v>
      </c>
      <c r="E129">
        <v>1</v>
      </c>
      <c r="F129">
        <v>1</v>
      </c>
      <c r="G129">
        <v>1</v>
      </c>
      <c r="H129">
        <v>3</v>
      </c>
      <c r="I129" t="s">
        <v>487</v>
      </c>
      <c r="J129" t="s">
        <v>488</v>
      </c>
      <c r="K129" t="s">
        <v>489</v>
      </c>
      <c r="L129">
        <v>1348</v>
      </c>
      <c r="N129">
        <v>1009</v>
      </c>
      <c r="O129" t="s">
        <v>74</v>
      </c>
      <c r="P129" t="s">
        <v>74</v>
      </c>
      <c r="Q129">
        <v>1000</v>
      </c>
      <c r="W129">
        <v>0</v>
      </c>
      <c r="X129">
        <v>1254963396</v>
      </c>
      <c r="Y129">
        <v>5.8000000000000003E-2</v>
      </c>
      <c r="AA129">
        <v>15255</v>
      </c>
      <c r="AB129">
        <v>0</v>
      </c>
      <c r="AC129">
        <v>0</v>
      </c>
      <c r="AD129">
        <v>0</v>
      </c>
      <c r="AE129">
        <v>15255</v>
      </c>
      <c r="AF129">
        <v>0</v>
      </c>
      <c r="AG129">
        <v>0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47</v>
      </c>
      <c r="AT129">
        <v>5.8000000000000003E-2</v>
      </c>
      <c r="AU129" t="s">
        <v>47</v>
      </c>
      <c r="AV129">
        <v>0</v>
      </c>
      <c r="AW129">
        <v>2</v>
      </c>
      <c r="AX129">
        <v>34736920</v>
      </c>
      <c r="AY129">
        <v>1</v>
      </c>
      <c r="AZ129">
        <v>0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Y129*Source!I94</f>
        <v>0.12052399999999999</v>
      </c>
      <c r="CY129">
        <f>AA129</f>
        <v>15255</v>
      </c>
      <c r="CZ129">
        <f>AE129</f>
        <v>15255</v>
      </c>
      <c r="DA129">
        <f>AI129</f>
        <v>1</v>
      </c>
      <c r="DB129">
        <v>0</v>
      </c>
      <c r="DH129">
        <f>Source!I94*SmtRes!Y129</f>
        <v>0.12052399999999999</v>
      </c>
      <c r="DI129">
        <f>AA129</f>
        <v>15255</v>
      </c>
      <c r="DJ129">
        <f>EtalonRes!Y129</f>
        <v>15255</v>
      </c>
      <c r="DK129">
        <f>Source!BC94</f>
        <v>1</v>
      </c>
      <c r="GQ129">
        <v>-1</v>
      </c>
      <c r="GR129">
        <v>-1</v>
      </c>
    </row>
    <row r="130" spans="1:200" x14ac:dyDescent="0.2">
      <c r="A130">
        <f>ROW(Source!A95)</f>
        <v>95</v>
      </c>
      <c r="B130">
        <v>34736124</v>
      </c>
      <c r="C130">
        <v>34736336</v>
      </c>
      <c r="D130">
        <v>31715109</v>
      </c>
      <c r="E130">
        <v>1</v>
      </c>
      <c r="F130">
        <v>1</v>
      </c>
      <c r="G130">
        <v>1</v>
      </c>
      <c r="H130">
        <v>1</v>
      </c>
      <c r="I130" t="s">
        <v>505</v>
      </c>
      <c r="J130" t="s">
        <v>47</v>
      </c>
      <c r="K130" t="s">
        <v>506</v>
      </c>
      <c r="L130">
        <v>1191</v>
      </c>
      <c r="N130">
        <v>1013</v>
      </c>
      <c r="O130" t="s">
        <v>414</v>
      </c>
      <c r="P130" t="s">
        <v>414</v>
      </c>
      <c r="Q130">
        <v>1</v>
      </c>
      <c r="W130">
        <v>0</v>
      </c>
      <c r="X130">
        <v>-784637506</v>
      </c>
      <c r="Y130">
        <v>24.85</v>
      </c>
      <c r="AA130">
        <v>0</v>
      </c>
      <c r="AB130">
        <v>0</v>
      </c>
      <c r="AC130">
        <v>0</v>
      </c>
      <c r="AD130">
        <v>59.26</v>
      </c>
      <c r="AE130">
        <v>0</v>
      </c>
      <c r="AF130">
        <v>0</v>
      </c>
      <c r="AG130">
        <v>0</v>
      </c>
      <c r="AH130">
        <v>8.74</v>
      </c>
      <c r="AI130">
        <v>1</v>
      </c>
      <c r="AJ130">
        <v>1</v>
      </c>
      <c r="AK130">
        <v>1</v>
      </c>
      <c r="AL130">
        <v>6.78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47</v>
      </c>
      <c r="AT130">
        <v>24.85</v>
      </c>
      <c r="AU130" t="s">
        <v>47</v>
      </c>
      <c r="AV130">
        <v>1</v>
      </c>
      <c r="AW130">
        <v>2</v>
      </c>
      <c r="AX130">
        <v>34736914</v>
      </c>
      <c r="AY130">
        <v>1</v>
      </c>
      <c r="AZ130">
        <v>0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Y130*Source!I95</f>
        <v>51.638300000000001</v>
      </c>
      <c r="CY130">
        <f>AD130</f>
        <v>59.26</v>
      </c>
      <c r="CZ130">
        <f>AH130</f>
        <v>8.74</v>
      </c>
      <c r="DA130">
        <f>AL130</f>
        <v>6.78</v>
      </c>
      <c r="DB130">
        <v>0</v>
      </c>
      <c r="GQ130">
        <v>-1</v>
      </c>
      <c r="GR130">
        <v>-1</v>
      </c>
    </row>
    <row r="131" spans="1:200" x14ac:dyDescent="0.2">
      <c r="A131">
        <f>ROW(Source!A95)</f>
        <v>95</v>
      </c>
      <c r="B131">
        <v>34736124</v>
      </c>
      <c r="C131">
        <v>34736336</v>
      </c>
      <c r="D131">
        <v>31709492</v>
      </c>
      <c r="E131">
        <v>1</v>
      </c>
      <c r="F131">
        <v>1</v>
      </c>
      <c r="G131">
        <v>1</v>
      </c>
      <c r="H131">
        <v>1</v>
      </c>
      <c r="I131" t="s">
        <v>434</v>
      </c>
      <c r="J131" t="s">
        <v>47</v>
      </c>
      <c r="K131" t="s">
        <v>435</v>
      </c>
      <c r="L131">
        <v>1191</v>
      </c>
      <c r="N131">
        <v>1013</v>
      </c>
      <c r="O131" t="s">
        <v>414</v>
      </c>
      <c r="P131" t="s">
        <v>414</v>
      </c>
      <c r="Q131">
        <v>1</v>
      </c>
      <c r="W131">
        <v>0</v>
      </c>
      <c r="X131">
        <v>-1417349443</v>
      </c>
      <c r="Y131">
        <v>1.21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1</v>
      </c>
      <c r="AJ131">
        <v>1</v>
      </c>
      <c r="AK131">
        <v>6.78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47</v>
      </c>
      <c r="AT131">
        <v>1.21</v>
      </c>
      <c r="AU131" t="s">
        <v>47</v>
      </c>
      <c r="AV131">
        <v>2</v>
      </c>
      <c r="AW131">
        <v>2</v>
      </c>
      <c r="AX131">
        <v>34736915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Y131*Source!I95</f>
        <v>2.5143799999999996</v>
      </c>
      <c r="CY131">
        <f>AD131</f>
        <v>0</v>
      </c>
      <c r="CZ131">
        <f>AH131</f>
        <v>0</v>
      </c>
      <c r="DA131">
        <f>AL131</f>
        <v>1</v>
      </c>
      <c r="DB131">
        <v>0</v>
      </c>
      <c r="GQ131">
        <v>-1</v>
      </c>
      <c r="GR131">
        <v>-1</v>
      </c>
    </row>
    <row r="132" spans="1:200" x14ac:dyDescent="0.2">
      <c r="A132">
        <f>ROW(Source!A95)</f>
        <v>95</v>
      </c>
      <c r="B132">
        <v>34736124</v>
      </c>
      <c r="C132">
        <v>34736336</v>
      </c>
      <c r="D132">
        <v>31526753</v>
      </c>
      <c r="E132">
        <v>1</v>
      </c>
      <c r="F132">
        <v>1</v>
      </c>
      <c r="G132">
        <v>1</v>
      </c>
      <c r="H132">
        <v>2</v>
      </c>
      <c r="I132" t="s">
        <v>469</v>
      </c>
      <c r="J132" t="s">
        <v>470</v>
      </c>
      <c r="K132" t="s">
        <v>471</v>
      </c>
      <c r="L132">
        <v>1368</v>
      </c>
      <c r="N132">
        <v>1011</v>
      </c>
      <c r="O132" t="s">
        <v>418</v>
      </c>
      <c r="P132" t="s">
        <v>418</v>
      </c>
      <c r="Q132">
        <v>1</v>
      </c>
      <c r="W132">
        <v>0</v>
      </c>
      <c r="X132">
        <v>-1718674368</v>
      </c>
      <c r="Y132">
        <v>0.72</v>
      </c>
      <c r="AA132">
        <v>0</v>
      </c>
      <c r="AB132">
        <v>759.29</v>
      </c>
      <c r="AC132">
        <v>13.5</v>
      </c>
      <c r="AD132">
        <v>0</v>
      </c>
      <c r="AE132">
        <v>0</v>
      </c>
      <c r="AF132">
        <v>111.99</v>
      </c>
      <c r="AG132">
        <v>13.5</v>
      </c>
      <c r="AH132">
        <v>0</v>
      </c>
      <c r="AI132">
        <v>1</v>
      </c>
      <c r="AJ132">
        <v>6.78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47</v>
      </c>
      <c r="AT132">
        <v>0.72</v>
      </c>
      <c r="AU132" t="s">
        <v>47</v>
      </c>
      <c r="AV132">
        <v>0</v>
      </c>
      <c r="AW132">
        <v>2</v>
      </c>
      <c r="AX132">
        <v>34736916</v>
      </c>
      <c r="AY132">
        <v>1</v>
      </c>
      <c r="AZ132">
        <v>0</v>
      </c>
      <c r="BA132">
        <v>132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Y132*Source!I95</f>
        <v>1.4961599999999999</v>
      </c>
      <c r="CY132">
        <f>AB132</f>
        <v>759.29</v>
      </c>
      <c r="CZ132">
        <f>AF132</f>
        <v>111.99</v>
      </c>
      <c r="DA132">
        <f>AJ132</f>
        <v>6.78</v>
      </c>
      <c r="DB132">
        <v>0</v>
      </c>
      <c r="GQ132">
        <v>-1</v>
      </c>
      <c r="GR132">
        <v>-1</v>
      </c>
    </row>
    <row r="133" spans="1:200" x14ac:dyDescent="0.2">
      <c r="A133">
        <f>ROW(Source!A95)</f>
        <v>95</v>
      </c>
      <c r="B133">
        <v>34736124</v>
      </c>
      <c r="C133">
        <v>34736336</v>
      </c>
      <c r="D133">
        <v>31528142</v>
      </c>
      <c r="E133">
        <v>1</v>
      </c>
      <c r="F133">
        <v>1</v>
      </c>
      <c r="G133">
        <v>1</v>
      </c>
      <c r="H133">
        <v>2</v>
      </c>
      <c r="I133" t="s">
        <v>439</v>
      </c>
      <c r="J133" t="s">
        <v>440</v>
      </c>
      <c r="K133" t="s">
        <v>441</v>
      </c>
      <c r="L133">
        <v>1368</v>
      </c>
      <c r="N133">
        <v>1011</v>
      </c>
      <c r="O133" t="s">
        <v>418</v>
      </c>
      <c r="P133" t="s">
        <v>418</v>
      </c>
      <c r="Q133">
        <v>1</v>
      </c>
      <c r="W133">
        <v>0</v>
      </c>
      <c r="X133">
        <v>1372534845</v>
      </c>
      <c r="Y133">
        <v>0.49</v>
      </c>
      <c r="AA133">
        <v>0</v>
      </c>
      <c r="AB133">
        <v>445.51</v>
      </c>
      <c r="AC133">
        <v>11.6</v>
      </c>
      <c r="AD133">
        <v>0</v>
      </c>
      <c r="AE133">
        <v>0</v>
      </c>
      <c r="AF133">
        <v>65.709999999999994</v>
      </c>
      <c r="AG133">
        <v>11.6</v>
      </c>
      <c r="AH133">
        <v>0</v>
      </c>
      <c r="AI133">
        <v>1</v>
      </c>
      <c r="AJ133">
        <v>6.78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47</v>
      </c>
      <c r="AT133">
        <v>0.49</v>
      </c>
      <c r="AU133" t="s">
        <v>47</v>
      </c>
      <c r="AV133">
        <v>0</v>
      </c>
      <c r="AW133">
        <v>2</v>
      </c>
      <c r="AX133">
        <v>34736917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Y133*Source!I95</f>
        <v>1.0182199999999999</v>
      </c>
      <c r="CY133">
        <f>AB133</f>
        <v>445.51</v>
      </c>
      <c r="CZ133">
        <f>AF133</f>
        <v>65.709999999999994</v>
      </c>
      <c r="DA133">
        <f>AJ133</f>
        <v>6.78</v>
      </c>
      <c r="DB133">
        <v>0</v>
      </c>
      <c r="GQ133">
        <v>-1</v>
      </c>
      <c r="GR133">
        <v>-1</v>
      </c>
    </row>
    <row r="134" spans="1:200" x14ac:dyDescent="0.2">
      <c r="A134">
        <f>ROW(Source!A95)</f>
        <v>95</v>
      </c>
      <c r="B134">
        <v>34736124</v>
      </c>
      <c r="C134">
        <v>34736336</v>
      </c>
      <c r="D134">
        <v>31449148</v>
      </c>
      <c r="E134">
        <v>1</v>
      </c>
      <c r="F134">
        <v>1</v>
      </c>
      <c r="G134">
        <v>1</v>
      </c>
      <c r="H134">
        <v>3</v>
      </c>
      <c r="I134" t="s">
        <v>442</v>
      </c>
      <c r="J134" t="s">
        <v>443</v>
      </c>
      <c r="K134" t="s">
        <v>444</v>
      </c>
      <c r="L134">
        <v>1348</v>
      </c>
      <c r="N134">
        <v>1009</v>
      </c>
      <c r="O134" t="s">
        <v>74</v>
      </c>
      <c r="P134" t="s">
        <v>74</v>
      </c>
      <c r="Q134">
        <v>1000</v>
      </c>
      <c r="W134">
        <v>0</v>
      </c>
      <c r="X134">
        <v>1174701286</v>
      </c>
      <c r="Y134">
        <v>1.12E-2</v>
      </c>
      <c r="AA134">
        <v>81210.84</v>
      </c>
      <c r="AB134">
        <v>0</v>
      </c>
      <c r="AC134">
        <v>0</v>
      </c>
      <c r="AD134">
        <v>0</v>
      </c>
      <c r="AE134">
        <v>11978</v>
      </c>
      <c r="AF134">
        <v>0</v>
      </c>
      <c r="AG134">
        <v>0</v>
      </c>
      <c r="AH134">
        <v>0</v>
      </c>
      <c r="AI134">
        <v>6.78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47</v>
      </c>
      <c r="AT134">
        <v>1.12E-2</v>
      </c>
      <c r="AU134" t="s">
        <v>47</v>
      </c>
      <c r="AV134">
        <v>0</v>
      </c>
      <c r="AW134">
        <v>2</v>
      </c>
      <c r="AX134">
        <v>34736918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Y134*Source!I95</f>
        <v>2.3273599999999998E-2</v>
      </c>
      <c r="CY134">
        <f>AA134</f>
        <v>81210.84</v>
      </c>
      <c r="CZ134">
        <f>AE134</f>
        <v>11978</v>
      </c>
      <c r="DA134">
        <f>AI134</f>
        <v>6.78</v>
      </c>
      <c r="DB134">
        <v>0</v>
      </c>
      <c r="DH134">
        <f>Source!I95*SmtRes!Y134</f>
        <v>2.3273599999999998E-2</v>
      </c>
      <c r="DI134">
        <f>AA134</f>
        <v>81210.84</v>
      </c>
      <c r="DJ134">
        <f>EtalonRes!Y134</f>
        <v>11978</v>
      </c>
      <c r="DK134">
        <f>Source!BC95</f>
        <v>6.78</v>
      </c>
      <c r="GQ134">
        <v>-1</v>
      </c>
      <c r="GR134">
        <v>-1</v>
      </c>
    </row>
    <row r="135" spans="1:200" x14ac:dyDescent="0.2">
      <c r="A135">
        <f>ROW(Source!A95)</f>
        <v>95</v>
      </c>
      <c r="B135">
        <v>34736124</v>
      </c>
      <c r="C135">
        <v>34736336</v>
      </c>
      <c r="D135">
        <v>31475109</v>
      </c>
      <c r="E135">
        <v>1</v>
      </c>
      <c r="F135">
        <v>1</v>
      </c>
      <c r="G135">
        <v>1</v>
      </c>
      <c r="H135">
        <v>3</v>
      </c>
      <c r="I135" t="s">
        <v>507</v>
      </c>
      <c r="J135" t="s">
        <v>508</v>
      </c>
      <c r="K135" t="s">
        <v>509</v>
      </c>
      <c r="L135">
        <v>1339</v>
      </c>
      <c r="N135">
        <v>1007</v>
      </c>
      <c r="O135" t="s">
        <v>81</v>
      </c>
      <c r="P135" t="s">
        <v>81</v>
      </c>
      <c r="Q135">
        <v>1</v>
      </c>
      <c r="W135">
        <v>0</v>
      </c>
      <c r="X135">
        <v>-828683394</v>
      </c>
      <c r="Y135">
        <v>3.36</v>
      </c>
      <c r="AA135">
        <v>7830.9</v>
      </c>
      <c r="AB135">
        <v>0</v>
      </c>
      <c r="AC135">
        <v>0</v>
      </c>
      <c r="AD135">
        <v>0</v>
      </c>
      <c r="AE135">
        <v>1155</v>
      </c>
      <c r="AF135">
        <v>0</v>
      </c>
      <c r="AG135">
        <v>0</v>
      </c>
      <c r="AH135">
        <v>0</v>
      </c>
      <c r="AI135">
        <v>6.78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47</v>
      </c>
      <c r="AT135">
        <v>3.36</v>
      </c>
      <c r="AU135" t="s">
        <v>47</v>
      </c>
      <c r="AV135">
        <v>0</v>
      </c>
      <c r="AW135">
        <v>2</v>
      </c>
      <c r="AX135">
        <v>34736919</v>
      </c>
      <c r="AY135">
        <v>1</v>
      </c>
      <c r="AZ135">
        <v>0</v>
      </c>
      <c r="BA135">
        <v>135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Y135*Source!I95</f>
        <v>6.982079999999999</v>
      </c>
      <c r="CY135">
        <f>AA135</f>
        <v>7830.9</v>
      </c>
      <c r="CZ135">
        <f>AE135</f>
        <v>1155</v>
      </c>
      <c r="DA135">
        <f>AI135</f>
        <v>6.78</v>
      </c>
      <c r="DB135">
        <v>0</v>
      </c>
      <c r="DH135">
        <f>Source!I95*SmtRes!Y135</f>
        <v>6.982079999999999</v>
      </c>
      <c r="DI135">
        <f>AA135</f>
        <v>7830.9</v>
      </c>
      <c r="DJ135">
        <f>EtalonRes!Y135</f>
        <v>1155</v>
      </c>
      <c r="DK135">
        <f>Source!BC95</f>
        <v>6.78</v>
      </c>
      <c r="GQ135">
        <v>-1</v>
      </c>
      <c r="GR135">
        <v>-1</v>
      </c>
    </row>
    <row r="136" spans="1:200" x14ac:dyDescent="0.2">
      <c r="A136">
        <f>ROW(Source!A95)</f>
        <v>95</v>
      </c>
      <c r="B136">
        <v>34736124</v>
      </c>
      <c r="C136">
        <v>34736336</v>
      </c>
      <c r="D136">
        <v>31483578</v>
      </c>
      <c r="E136">
        <v>1</v>
      </c>
      <c r="F136">
        <v>1</v>
      </c>
      <c r="G136">
        <v>1</v>
      </c>
      <c r="H136">
        <v>3</v>
      </c>
      <c r="I136" t="s">
        <v>487</v>
      </c>
      <c r="J136" t="s">
        <v>488</v>
      </c>
      <c r="K136" t="s">
        <v>489</v>
      </c>
      <c r="L136">
        <v>1348</v>
      </c>
      <c r="N136">
        <v>1009</v>
      </c>
      <c r="O136" t="s">
        <v>74</v>
      </c>
      <c r="P136" t="s">
        <v>74</v>
      </c>
      <c r="Q136">
        <v>1000</v>
      </c>
      <c r="W136">
        <v>0</v>
      </c>
      <c r="X136">
        <v>1254963396</v>
      </c>
      <c r="Y136">
        <v>5.8000000000000003E-2</v>
      </c>
      <c r="AA136">
        <v>103428.9</v>
      </c>
      <c r="AB136">
        <v>0</v>
      </c>
      <c r="AC136">
        <v>0</v>
      </c>
      <c r="AD136">
        <v>0</v>
      </c>
      <c r="AE136">
        <v>15255</v>
      </c>
      <c r="AF136">
        <v>0</v>
      </c>
      <c r="AG136">
        <v>0</v>
      </c>
      <c r="AH136">
        <v>0</v>
      </c>
      <c r="AI136">
        <v>6.78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47</v>
      </c>
      <c r="AT136">
        <v>5.8000000000000003E-2</v>
      </c>
      <c r="AU136" t="s">
        <v>47</v>
      </c>
      <c r="AV136">
        <v>0</v>
      </c>
      <c r="AW136">
        <v>2</v>
      </c>
      <c r="AX136">
        <v>34736920</v>
      </c>
      <c r="AY136">
        <v>1</v>
      </c>
      <c r="AZ136">
        <v>0</v>
      </c>
      <c r="BA136">
        <v>136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Y136*Source!I95</f>
        <v>0.12052399999999999</v>
      </c>
      <c r="CY136">
        <f>AA136</f>
        <v>103428.9</v>
      </c>
      <c r="CZ136">
        <f>AE136</f>
        <v>15255</v>
      </c>
      <c r="DA136">
        <f>AI136</f>
        <v>6.78</v>
      </c>
      <c r="DB136">
        <v>0</v>
      </c>
      <c r="DH136">
        <f>Source!I95*SmtRes!Y136</f>
        <v>0.12052399999999999</v>
      </c>
      <c r="DI136">
        <f>AA136</f>
        <v>103428.9</v>
      </c>
      <c r="DJ136">
        <f>EtalonRes!Y136</f>
        <v>15255</v>
      </c>
      <c r="DK136">
        <f>Source!BC95</f>
        <v>6.78</v>
      </c>
      <c r="GQ136">
        <v>-1</v>
      </c>
      <c r="GR136">
        <v>-1</v>
      </c>
    </row>
    <row r="137" spans="1:200" x14ac:dyDescent="0.2">
      <c r="A137">
        <f>ROW(Source!A96)</f>
        <v>96</v>
      </c>
      <c r="B137">
        <v>34736102</v>
      </c>
      <c r="C137">
        <v>34736389</v>
      </c>
      <c r="D137">
        <v>31711332</v>
      </c>
      <c r="E137">
        <v>1</v>
      </c>
      <c r="F137">
        <v>1</v>
      </c>
      <c r="G137">
        <v>1</v>
      </c>
      <c r="H137">
        <v>1</v>
      </c>
      <c r="I137" t="s">
        <v>453</v>
      </c>
      <c r="J137" t="s">
        <v>47</v>
      </c>
      <c r="K137" t="s">
        <v>454</v>
      </c>
      <c r="L137">
        <v>1191</v>
      </c>
      <c r="N137">
        <v>1013</v>
      </c>
      <c r="O137" t="s">
        <v>414</v>
      </c>
      <c r="P137" t="s">
        <v>414</v>
      </c>
      <c r="Q137">
        <v>1</v>
      </c>
      <c r="W137">
        <v>0</v>
      </c>
      <c r="X137">
        <v>-509590494</v>
      </c>
      <c r="Y137">
        <v>14.63</v>
      </c>
      <c r="AA137">
        <v>0</v>
      </c>
      <c r="AB137">
        <v>0</v>
      </c>
      <c r="AC137">
        <v>0</v>
      </c>
      <c r="AD137">
        <v>8.17</v>
      </c>
      <c r="AE137">
        <v>0</v>
      </c>
      <c r="AF137">
        <v>0</v>
      </c>
      <c r="AG137">
        <v>0</v>
      </c>
      <c r="AH137">
        <v>8.17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47</v>
      </c>
      <c r="AT137">
        <v>14.63</v>
      </c>
      <c r="AU137" t="s">
        <v>47</v>
      </c>
      <c r="AV137">
        <v>1</v>
      </c>
      <c r="AW137">
        <v>2</v>
      </c>
      <c r="AX137">
        <v>34736390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Y137*Source!I96</f>
        <v>2.3115399999999999</v>
      </c>
      <c r="CY137">
        <f>AD137</f>
        <v>8.17</v>
      </c>
      <c r="CZ137">
        <f>AH137</f>
        <v>8.17</v>
      </c>
      <c r="DA137">
        <f>AL137</f>
        <v>1</v>
      </c>
      <c r="DB137">
        <v>0</v>
      </c>
      <c r="GQ137">
        <v>-1</v>
      </c>
      <c r="GR137">
        <v>-1</v>
      </c>
    </row>
    <row r="138" spans="1:200" x14ac:dyDescent="0.2">
      <c r="A138">
        <f>ROW(Source!A96)</f>
        <v>96</v>
      </c>
      <c r="B138">
        <v>34736102</v>
      </c>
      <c r="C138">
        <v>34736389</v>
      </c>
      <c r="D138">
        <v>31526946</v>
      </c>
      <c r="E138">
        <v>1</v>
      </c>
      <c r="F138">
        <v>1</v>
      </c>
      <c r="G138">
        <v>1</v>
      </c>
      <c r="H138">
        <v>2</v>
      </c>
      <c r="I138" t="s">
        <v>415</v>
      </c>
      <c r="J138" t="s">
        <v>416</v>
      </c>
      <c r="K138" t="s">
        <v>417</v>
      </c>
      <c r="L138">
        <v>1368</v>
      </c>
      <c r="N138">
        <v>1011</v>
      </c>
      <c r="O138" t="s">
        <v>418</v>
      </c>
      <c r="P138" t="s">
        <v>418</v>
      </c>
      <c r="Q138">
        <v>1</v>
      </c>
      <c r="W138">
        <v>0</v>
      </c>
      <c r="X138">
        <v>-1985289705</v>
      </c>
      <c r="Y138">
        <v>0.32</v>
      </c>
      <c r="AA138">
        <v>0</v>
      </c>
      <c r="AB138">
        <v>6.66</v>
      </c>
      <c r="AC138">
        <v>0</v>
      </c>
      <c r="AD138">
        <v>0</v>
      </c>
      <c r="AE138">
        <v>0</v>
      </c>
      <c r="AF138">
        <v>6.66</v>
      </c>
      <c r="AG138">
        <v>0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47</v>
      </c>
      <c r="AT138">
        <v>0.32</v>
      </c>
      <c r="AU138" t="s">
        <v>47</v>
      </c>
      <c r="AV138">
        <v>0</v>
      </c>
      <c r="AW138">
        <v>2</v>
      </c>
      <c r="AX138">
        <v>34736391</v>
      </c>
      <c r="AY138">
        <v>1</v>
      </c>
      <c r="AZ138">
        <v>0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Y138*Source!I96</f>
        <v>5.0560000000000001E-2</v>
      </c>
      <c r="CY138">
        <f>AB138</f>
        <v>6.66</v>
      </c>
      <c r="CZ138">
        <f>AF138</f>
        <v>6.66</v>
      </c>
      <c r="DA138">
        <f>AJ138</f>
        <v>1</v>
      </c>
      <c r="DB138">
        <v>0</v>
      </c>
      <c r="GQ138">
        <v>-1</v>
      </c>
      <c r="GR138">
        <v>-1</v>
      </c>
    </row>
    <row r="139" spans="1:200" x14ac:dyDescent="0.2">
      <c r="A139">
        <f>ROW(Source!A96)</f>
        <v>96</v>
      </c>
      <c r="B139">
        <v>34736102</v>
      </c>
      <c r="C139">
        <v>34736389</v>
      </c>
      <c r="D139">
        <v>31451977</v>
      </c>
      <c r="E139">
        <v>1</v>
      </c>
      <c r="F139">
        <v>1</v>
      </c>
      <c r="G139">
        <v>1</v>
      </c>
      <c r="H139">
        <v>3</v>
      </c>
      <c r="I139" t="s">
        <v>510</v>
      </c>
      <c r="J139" t="s">
        <v>511</v>
      </c>
      <c r="K139" t="s">
        <v>512</v>
      </c>
      <c r="L139">
        <v>1339</v>
      </c>
      <c r="N139">
        <v>1007</v>
      </c>
      <c r="O139" t="s">
        <v>81</v>
      </c>
      <c r="P139" t="s">
        <v>81</v>
      </c>
      <c r="Q139">
        <v>1</v>
      </c>
      <c r="W139">
        <v>0</v>
      </c>
      <c r="X139">
        <v>-861814431</v>
      </c>
      <c r="Y139">
        <v>0.24</v>
      </c>
      <c r="AA139">
        <v>519.79999999999995</v>
      </c>
      <c r="AB139">
        <v>0</v>
      </c>
      <c r="AC139">
        <v>0</v>
      </c>
      <c r="AD139">
        <v>0</v>
      </c>
      <c r="AE139">
        <v>519.79999999999995</v>
      </c>
      <c r="AF139">
        <v>0</v>
      </c>
      <c r="AG139">
        <v>0</v>
      </c>
      <c r="AH139">
        <v>0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47</v>
      </c>
      <c r="AT139">
        <v>0.24</v>
      </c>
      <c r="AU139" t="s">
        <v>47</v>
      </c>
      <c r="AV139">
        <v>0</v>
      </c>
      <c r="AW139">
        <v>2</v>
      </c>
      <c r="AX139">
        <v>34736392</v>
      </c>
      <c r="AY139">
        <v>1</v>
      </c>
      <c r="AZ139">
        <v>0</v>
      </c>
      <c r="BA139">
        <v>139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Y139*Source!I96</f>
        <v>3.7920000000000002E-2</v>
      </c>
      <c r="CY139">
        <f>AA139</f>
        <v>519.79999999999995</v>
      </c>
      <c r="CZ139">
        <f>AE139</f>
        <v>519.79999999999995</v>
      </c>
      <c r="DA139">
        <f>AI139</f>
        <v>1</v>
      </c>
      <c r="DB139">
        <v>0</v>
      </c>
      <c r="DH139">
        <f>Source!I96*SmtRes!Y139</f>
        <v>3.7920000000000002E-2</v>
      </c>
      <c r="DI139">
        <f>AA139</f>
        <v>519.79999999999995</v>
      </c>
      <c r="DJ139">
        <f>EtalonRes!Y139</f>
        <v>519.79999999999995</v>
      </c>
      <c r="DK139">
        <f>Source!BC96</f>
        <v>1</v>
      </c>
      <c r="GQ139">
        <v>-1</v>
      </c>
      <c r="GR139">
        <v>-1</v>
      </c>
    </row>
    <row r="140" spans="1:200" x14ac:dyDescent="0.2">
      <c r="A140">
        <f>ROW(Source!A96)</f>
        <v>96</v>
      </c>
      <c r="B140">
        <v>34736102</v>
      </c>
      <c r="C140">
        <v>34736389</v>
      </c>
      <c r="D140">
        <v>31441632</v>
      </c>
      <c r="E140">
        <v>17</v>
      </c>
      <c r="F140">
        <v>1</v>
      </c>
      <c r="G140">
        <v>1</v>
      </c>
      <c r="H140">
        <v>3</v>
      </c>
      <c r="I140" t="s">
        <v>186</v>
      </c>
      <c r="J140" t="s">
        <v>47</v>
      </c>
      <c r="K140" t="s">
        <v>187</v>
      </c>
      <c r="L140">
        <v>1356</v>
      </c>
      <c r="N140">
        <v>1010</v>
      </c>
      <c r="O140" t="s">
        <v>188</v>
      </c>
      <c r="P140" t="s">
        <v>188</v>
      </c>
      <c r="Q140">
        <v>1000</v>
      </c>
      <c r="W140">
        <v>0</v>
      </c>
      <c r="X140">
        <v>1453754496</v>
      </c>
      <c r="Y140">
        <v>0.4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0</v>
      </c>
      <c r="AP140">
        <v>0</v>
      </c>
      <c r="AQ140">
        <v>0</v>
      </c>
      <c r="AR140">
        <v>0</v>
      </c>
      <c r="AS140" t="s">
        <v>47</v>
      </c>
      <c r="AT140">
        <v>0.4</v>
      </c>
      <c r="AU140" t="s">
        <v>47</v>
      </c>
      <c r="AV140">
        <v>0</v>
      </c>
      <c r="AW140">
        <v>2</v>
      </c>
      <c r="AX140">
        <v>34736393</v>
      </c>
      <c r="AY140">
        <v>1</v>
      </c>
      <c r="AZ140">
        <v>0</v>
      </c>
      <c r="BA140">
        <v>140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Y140*Source!I96</f>
        <v>6.3200000000000006E-2</v>
      </c>
      <c r="CY140">
        <f>AA140</f>
        <v>0</v>
      </c>
      <c r="CZ140">
        <f>AE140</f>
        <v>0</v>
      </c>
      <c r="DA140">
        <f>AI140</f>
        <v>1</v>
      </c>
      <c r="DB140">
        <v>0</v>
      </c>
      <c r="DH140">
        <f>Source!I96*SmtRes!Y140</f>
        <v>6.3200000000000006E-2</v>
      </c>
      <c r="DI140">
        <f>AA140</f>
        <v>0</v>
      </c>
      <c r="DJ140">
        <f>EtalonRes!Y140</f>
        <v>0</v>
      </c>
      <c r="DK140">
        <f>Source!BC96</f>
        <v>1</v>
      </c>
      <c r="GP140">
        <v>1</v>
      </c>
      <c r="GQ140">
        <v>-1</v>
      </c>
      <c r="GR140">
        <v>-1</v>
      </c>
    </row>
    <row r="141" spans="1:200" x14ac:dyDescent="0.2">
      <c r="A141">
        <f>ROW(Source!A97)</f>
        <v>97</v>
      </c>
      <c r="B141">
        <v>34736124</v>
      </c>
      <c r="C141">
        <v>34736389</v>
      </c>
      <c r="D141">
        <v>31711332</v>
      </c>
      <c r="E141">
        <v>1</v>
      </c>
      <c r="F141">
        <v>1</v>
      </c>
      <c r="G141">
        <v>1</v>
      </c>
      <c r="H141">
        <v>1</v>
      </c>
      <c r="I141" t="s">
        <v>453</v>
      </c>
      <c r="J141" t="s">
        <v>47</v>
      </c>
      <c r="K141" t="s">
        <v>454</v>
      </c>
      <c r="L141">
        <v>1191</v>
      </c>
      <c r="N141">
        <v>1013</v>
      </c>
      <c r="O141" t="s">
        <v>414</v>
      </c>
      <c r="P141" t="s">
        <v>414</v>
      </c>
      <c r="Q141">
        <v>1</v>
      </c>
      <c r="W141">
        <v>0</v>
      </c>
      <c r="X141">
        <v>-509590494</v>
      </c>
      <c r="Y141">
        <v>14.63</v>
      </c>
      <c r="AA141">
        <v>0</v>
      </c>
      <c r="AB141">
        <v>0</v>
      </c>
      <c r="AC141">
        <v>0</v>
      </c>
      <c r="AD141">
        <v>55.39</v>
      </c>
      <c r="AE141">
        <v>0</v>
      </c>
      <c r="AF141">
        <v>0</v>
      </c>
      <c r="AG141">
        <v>0</v>
      </c>
      <c r="AH141">
        <v>8.17</v>
      </c>
      <c r="AI141">
        <v>1</v>
      </c>
      <c r="AJ141">
        <v>1</v>
      </c>
      <c r="AK141">
        <v>1</v>
      </c>
      <c r="AL141">
        <v>6.78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47</v>
      </c>
      <c r="AT141">
        <v>14.63</v>
      </c>
      <c r="AU141" t="s">
        <v>47</v>
      </c>
      <c r="AV141">
        <v>1</v>
      </c>
      <c r="AW141">
        <v>2</v>
      </c>
      <c r="AX141">
        <v>34736390</v>
      </c>
      <c r="AY141">
        <v>1</v>
      </c>
      <c r="AZ141">
        <v>0</v>
      </c>
      <c r="BA141">
        <v>141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Y141*Source!I97</f>
        <v>2.3115399999999999</v>
      </c>
      <c r="CY141">
        <f>AD141</f>
        <v>55.39</v>
      </c>
      <c r="CZ141">
        <f>AH141</f>
        <v>8.17</v>
      </c>
      <c r="DA141">
        <f>AL141</f>
        <v>6.78</v>
      </c>
      <c r="DB141">
        <v>0</v>
      </c>
      <c r="GQ141">
        <v>-1</v>
      </c>
      <c r="GR141">
        <v>-1</v>
      </c>
    </row>
    <row r="142" spans="1:200" x14ac:dyDescent="0.2">
      <c r="A142">
        <f>ROW(Source!A97)</f>
        <v>97</v>
      </c>
      <c r="B142">
        <v>34736124</v>
      </c>
      <c r="C142">
        <v>34736389</v>
      </c>
      <c r="D142">
        <v>31526946</v>
      </c>
      <c r="E142">
        <v>1</v>
      </c>
      <c r="F142">
        <v>1</v>
      </c>
      <c r="G142">
        <v>1</v>
      </c>
      <c r="H142">
        <v>2</v>
      </c>
      <c r="I142" t="s">
        <v>415</v>
      </c>
      <c r="J142" t="s">
        <v>416</v>
      </c>
      <c r="K142" t="s">
        <v>417</v>
      </c>
      <c r="L142">
        <v>1368</v>
      </c>
      <c r="N142">
        <v>1011</v>
      </c>
      <c r="O142" t="s">
        <v>418</v>
      </c>
      <c r="P142" t="s">
        <v>418</v>
      </c>
      <c r="Q142">
        <v>1</v>
      </c>
      <c r="W142">
        <v>0</v>
      </c>
      <c r="X142">
        <v>-1985289705</v>
      </c>
      <c r="Y142">
        <v>0.32</v>
      </c>
      <c r="AA142">
        <v>0</v>
      </c>
      <c r="AB142">
        <v>45.15</v>
      </c>
      <c r="AC142">
        <v>0</v>
      </c>
      <c r="AD142">
        <v>0</v>
      </c>
      <c r="AE142">
        <v>0</v>
      </c>
      <c r="AF142">
        <v>6.66</v>
      </c>
      <c r="AG142">
        <v>0</v>
      </c>
      <c r="AH142">
        <v>0</v>
      </c>
      <c r="AI142">
        <v>1</v>
      </c>
      <c r="AJ142">
        <v>6.78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47</v>
      </c>
      <c r="AT142">
        <v>0.32</v>
      </c>
      <c r="AU142" t="s">
        <v>47</v>
      </c>
      <c r="AV142">
        <v>0</v>
      </c>
      <c r="AW142">
        <v>2</v>
      </c>
      <c r="AX142">
        <v>34736391</v>
      </c>
      <c r="AY142">
        <v>1</v>
      </c>
      <c r="AZ142">
        <v>0</v>
      </c>
      <c r="BA142">
        <v>142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Y142*Source!I97</f>
        <v>5.0560000000000001E-2</v>
      </c>
      <c r="CY142">
        <f>AB142</f>
        <v>45.15</v>
      </c>
      <c r="CZ142">
        <f>AF142</f>
        <v>6.66</v>
      </c>
      <c r="DA142">
        <f>AJ142</f>
        <v>6.78</v>
      </c>
      <c r="DB142">
        <v>0</v>
      </c>
      <c r="GQ142">
        <v>-1</v>
      </c>
      <c r="GR142">
        <v>-1</v>
      </c>
    </row>
    <row r="143" spans="1:200" x14ac:dyDescent="0.2">
      <c r="A143">
        <f>ROW(Source!A97)</f>
        <v>97</v>
      </c>
      <c r="B143">
        <v>34736124</v>
      </c>
      <c r="C143">
        <v>34736389</v>
      </c>
      <c r="D143">
        <v>31451977</v>
      </c>
      <c r="E143">
        <v>1</v>
      </c>
      <c r="F143">
        <v>1</v>
      </c>
      <c r="G143">
        <v>1</v>
      </c>
      <c r="H143">
        <v>3</v>
      </c>
      <c r="I143" t="s">
        <v>510</v>
      </c>
      <c r="J143" t="s">
        <v>511</v>
      </c>
      <c r="K143" t="s">
        <v>512</v>
      </c>
      <c r="L143">
        <v>1339</v>
      </c>
      <c r="N143">
        <v>1007</v>
      </c>
      <c r="O143" t="s">
        <v>81</v>
      </c>
      <c r="P143" t="s">
        <v>81</v>
      </c>
      <c r="Q143">
        <v>1</v>
      </c>
      <c r="W143">
        <v>0</v>
      </c>
      <c r="X143">
        <v>-861814431</v>
      </c>
      <c r="Y143">
        <v>0.24</v>
      </c>
      <c r="AA143">
        <v>3524.24</v>
      </c>
      <c r="AB143">
        <v>0</v>
      </c>
      <c r="AC143">
        <v>0</v>
      </c>
      <c r="AD143">
        <v>0</v>
      </c>
      <c r="AE143">
        <v>519.79999999999995</v>
      </c>
      <c r="AF143">
        <v>0</v>
      </c>
      <c r="AG143">
        <v>0</v>
      </c>
      <c r="AH143">
        <v>0</v>
      </c>
      <c r="AI143">
        <v>6.78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47</v>
      </c>
      <c r="AT143">
        <v>0.24</v>
      </c>
      <c r="AU143" t="s">
        <v>47</v>
      </c>
      <c r="AV143">
        <v>0</v>
      </c>
      <c r="AW143">
        <v>2</v>
      </c>
      <c r="AX143">
        <v>34736392</v>
      </c>
      <c r="AY143">
        <v>1</v>
      </c>
      <c r="AZ143">
        <v>0</v>
      </c>
      <c r="BA143">
        <v>143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Y143*Source!I97</f>
        <v>3.7920000000000002E-2</v>
      </c>
      <c r="CY143">
        <f>AA143</f>
        <v>3524.24</v>
      </c>
      <c r="CZ143">
        <f>AE143</f>
        <v>519.79999999999995</v>
      </c>
      <c r="DA143">
        <f>AI143</f>
        <v>6.78</v>
      </c>
      <c r="DB143">
        <v>0</v>
      </c>
      <c r="DH143">
        <f>Source!I97*SmtRes!Y143</f>
        <v>3.7920000000000002E-2</v>
      </c>
      <c r="DI143">
        <f>AA143</f>
        <v>3524.24</v>
      </c>
      <c r="DJ143">
        <f>EtalonRes!Y143</f>
        <v>519.79999999999995</v>
      </c>
      <c r="DK143">
        <f>Source!BC97</f>
        <v>6.78</v>
      </c>
      <c r="GQ143">
        <v>-1</v>
      </c>
      <c r="GR143">
        <v>-1</v>
      </c>
    </row>
    <row r="144" spans="1:200" x14ac:dyDescent="0.2">
      <c r="A144">
        <f>ROW(Source!A97)</f>
        <v>97</v>
      </c>
      <c r="B144">
        <v>34736124</v>
      </c>
      <c r="C144">
        <v>34736389</v>
      </c>
      <c r="D144">
        <v>31441632</v>
      </c>
      <c r="E144">
        <v>17</v>
      </c>
      <c r="F144">
        <v>1</v>
      </c>
      <c r="G144">
        <v>1</v>
      </c>
      <c r="H144">
        <v>3</v>
      </c>
      <c r="I144" t="s">
        <v>186</v>
      </c>
      <c r="J144" t="s">
        <v>47</v>
      </c>
      <c r="K144" t="s">
        <v>187</v>
      </c>
      <c r="L144">
        <v>1356</v>
      </c>
      <c r="N144">
        <v>1010</v>
      </c>
      <c r="O144" t="s">
        <v>188</v>
      </c>
      <c r="P144" t="s">
        <v>188</v>
      </c>
      <c r="Q144">
        <v>1000</v>
      </c>
      <c r="W144">
        <v>0</v>
      </c>
      <c r="X144">
        <v>1453754496</v>
      </c>
      <c r="Y144">
        <v>0.4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6.78</v>
      </c>
      <c r="AJ144">
        <v>1</v>
      </c>
      <c r="AK144">
        <v>1</v>
      </c>
      <c r="AL144">
        <v>1</v>
      </c>
      <c r="AN144">
        <v>0</v>
      </c>
      <c r="AO144">
        <v>0</v>
      </c>
      <c r="AP144">
        <v>0</v>
      </c>
      <c r="AQ144">
        <v>0</v>
      </c>
      <c r="AR144">
        <v>0</v>
      </c>
      <c r="AS144" t="s">
        <v>47</v>
      </c>
      <c r="AT144">
        <v>0.4</v>
      </c>
      <c r="AU144" t="s">
        <v>47</v>
      </c>
      <c r="AV144">
        <v>0</v>
      </c>
      <c r="AW144">
        <v>2</v>
      </c>
      <c r="AX144">
        <v>34736393</v>
      </c>
      <c r="AY144">
        <v>1</v>
      </c>
      <c r="AZ144">
        <v>0</v>
      </c>
      <c r="BA144">
        <v>144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Y144*Source!I97</f>
        <v>6.3200000000000006E-2</v>
      </c>
      <c r="CY144">
        <f>AA144</f>
        <v>0</v>
      </c>
      <c r="CZ144">
        <f>AE144</f>
        <v>0</v>
      </c>
      <c r="DA144">
        <f>AI144</f>
        <v>6.78</v>
      </c>
      <c r="DB144">
        <v>0</v>
      </c>
      <c r="DH144">
        <f>Source!I97*SmtRes!Y144</f>
        <v>6.3200000000000006E-2</v>
      </c>
      <c r="DI144">
        <f>AA144</f>
        <v>0</v>
      </c>
      <c r="DJ144">
        <f>EtalonRes!Y144</f>
        <v>0</v>
      </c>
      <c r="DK144">
        <f>Source!BC97</f>
        <v>6.78</v>
      </c>
      <c r="GP144">
        <v>1</v>
      </c>
      <c r="GQ144">
        <v>-1</v>
      </c>
      <c r="GR144">
        <v>-1</v>
      </c>
    </row>
    <row r="145" spans="1:200" x14ac:dyDescent="0.2">
      <c r="A145">
        <f>ROW(Source!A100)</f>
        <v>100</v>
      </c>
      <c r="B145">
        <v>34736102</v>
      </c>
      <c r="C145">
        <v>34736405</v>
      </c>
      <c r="D145">
        <v>31709494</v>
      </c>
      <c r="E145">
        <v>1</v>
      </c>
      <c r="F145">
        <v>1</v>
      </c>
      <c r="G145">
        <v>1</v>
      </c>
      <c r="H145">
        <v>1</v>
      </c>
      <c r="I145" t="s">
        <v>513</v>
      </c>
      <c r="J145" t="s">
        <v>47</v>
      </c>
      <c r="K145" t="s">
        <v>514</v>
      </c>
      <c r="L145">
        <v>1191</v>
      </c>
      <c r="N145">
        <v>1013</v>
      </c>
      <c r="O145" t="s">
        <v>414</v>
      </c>
      <c r="P145" t="s">
        <v>414</v>
      </c>
      <c r="Q145">
        <v>1</v>
      </c>
      <c r="W145">
        <v>0</v>
      </c>
      <c r="X145">
        <v>-1081351934</v>
      </c>
      <c r="Y145">
        <v>17.510000000000002</v>
      </c>
      <c r="AA145">
        <v>0</v>
      </c>
      <c r="AB145">
        <v>0</v>
      </c>
      <c r="AC145">
        <v>0</v>
      </c>
      <c r="AD145">
        <v>9.4</v>
      </c>
      <c r="AE145">
        <v>0</v>
      </c>
      <c r="AF145">
        <v>0</v>
      </c>
      <c r="AG145">
        <v>0</v>
      </c>
      <c r="AH145">
        <v>9.4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47</v>
      </c>
      <c r="AT145">
        <v>17.510000000000002</v>
      </c>
      <c r="AU145" t="s">
        <v>47</v>
      </c>
      <c r="AV145">
        <v>1</v>
      </c>
      <c r="AW145">
        <v>2</v>
      </c>
      <c r="AX145">
        <v>34736406</v>
      </c>
      <c r="AY145">
        <v>1</v>
      </c>
      <c r="AZ145">
        <v>0</v>
      </c>
      <c r="BA145">
        <v>145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Y145*Source!I100</f>
        <v>36.385780000000004</v>
      </c>
      <c r="CY145">
        <f>AD145</f>
        <v>9.4</v>
      </c>
      <c r="CZ145">
        <f>AH145</f>
        <v>9.4</v>
      </c>
      <c r="DA145">
        <f>AL145</f>
        <v>1</v>
      </c>
      <c r="DB145">
        <v>0</v>
      </c>
      <c r="GQ145">
        <v>-1</v>
      </c>
      <c r="GR145">
        <v>-1</v>
      </c>
    </row>
    <row r="146" spans="1:200" x14ac:dyDescent="0.2">
      <c r="A146">
        <f>ROW(Source!A100)</f>
        <v>100</v>
      </c>
      <c r="B146">
        <v>34736102</v>
      </c>
      <c r="C146">
        <v>34736405</v>
      </c>
      <c r="D146">
        <v>31709492</v>
      </c>
      <c r="E146">
        <v>1</v>
      </c>
      <c r="F146">
        <v>1</v>
      </c>
      <c r="G146">
        <v>1</v>
      </c>
      <c r="H146">
        <v>1</v>
      </c>
      <c r="I146" t="s">
        <v>434</v>
      </c>
      <c r="J146" t="s">
        <v>47</v>
      </c>
      <c r="K146" t="s">
        <v>435</v>
      </c>
      <c r="L146">
        <v>1191</v>
      </c>
      <c r="N146">
        <v>1013</v>
      </c>
      <c r="O146" t="s">
        <v>414</v>
      </c>
      <c r="P146" t="s">
        <v>414</v>
      </c>
      <c r="Q146">
        <v>1</v>
      </c>
      <c r="W146">
        <v>0</v>
      </c>
      <c r="X146">
        <v>-1417349443</v>
      </c>
      <c r="Y146">
        <v>0.28000000000000003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47</v>
      </c>
      <c r="AT146">
        <v>0.28000000000000003</v>
      </c>
      <c r="AU146" t="s">
        <v>47</v>
      </c>
      <c r="AV146">
        <v>2</v>
      </c>
      <c r="AW146">
        <v>2</v>
      </c>
      <c r="AX146">
        <v>34736407</v>
      </c>
      <c r="AY146">
        <v>1</v>
      </c>
      <c r="AZ146">
        <v>0</v>
      </c>
      <c r="BA146">
        <v>146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Y146*Source!I100</f>
        <v>0.58184000000000002</v>
      </c>
      <c r="CY146">
        <f>AD146</f>
        <v>0</v>
      </c>
      <c r="CZ146">
        <f>AH146</f>
        <v>0</v>
      </c>
      <c r="DA146">
        <f>AL146</f>
        <v>1</v>
      </c>
      <c r="DB146">
        <v>0</v>
      </c>
      <c r="GQ146">
        <v>-1</v>
      </c>
      <c r="GR146">
        <v>-1</v>
      </c>
    </row>
    <row r="147" spans="1:200" x14ac:dyDescent="0.2">
      <c r="A147">
        <f>ROW(Source!A100)</f>
        <v>100</v>
      </c>
      <c r="B147">
        <v>34736102</v>
      </c>
      <c r="C147">
        <v>34736405</v>
      </c>
      <c r="D147">
        <v>31526651</v>
      </c>
      <c r="E147">
        <v>1</v>
      </c>
      <c r="F147">
        <v>1</v>
      </c>
      <c r="G147">
        <v>1</v>
      </c>
      <c r="H147">
        <v>2</v>
      </c>
      <c r="I147" t="s">
        <v>436</v>
      </c>
      <c r="J147" t="s">
        <v>437</v>
      </c>
      <c r="K147" t="s">
        <v>438</v>
      </c>
      <c r="L147">
        <v>1368</v>
      </c>
      <c r="N147">
        <v>1011</v>
      </c>
      <c r="O147" t="s">
        <v>418</v>
      </c>
      <c r="P147" t="s">
        <v>418</v>
      </c>
      <c r="Q147">
        <v>1</v>
      </c>
      <c r="W147">
        <v>0</v>
      </c>
      <c r="X147">
        <v>-1460065968</v>
      </c>
      <c r="Y147">
        <v>0.11</v>
      </c>
      <c r="AA147">
        <v>0</v>
      </c>
      <c r="AB147">
        <v>86.4</v>
      </c>
      <c r="AC147">
        <v>13.5</v>
      </c>
      <c r="AD147">
        <v>0</v>
      </c>
      <c r="AE147">
        <v>0</v>
      </c>
      <c r="AF147">
        <v>86.4</v>
      </c>
      <c r="AG147">
        <v>13.5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47</v>
      </c>
      <c r="AT147">
        <v>0.11</v>
      </c>
      <c r="AU147" t="s">
        <v>47</v>
      </c>
      <c r="AV147">
        <v>0</v>
      </c>
      <c r="AW147">
        <v>2</v>
      </c>
      <c r="AX147">
        <v>34736408</v>
      </c>
      <c r="AY147">
        <v>1</v>
      </c>
      <c r="AZ147">
        <v>0</v>
      </c>
      <c r="BA147">
        <v>147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Y147*Source!I100</f>
        <v>0.22857999999999998</v>
      </c>
      <c r="CY147">
        <f>AB147</f>
        <v>86.4</v>
      </c>
      <c r="CZ147">
        <f>AF147</f>
        <v>86.4</v>
      </c>
      <c r="DA147">
        <f>AJ147</f>
        <v>1</v>
      </c>
      <c r="DB147">
        <v>0</v>
      </c>
      <c r="GQ147">
        <v>-1</v>
      </c>
      <c r="GR147">
        <v>-1</v>
      </c>
    </row>
    <row r="148" spans="1:200" x14ac:dyDescent="0.2">
      <c r="A148">
        <f>ROW(Source!A100)</f>
        <v>100</v>
      </c>
      <c r="B148">
        <v>34736102</v>
      </c>
      <c r="C148">
        <v>34736405</v>
      </c>
      <c r="D148">
        <v>31526753</v>
      </c>
      <c r="E148">
        <v>1</v>
      </c>
      <c r="F148">
        <v>1</v>
      </c>
      <c r="G148">
        <v>1</v>
      </c>
      <c r="H148">
        <v>2</v>
      </c>
      <c r="I148" t="s">
        <v>469</v>
      </c>
      <c r="J148" t="s">
        <v>470</v>
      </c>
      <c r="K148" t="s">
        <v>471</v>
      </c>
      <c r="L148">
        <v>1368</v>
      </c>
      <c r="N148">
        <v>1011</v>
      </c>
      <c r="O148" t="s">
        <v>418</v>
      </c>
      <c r="P148" t="s">
        <v>418</v>
      </c>
      <c r="Q148">
        <v>1</v>
      </c>
      <c r="W148">
        <v>0</v>
      </c>
      <c r="X148">
        <v>-1718674368</v>
      </c>
      <c r="Y148">
        <v>7.0000000000000007E-2</v>
      </c>
      <c r="AA148">
        <v>0</v>
      </c>
      <c r="AB148">
        <v>111.99</v>
      </c>
      <c r="AC148">
        <v>13.5</v>
      </c>
      <c r="AD148">
        <v>0</v>
      </c>
      <c r="AE148">
        <v>0</v>
      </c>
      <c r="AF148">
        <v>111.99</v>
      </c>
      <c r="AG148">
        <v>13.5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47</v>
      </c>
      <c r="AT148">
        <v>7.0000000000000007E-2</v>
      </c>
      <c r="AU148" t="s">
        <v>47</v>
      </c>
      <c r="AV148">
        <v>0</v>
      </c>
      <c r="AW148">
        <v>2</v>
      </c>
      <c r="AX148">
        <v>34736409</v>
      </c>
      <c r="AY148">
        <v>1</v>
      </c>
      <c r="AZ148">
        <v>0</v>
      </c>
      <c r="BA148">
        <v>148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Y148*Source!I100</f>
        <v>0.14546000000000001</v>
      </c>
      <c r="CY148">
        <f>AB148</f>
        <v>111.99</v>
      </c>
      <c r="CZ148">
        <f>AF148</f>
        <v>111.99</v>
      </c>
      <c r="DA148">
        <f>AJ148</f>
        <v>1</v>
      </c>
      <c r="DB148">
        <v>0</v>
      </c>
      <c r="GQ148">
        <v>-1</v>
      </c>
      <c r="GR148">
        <v>-1</v>
      </c>
    </row>
    <row r="149" spans="1:200" x14ac:dyDescent="0.2">
      <c r="A149">
        <f>ROW(Source!A100)</f>
        <v>100</v>
      </c>
      <c r="B149">
        <v>34736102</v>
      </c>
      <c r="C149">
        <v>34736405</v>
      </c>
      <c r="D149">
        <v>31527379</v>
      </c>
      <c r="E149">
        <v>1</v>
      </c>
      <c r="F149">
        <v>1</v>
      </c>
      <c r="G149">
        <v>1</v>
      </c>
      <c r="H149">
        <v>2</v>
      </c>
      <c r="I149" t="s">
        <v>515</v>
      </c>
      <c r="J149" t="s">
        <v>516</v>
      </c>
      <c r="K149" t="s">
        <v>517</v>
      </c>
      <c r="L149">
        <v>1368</v>
      </c>
      <c r="N149">
        <v>1011</v>
      </c>
      <c r="O149" t="s">
        <v>418</v>
      </c>
      <c r="P149" t="s">
        <v>418</v>
      </c>
      <c r="Q149">
        <v>1</v>
      </c>
      <c r="W149">
        <v>0</v>
      </c>
      <c r="X149">
        <v>520357435</v>
      </c>
      <c r="Y149">
        <v>1.81</v>
      </c>
      <c r="AA149">
        <v>0</v>
      </c>
      <c r="AB149">
        <v>30</v>
      </c>
      <c r="AC149">
        <v>0</v>
      </c>
      <c r="AD149">
        <v>0</v>
      </c>
      <c r="AE149">
        <v>0</v>
      </c>
      <c r="AF149">
        <v>30</v>
      </c>
      <c r="AG149">
        <v>0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S149" t="s">
        <v>47</v>
      </c>
      <c r="AT149">
        <v>1.81</v>
      </c>
      <c r="AU149" t="s">
        <v>47</v>
      </c>
      <c r="AV149">
        <v>0</v>
      </c>
      <c r="AW149">
        <v>2</v>
      </c>
      <c r="AX149">
        <v>34736410</v>
      </c>
      <c r="AY149">
        <v>1</v>
      </c>
      <c r="AZ149">
        <v>0</v>
      </c>
      <c r="BA149">
        <v>149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Y149*Source!I100</f>
        <v>3.76118</v>
      </c>
      <c r="CY149">
        <f>AB149</f>
        <v>30</v>
      </c>
      <c r="CZ149">
        <f>AF149</f>
        <v>30</v>
      </c>
      <c r="DA149">
        <f>AJ149</f>
        <v>1</v>
      </c>
      <c r="DB149">
        <v>0</v>
      </c>
      <c r="GQ149">
        <v>-1</v>
      </c>
      <c r="GR149">
        <v>-1</v>
      </c>
    </row>
    <row r="150" spans="1:200" x14ac:dyDescent="0.2">
      <c r="A150">
        <f>ROW(Source!A100)</f>
        <v>100</v>
      </c>
      <c r="B150">
        <v>34736102</v>
      </c>
      <c r="C150">
        <v>34736405</v>
      </c>
      <c r="D150">
        <v>31528142</v>
      </c>
      <c r="E150">
        <v>1</v>
      </c>
      <c r="F150">
        <v>1</v>
      </c>
      <c r="G150">
        <v>1</v>
      </c>
      <c r="H150">
        <v>2</v>
      </c>
      <c r="I150" t="s">
        <v>439</v>
      </c>
      <c r="J150" t="s">
        <v>440</v>
      </c>
      <c r="K150" t="s">
        <v>441</v>
      </c>
      <c r="L150">
        <v>1368</v>
      </c>
      <c r="N150">
        <v>1011</v>
      </c>
      <c r="O150" t="s">
        <v>418</v>
      </c>
      <c r="P150" t="s">
        <v>418</v>
      </c>
      <c r="Q150">
        <v>1</v>
      </c>
      <c r="W150">
        <v>0</v>
      </c>
      <c r="X150">
        <v>1372534845</v>
      </c>
      <c r="Y150">
        <v>0.1</v>
      </c>
      <c r="AA150">
        <v>0</v>
      </c>
      <c r="AB150">
        <v>65.709999999999994</v>
      </c>
      <c r="AC150">
        <v>11.6</v>
      </c>
      <c r="AD150">
        <v>0</v>
      </c>
      <c r="AE150">
        <v>0</v>
      </c>
      <c r="AF150">
        <v>65.709999999999994</v>
      </c>
      <c r="AG150">
        <v>11.6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1</v>
      </c>
      <c r="AP150">
        <v>0</v>
      </c>
      <c r="AQ150">
        <v>0</v>
      </c>
      <c r="AR150">
        <v>0</v>
      </c>
      <c r="AS150" t="s">
        <v>47</v>
      </c>
      <c r="AT150">
        <v>0.1</v>
      </c>
      <c r="AU150" t="s">
        <v>47</v>
      </c>
      <c r="AV150">
        <v>0</v>
      </c>
      <c r="AW150">
        <v>2</v>
      </c>
      <c r="AX150">
        <v>34736411</v>
      </c>
      <c r="AY150">
        <v>1</v>
      </c>
      <c r="AZ150">
        <v>0</v>
      </c>
      <c r="BA150">
        <v>150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Y150*Source!I100</f>
        <v>0.20779999999999998</v>
      </c>
      <c r="CY150">
        <f>AB150</f>
        <v>65.709999999999994</v>
      </c>
      <c r="CZ150">
        <f>AF150</f>
        <v>65.709999999999994</v>
      </c>
      <c r="DA150">
        <f>AJ150</f>
        <v>1</v>
      </c>
      <c r="DB150">
        <v>0</v>
      </c>
      <c r="GQ150">
        <v>-1</v>
      </c>
      <c r="GR150">
        <v>-1</v>
      </c>
    </row>
    <row r="151" spans="1:200" x14ac:dyDescent="0.2">
      <c r="A151">
        <f>ROW(Source!A100)</f>
        <v>100</v>
      </c>
      <c r="B151">
        <v>34736102</v>
      </c>
      <c r="C151">
        <v>34736405</v>
      </c>
      <c r="D151">
        <v>31444452</v>
      </c>
      <c r="E151">
        <v>1</v>
      </c>
      <c r="F151">
        <v>1</v>
      </c>
      <c r="G151">
        <v>1</v>
      </c>
      <c r="H151">
        <v>3</v>
      </c>
      <c r="I151" t="s">
        <v>518</v>
      </c>
      <c r="J151" t="s">
        <v>519</v>
      </c>
      <c r="K151" t="s">
        <v>520</v>
      </c>
      <c r="L151">
        <v>1348</v>
      </c>
      <c r="N151">
        <v>1009</v>
      </c>
      <c r="O151" t="s">
        <v>74</v>
      </c>
      <c r="P151" t="s">
        <v>74</v>
      </c>
      <c r="Q151">
        <v>1000</v>
      </c>
      <c r="W151">
        <v>0</v>
      </c>
      <c r="X151">
        <v>-699661963</v>
      </c>
      <c r="Y151">
        <v>2.5000000000000001E-2</v>
      </c>
      <c r="AA151">
        <v>1530</v>
      </c>
      <c r="AB151">
        <v>0</v>
      </c>
      <c r="AC151">
        <v>0</v>
      </c>
      <c r="AD151">
        <v>0</v>
      </c>
      <c r="AE151">
        <v>1530</v>
      </c>
      <c r="AF151">
        <v>0</v>
      </c>
      <c r="AG151">
        <v>0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0</v>
      </c>
      <c r="AQ151">
        <v>0</v>
      </c>
      <c r="AR151">
        <v>0</v>
      </c>
      <c r="AS151" t="s">
        <v>47</v>
      </c>
      <c r="AT151">
        <v>2.5000000000000001E-2</v>
      </c>
      <c r="AU151" t="s">
        <v>47</v>
      </c>
      <c r="AV151">
        <v>0</v>
      </c>
      <c r="AW151">
        <v>2</v>
      </c>
      <c r="AX151">
        <v>34736412</v>
      </c>
      <c r="AY151">
        <v>1</v>
      </c>
      <c r="AZ151">
        <v>0</v>
      </c>
      <c r="BA151">
        <v>151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Y151*Source!I100</f>
        <v>5.1949999999999996E-2</v>
      </c>
      <c r="CY151">
        <f>AA151</f>
        <v>1530</v>
      </c>
      <c r="CZ151">
        <f>AE151</f>
        <v>1530</v>
      </c>
      <c r="DA151">
        <f>AI151</f>
        <v>1</v>
      </c>
      <c r="DB151">
        <v>0</v>
      </c>
      <c r="DH151">
        <f>Source!I100*SmtRes!Y151</f>
        <v>5.1949999999999996E-2</v>
      </c>
      <c r="DI151">
        <f>AA151</f>
        <v>1530</v>
      </c>
      <c r="DJ151">
        <f>EtalonRes!Y151</f>
        <v>1530</v>
      </c>
      <c r="DK151">
        <f>Source!BC100</f>
        <v>1</v>
      </c>
      <c r="GQ151">
        <v>-1</v>
      </c>
      <c r="GR151">
        <v>-1</v>
      </c>
    </row>
    <row r="152" spans="1:200" x14ac:dyDescent="0.2">
      <c r="A152">
        <f>ROW(Source!A100)</f>
        <v>100</v>
      </c>
      <c r="B152">
        <v>34736102</v>
      </c>
      <c r="C152">
        <v>34736405</v>
      </c>
      <c r="D152">
        <v>31444499</v>
      </c>
      <c r="E152">
        <v>1</v>
      </c>
      <c r="F152">
        <v>1</v>
      </c>
      <c r="G152">
        <v>1</v>
      </c>
      <c r="H152">
        <v>3</v>
      </c>
      <c r="I152" t="s">
        <v>521</v>
      </c>
      <c r="J152" t="s">
        <v>522</v>
      </c>
      <c r="K152" t="s">
        <v>523</v>
      </c>
      <c r="L152">
        <v>1348</v>
      </c>
      <c r="N152">
        <v>1009</v>
      </c>
      <c r="O152" t="s">
        <v>74</v>
      </c>
      <c r="P152" t="s">
        <v>74</v>
      </c>
      <c r="Q152">
        <v>1000</v>
      </c>
      <c r="W152">
        <v>0</v>
      </c>
      <c r="X152">
        <v>-967072784</v>
      </c>
      <c r="Y152">
        <v>0.19600000000000001</v>
      </c>
      <c r="AA152">
        <v>3390</v>
      </c>
      <c r="AB152">
        <v>0</v>
      </c>
      <c r="AC152">
        <v>0</v>
      </c>
      <c r="AD152">
        <v>0</v>
      </c>
      <c r="AE152">
        <v>3390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S152" t="s">
        <v>47</v>
      </c>
      <c r="AT152">
        <v>0.19600000000000001</v>
      </c>
      <c r="AU152" t="s">
        <v>47</v>
      </c>
      <c r="AV152">
        <v>0</v>
      </c>
      <c r="AW152">
        <v>2</v>
      </c>
      <c r="AX152">
        <v>34736413</v>
      </c>
      <c r="AY152">
        <v>1</v>
      </c>
      <c r="AZ152">
        <v>0</v>
      </c>
      <c r="BA152">
        <v>152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Y152*Source!I100</f>
        <v>0.40728799999999998</v>
      </c>
      <c r="CY152">
        <f>AA152</f>
        <v>3390</v>
      </c>
      <c r="CZ152">
        <f>AE152</f>
        <v>3390</v>
      </c>
      <c r="DA152">
        <f>AI152</f>
        <v>1</v>
      </c>
      <c r="DB152">
        <v>0</v>
      </c>
      <c r="DH152">
        <f>Source!I100*SmtRes!Y152</f>
        <v>0.40728799999999998</v>
      </c>
      <c r="DI152">
        <f>AA152</f>
        <v>3390</v>
      </c>
      <c r="DJ152">
        <f>EtalonRes!Y152</f>
        <v>3390</v>
      </c>
      <c r="DK152">
        <f>Source!BC100</f>
        <v>1</v>
      </c>
      <c r="GQ152">
        <v>-1</v>
      </c>
      <c r="GR152">
        <v>-1</v>
      </c>
    </row>
    <row r="153" spans="1:200" x14ac:dyDescent="0.2">
      <c r="A153">
        <f>ROW(Source!A100)</f>
        <v>100</v>
      </c>
      <c r="B153">
        <v>34736102</v>
      </c>
      <c r="C153">
        <v>34736405</v>
      </c>
      <c r="D153">
        <v>31444650</v>
      </c>
      <c r="E153">
        <v>1</v>
      </c>
      <c r="F153">
        <v>1</v>
      </c>
      <c r="G153">
        <v>1</v>
      </c>
      <c r="H153">
        <v>3</v>
      </c>
      <c r="I153" t="s">
        <v>524</v>
      </c>
      <c r="J153" t="s">
        <v>525</v>
      </c>
      <c r="K153" t="s">
        <v>526</v>
      </c>
      <c r="L153">
        <v>1348</v>
      </c>
      <c r="N153">
        <v>1009</v>
      </c>
      <c r="O153" t="s">
        <v>74</v>
      </c>
      <c r="P153" t="s">
        <v>74</v>
      </c>
      <c r="Q153">
        <v>1000</v>
      </c>
      <c r="W153">
        <v>0</v>
      </c>
      <c r="X153">
        <v>-1709508773</v>
      </c>
      <c r="Y153">
        <v>0.06</v>
      </c>
      <c r="AA153">
        <v>2606.9</v>
      </c>
      <c r="AB153">
        <v>0</v>
      </c>
      <c r="AC153">
        <v>0</v>
      </c>
      <c r="AD153">
        <v>0</v>
      </c>
      <c r="AE153">
        <v>2606.9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S153" t="s">
        <v>47</v>
      </c>
      <c r="AT153">
        <v>0.06</v>
      </c>
      <c r="AU153" t="s">
        <v>47</v>
      </c>
      <c r="AV153">
        <v>0</v>
      </c>
      <c r="AW153">
        <v>2</v>
      </c>
      <c r="AX153">
        <v>34736414</v>
      </c>
      <c r="AY153">
        <v>1</v>
      </c>
      <c r="AZ153">
        <v>0</v>
      </c>
      <c r="BA153">
        <v>153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Y153*Source!I100</f>
        <v>0.12467999999999999</v>
      </c>
      <c r="CY153">
        <f>AA153</f>
        <v>2606.9</v>
      </c>
      <c r="CZ153">
        <f>AE153</f>
        <v>2606.9</v>
      </c>
      <c r="DA153">
        <f>AI153</f>
        <v>1</v>
      </c>
      <c r="DB153">
        <v>0</v>
      </c>
      <c r="DH153">
        <f>Source!I100*SmtRes!Y153</f>
        <v>0.12467999999999999</v>
      </c>
      <c r="DI153">
        <f>AA153</f>
        <v>2606.9</v>
      </c>
      <c r="DJ153">
        <f>EtalonRes!Y153</f>
        <v>2606.9</v>
      </c>
      <c r="DK153">
        <f>Source!BC100</f>
        <v>1</v>
      </c>
      <c r="GQ153">
        <v>-1</v>
      </c>
      <c r="GR153">
        <v>-1</v>
      </c>
    </row>
    <row r="154" spans="1:200" x14ac:dyDescent="0.2">
      <c r="A154">
        <f>ROW(Source!A100)</f>
        <v>100</v>
      </c>
      <c r="B154">
        <v>34736102</v>
      </c>
      <c r="C154">
        <v>34736405</v>
      </c>
      <c r="D154">
        <v>31477318</v>
      </c>
      <c r="E154">
        <v>1</v>
      </c>
      <c r="F154">
        <v>1</v>
      </c>
      <c r="G154">
        <v>1</v>
      </c>
      <c r="H154">
        <v>3</v>
      </c>
      <c r="I154" t="s">
        <v>527</v>
      </c>
      <c r="J154" t="s">
        <v>528</v>
      </c>
      <c r="K154" t="s">
        <v>529</v>
      </c>
      <c r="L154">
        <v>1327</v>
      </c>
      <c r="N154">
        <v>1005</v>
      </c>
      <c r="O154" t="s">
        <v>170</v>
      </c>
      <c r="P154" t="s">
        <v>170</v>
      </c>
      <c r="Q154">
        <v>1</v>
      </c>
      <c r="W154">
        <v>0</v>
      </c>
      <c r="X154">
        <v>1865700532</v>
      </c>
      <c r="Y154">
        <v>110</v>
      </c>
      <c r="AA154">
        <v>6.2</v>
      </c>
      <c r="AB154">
        <v>0</v>
      </c>
      <c r="AC154">
        <v>0</v>
      </c>
      <c r="AD154">
        <v>0</v>
      </c>
      <c r="AE154">
        <v>6.2</v>
      </c>
      <c r="AF154">
        <v>0</v>
      </c>
      <c r="AG154">
        <v>0</v>
      </c>
      <c r="AH154">
        <v>0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S154" t="s">
        <v>47</v>
      </c>
      <c r="AT154">
        <v>110</v>
      </c>
      <c r="AU154" t="s">
        <v>47</v>
      </c>
      <c r="AV154">
        <v>0</v>
      </c>
      <c r="AW154">
        <v>2</v>
      </c>
      <c r="AX154">
        <v>34736415</v>
      </c>
      <c r="AY154">
        <v>1</v>
      </c>
      <c r="AZ154">
        <v>0</v>
      </c>
      <c r="BA154">
        <v>154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Y154*Source!I100</f>
        <v>228.57999999999998</v>
      </c>
      <c r="CY154">
        <f>AA154</f>
        <v>6.2</v>
      </c>
      <c r="CZ154">
        <f>AE154</f>
        <v>6.2</v>
      </c>
      <c r="DA154">
        <f>AI154</f>
        <v>1</v>
      </c>
      <c r="DB154">
        <v>0</v>
      </c>
      <c r="DH154">
        <f>Source!I100*SmtRes!Y154</f>
        <v>228.57999999999998</v>
      </c>
      <c r="DI154">
        <f>AA154</f>
        <v>6.2</v>
      </c>
      <c r="DJ154">
        <f>EtalonRes!Y154</f>
        <v>6.2</v>
      </c>
      <c r="DK154">
        <f>Source!BC100</f>
        <v>1</v>
      </c>
      <c r="GQ154">
        <v>-1</v>
      </c>
      <c r="GR154">
        <v>-1</v>
      </c>
    </row>
    <row r="155" spans="1:200" x14ac:dyDescent="0.2">
      <c r="A155">
        <f>ROW(Source!A101)</f>
        <v>101</v>
      </c>
      <c r="B155">
        <v>34736124</v>
      </c>
      <c r="C155">
        <v>34736405</v>
      </c>
      <c r="D155">
        <v>31709494</v>
      </c>
      <c r="E155">
        <v>1</v>
      </c>
      <c r="F155">
        <v>1</v>
      </c>
      <c r="G155">
        <v>1</v>
      </c>
      <c r="H155">
        <v>1</v>
      </c>
      <c r="I155" t="s">
        <v>513</v>
      </c>
      <c r="J155" t="s">
        <v>47</v>
      </c>
      <c r="K155" t="s">
        <v>514</v>
      </c>
      <c r="L155">
        <v>1191</v>
      </c>
      <c r="N155">
        <v>1013</v>
      </c>
      <c r="O155" t="s">
        <v>414</v>
      </c>
      <c r="P155" t="s">
        <v>414</v>
      </c>
      <c r="Q155">
        <v>1</v>
      </c>
      <c r="W155">
        <v>0</v>
      </c>
      <c r="X155">
        <v>-1081351934</v>
      </c>
      <c r="Y155">
        <v>17.510000000000002</v>
      </c>
      <c r="AA155">
        <v>0</v>
      </c>
      <c r="AB155">
        <v>0</v>
      </c>
      <c r="AC155">
        <v>0</v>
      </c>
      <c r="AD155">
        <v>63.73</v>
      </c>
      <c r="AE155">
        <v>0</v>
      </c>
      <c r="AF155">
        <v>0</v>
      </c>
      <c r="AG155">
        <v>0</v>
      </c>
      <c r="AH155">
        <v>9.4</v>
      </c>
      <c r="AI155">
        <v>1</v>
      </c>
      <c r="AJ155">
        <v>1</v>
      </c>
      <c r="AK155">
        <v>1</v>
      </c>
      <c r="AL155">
        <v>6.78</v>
      </c>
      <c r="AN155">
        <v>0</v>
      </c>
      <c r="AO155">
        <v>1</v>
      </c>
      <c r="AP155">
        <v>0</v>
      </c>
      <c r="AQ155">
        <v>0</v>
      </c>
      <c r="AR155">
        <v>0</v>
      </c>
      <c r="AS155" t="s">
        <v>47</v>
      </c>
      <c r="AT155">
        <v>17.510000000000002</v>
      </c>
      <c r="AU155" t="s">
        <v>47</v>
      </c>
      <c r="AV155">
        <v>1</v>
      </c>
      <c r="AW155">
        <v>2</v>
      </c>
      <c r="AX155">
        <v>34736406</v>
      </c>
      <c r="AY155">
        <v>1</v>
      </c>
      <c r="AZ155">
        <v>0</v>
      </c>
      <c r="BA155">
        <v>155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Y155*Source!I101</f>
        <v>36.385780000000004</v>
      </c>
      <c r="CY155">
        <f>AD155</f>
        <v>63.73</v>
      </c>
      <c r="CZ155">
        <f>AH155</f>
        <v>9.4</v>
      </c>
      <c r="DA155">
        <f>AL155</f>
        <v>6.78</v>
      </c>
      <c r="DB155">
        <v>0</v>
      </c>
      <c r="GQ155">
        <v>-1</v>
      </c>
      <c r="GR155">
        <v>-1</v>
      </c>
    </row>
    <row r="156" spans="1:200" x14ac:dyDescent="0.2">
      <c r="A156">
        <f>ROW(Source!A101)</f>
        <v>101</v>
      </c>
      <c r="B156">
        <v>34736124</v>
      </c>
      <c r="C156">
        <v>34736405</v>
      </c>
      <c r="D156">
        <v>31709492</v>
      </c>
      <c r="E156">
        <v>1</v>
      </c>
      <c r="F156">
        <v>1</v>
      </c>
      <c r="G156">
        <v>1</v>
      </c>
      <c r="H156">
        <v>1</v>
      </c>
      <c r="I156" t="s">
        <v>434</v>
      </c>
      <c r="J156" t="s">
        <v>47</v>
      </c>
      <c r="K156" t="s">
        <v>435</v>
      </c>
      <c r="L156">
        <v>1191</v>
      </c>
      <c r="N156">
        <v>1013</v>
      </c>
      <c r="O156" t="s">
        <v>414</v>
      </c>
      <c r="P156" t="s">
        <v>414</v>
      </c>
      <c r="Q156">
        <v>1</v>
      </c>
      <c r="W156">
        <v>0</v>
      </c>
      <c r="X156">
        <v>-1417349443</v>
      </c>
      <c r="Y156">
        <v>0.28000000000000003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1</v>
      </c>
      <c r="AJ156">
        <v>1</v>
      </c>
      <c r="AK156">
        <v>6.78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S156" t="s">
        <v>47</v>
      </c>
      <c r="AT156">
        <v>0.28000000000000003</v>
      </c>
      <c r="AU156" t="s">
        <v>47</v>
      </c>
      <c r="AV156">
        <v>2</v>
      </c>
      <c r="AW156">
        <v>2</v>
      </c>
      <c r="AX156">
        <v>34736407</v>
      </c>
      <c r="AY156">
        <v>1</v>
      </c>
      <c r="AZ156">
        <v>0</v>
      </c>
      <c r="BA156">
        <v>156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Y156*Source!I101</f>
        <v>0.58184000000000002</v>
      </c>
      <c r="CY156">
        <f>AD156</f>
        <v>0</v>
      </c>
      <c r="CZ156">
        <f>AH156</f>
        <v>0</v>
      </c>
      <c r="DA156">
        <f>AL156</f>
        <v>1</v>
      </c>
      <c r="DB156">
        <v>0</v>
      </c>
      <c r="GQ156">
        <v>-1</v>
      </c>
      <c r="GR156">
        <v>-1</v>
      </c>
    </row>
    <row r="157" spans="1:200" x14ac:dyDescent="0.2">
      <c r="A157">
        <f>ROW(Source!A101)</f>
        <v>101</v>
      </c>
      <c r="B157">
        <v>34736124</v>
      </c>
      <c r="C157">
        <v>34736405</v>
      </c>
      <c r="D157">
        <v>31526651</v>
      </c>
      <c r="E157">
        <v>1</v>
      </c>
      <c r="F157">
        <v>1</v>
      </c>
      <c r="G157">
        <v>1</v>
      </c>
      <c r="H157">
        <v>2</v>
      </c>
      <c r="I157" t="s">
        <v>436</v>
      </c>
      <c r="J157" t="s">
        <v>437</v>
      </c>
      <c r="K157" t="s">
        <v>438</v>
      </c>
      <c r="L157">
        <v>1368</v>
      </c>
      <c r="N157">
        <v>1011</v>
      </c>
      <c r="O157" t="s">
        <v>418</v>
      </c>
      <c r="P157" t="s">
        <v>418</v>
      </c>
      <c r="Q157">
        <v>1</v>
      </c>
      <c r="W157">
        <v>0</v>
      </c>
      <c r="X157">
        <v>-1460065968</v>
      </c>
      <c r="Y157">
        <v>0.11</v>
      </c>
      <c r="AA157">
        <v>0</v>
      </c>
      <c r="AB157">
        <v>585.79</v>
      </c>
      <c r="AC157">
        <v>13.5</v>
      </c>
      <c r="AD157">
        <v>0</v>
      </c>
      <c r="AE157">
        <v>0</v>
      </c>
      <c r="AF157">
        <v>86.4</v>
      </c>
      <c r="AG157">
        <v>13.5</v>
      </c>
      <c r="AH157">
        <v>0</v>
      </c>
      <c r="AI157">
        <v>1</v>
      </c>
      <c r="AJ157">
        <v>6.78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S157" t="s">
        <v>47</v>
      </c>
      <c r="AT157">
        <v>0.11</v>
      </c>
      <c r="AU157" t="s">
        <v>47</v>
      </c>
      <c r="AV157">
        <v>0</v>
      </c>
      <c r="AW157">
        <v>2</v>
      </c>
      <c r="AX157">
        <v>34736408</v>
      </c>
      <c r="AY157">
        <v>1</v>
      </c>
      <c r="AZ157">
        <v>0</v>
      </c>
      <c r="BA157">
        <v>157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Y157*Source!I101</f>
        <v>0.22857999999999998</v>
      </c>
      <c r="CY157">
        <f>AB157</f>
        <v>585.79</v>
      </c>
      <c r="CZ157">
        <f>AF157</f>
        <v>86.4</v>
      </c>
      <c r="DA157">
        <f>AJ157</f>
        <v>6.78</v>
      </c>
      <c r="DB157">
        <v>0</v>
      </c>
      <c r="GQ157">
        <v>-1</v>
      </c>
      <c r="GR157">
        <v>-1</v>
      </c>
    </row>
    <row r="158" spans="1:200" x14ac:dyDescent="0.2">
      <c r="A158">
        <f>ROW(Source!A101)</f>
        <v>101</v>
      </c>
      <c r="B158">
        <v>34736124</v>
      </c>
      <c r="C158">
        <v>34736405</v>
      </c>
      <c r="D158">
        <v>31526753</v>
      </c>
      <c r="E158">
        <v>1</v>
      </c>
      <c r="F158">
        <v>1</v>
      </c>
      <c r="G158">
        <v>1</v>
      </c>
      <c r="H158">
        <v>2</v>
      </c>
      <c r="I158" t="s">
        <v>469</v>
      </c>
      <c r="J158" t="s">
        <v>470</v>
      </c>
      <c r="K158" t="s">
        <v>471</v>
      </c>
      <c r="L158">
        <v>1368</v>
      </c>
      <c r="N158">
        <v>1011</v>
      </c>
      <c r="O158" t="s">
        <v>418</v>
      </c>
      <c r="P158" t="s">
        <v>418</v>
      </c>
      <c r="Q158">
        <v>1</v>
      </c>
      <c r="W158">
        <v>0</v>
      </c>
      <c r="X158">
        <v>-1718674368</v>
      </c>
      <c r="Y158">
        <v>7.0000000000000007E-2</v>
      </c>
      <c r="AA158">
        <v>0</v>
      </c>
      <c r="AB158">
        <v>759.29</v>
      </c>
      <c r="AC158">
        <v>13.5</v>
      </c>
      <c r="AD158">
        <v>0</v>
      </c>
      <c r="AE158">
        <v>0</v>
      </c>
      <c r="AF158">
        <v>111.99</v>
      </c>
      <c r="AG158">
        <v>13.5</v>
      </c>
      <c r="AH158">
        <v>0</v>
      </c>
      <c r="AI158">
        <v>1</v>
      </c>
      <c r="AJ158">
        <v>6.78</v>
      </c>
      <c r="AK158">
        <v>1</v>
      </c>
      <c r="AL158">
        <v>1</v>
      </c>
      <c r="AN158">
        <v>0</v>
      </c>
      <c r="AO158">
        <v>1</v>
      </c>
      <c r="AP158">
        <v>0</v>
      </c>
      <c r="AQ158">
        <v>0</v>
      </c>
      <c r="AR158">
        <v>0</v>
      </c>
      <c r="AS158" t="s">
        <v>47</v>
      </c>
      <c r="AT158">
        <v>7.0000000000000007E-2</v>
      </c>
      <c r="AU158" t="s">
        <v>47</v>
      </c>
      <c r="AV158">
        <v>0</v>
      </c>
      <c r="AW158">
        <v>2</v>
      </c>
      <c r="AX158">
        <v>34736409</v>
      </c>
      <c r="AY158">
        <v>1</v>
      </c>
      <c r="AZ158">
        <v>0</v>
      </c>
      <c r="BA158">
        <v>158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Y158*Source!I101</f>
        <v>0.14546000000000001</v>
      </c>
      <c r="CY158">
        <f>AB158</f>
        <v>759.29</v>
      </c>
      <c r="CZ158">
        <f>AF158</f>
        <v>111.99</v>
      </c>
      <c r="DA158">
        <f>AJ158</f>
        <v>6.78</v>
      </c>
      <c r="DB158">
        <v>0</v>
      </c>
      <c r="GQ158">
        <v>-1</v>
      </c>
      <c r="GR158">
        <v>-1</v>
      </c>
    </row>
    <row r="159" spans="1:200" x14ac:dyDescent="0.2">
      <c r="A159">
        <f>ROW(Source!A101)</f>
        <v>101</v>
      </c>
      <c r="B159">
        <v>34736124</v>
      </c>
      <c r="C159">
        <v>34736405</v>
      </c>
      <c r="D159">
        <v>31527379</v>
      </c>
      <c r="E159">
        <v>1</v>
      </c>
      <c r="F159">
        <v>1</v>
      </c>
      <c r="G159">
        <v>1</v>
      </c>
      <c r="H159">
        <v>2</v>
      </c>
      <c r="I159" t="s">
        <v>515</v>
      </c>
      <c r="J159" t="s">
        <v>516</v>
      </c>
      <c r="K159" t="s">
        <v>517</v>
      </c>
      <c r="L159">
        <v>1368</v>
      </c>
      <c r="N159">
        <v>1011</v>
      </c>
      <c r="O159" t="s">
        <v>418</v>
      </c>
      <c r="P159" t="s">
        <v>418</v>
      </c>
      <c r="Q159">
        <v>1</v>
      </c>
      <c r="W159">
        <v>0</v>
      </c>
      <c r="X159">
        <v>520357435</v>
      </c>
      <c r="Y159">
        <v>1.81</v>
      </c>
      <c r="AA159">
        <v>0</v>
      </c>
      <c r="AB159">
        <v>203.4</v>
      </c>
      <c r="AC159">
        <v>0</v>
      </c>
      <c r="AD159">
        <v>0</v>
      </c>
      <c r="AE159">
        <v>0</v>
      </c>
      <c r="AF159">
        <v>30</v>
      </c>
      <c r="AG159">
        <v>0</v>
      </c>
      <c r="AH159">
        <v>0</v>
      </c>
      <c r="AI159">
        <v>1</v>
      </c>
      <c r="AJ159">
        <v>6.78</v>
      </c>
      <c r="AK159">
        <v>1</v>
      </c>
      <c r="AL159">
        <v>1</v>
      </c>
      <c r="AN159">
        <v>0</v>
      </c>
      <c r="AO159">
        <v>1</v>
      </c>
      <c r="AP159">
        <v>0</v>
      </c>
      <c r="AQ159">
        <v>0</v>
      </c>
      <c r="AR159">
        <v>0</v>
      </c>
      <c r="AS159" t="s">
        <v>47</v>
      </c>
      <c r="AT159">
        <v>1.81</v>
      </c>
      <c r="AU159" t="s">
        <v>47</v>
      </c>
      <c r="AV159">
        <v>0</v>
      </c>
      <c r="AW159">
        <v>2</v>
      </c>
      <c r="AX159">
        <v>34736410</v>
      </c>
      <c r="AY159">
        <v>1</v>
      </c>
      <c r="AZ159">
        <v>0</v>
      </c>
      <c r="BA159">
        <v>159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Y159*Source!I101</f>
        <v>3.76118</v>
      </c>
      <c r="CY159">
        <f>AB159</f>
        <v>203.4</v>
      </c>
      <c r="CZ159">
        <f>AF159</f>
        <v>30</v>
      </c>
      <c r="DA159">
        <f>AJ159</f>
        <v>6.78</v>
      </c>
      <c r="DB159">
        <v>0</v>
      </c>
      <c r="GQ159">
        <v>-1</v>
      </c>
      <c r="GR159">
        <v>-1</v>
      </c>
    </row>
    <row r="160" spans="1:200" x14ac:dyDescent="0.2">
      <c r="A160">
        <f>ROW(Source!A101)</f>
        <v>101</v>
      </c>
      <c r="B160">
        <v>34736124</v>
      </c>
      <c r="C160">
        <v>34736405</v>
      </c>
      <c r="D160">
        <v>31528142</v>
      </c>
      <c r="E160">
        <v>1</v>
      </c>
      <c r="F160">
        <v>1</v>
      </c>
      <c r="G160">
        <v>1</v>
      </c>
      <c r="H160">
        <v>2</v>
      </c>
      <c r="I160" t="s">
        <v>439</v>
      </c>
      <c r="J160" t="s">
        <v>440</v>
      </c>
      <c r="K160" t="s">
        <v>441</v>
      </c>
      <c r="L160">
        <v>1368</v>
      </c>
      <c r="N160">
        <v>1011</v>
      </c>
      <c r="O160" t="s">
        <v>418</v>
      </c>
      <c r="P160" t="s">
        <v>418</v>
      </c>
      <c r="Q160">
        <v>1</v>
      </c>
      <c r="W160">
        <v>0</v>
      </c>
      <c r="X160">
        <v>1372534845</v>
      </c>
      <c r="Y160">
        <v>0.1</v>
      </c>
      <c r="AA160">
        <v>0</v>
      </c>
      <c r="AB160">
        <v>445.51</v>
      </c>
      <c r="AC160">
        <v>11.6</v>
      </c>
      <c r="AD160">
        <v>0</v>
      </c>
      <c r="AE160">
        <v>0</v>
      </c>
      <c r="AF160">
        <v>65.709999999999994</v>
      </c>
      <c r="AG160">
        <v>11.6</v>
      </c>
      <c r="AH160">
        <v>0</v>
      </c>
      <c r="AI160">
        <v>1</v>
      </c>
      <c r="AJ160">
        <v>6.78</v>
      </c>
      <c r="AK160">
        <v>1</v>
      </c>
      <c r="AL160">
        <v>1</v>
      </c>
      <c r="AN160">
        <v>0</v>
      </c>
      <c r="AO160">
        <v>1</v>
      </c>
      <c r="AP160">
        <v>0</v>
      </c>
      <c r="AQ160">
        <v>0</v>
      </c>
      <c r="AR160">
        <v>0</v>
      </c>
      <c r="AS160" t="s">
        <v>47</v>
      </c>
      <c r="AT160">
        <v>0.1</v>
      </c>
      <c r="AU160" t="s">
        <v>47</v>
      </c>
      <c r="AV160">
        <v>0</v>
      </c>
      <c r="AW160">
        <v>2</v>
      </c>
      <c r="AX160">
        <v>34736411</v>
      </c>
      <c r="AY160">
        <v>1</v>
      </c>
      <c r="AZ160">
        <v>0</v>
      </c>
      <c r="BA160">
        <v>160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Y160*Source!I101</f>
        <v>0.20779999999999998</v>
      </c>
      <c r="CY160">
        <f>AB160</f>
        <v>445.51</v>
      </c>
      <c r="CZ160">
        <f>AF160</f>
        <v>65.709999999999994</v>
      </c>
      <c r="DA160">
        <f>AJ160</f>
        <v>6.78</v>
      </c>
      <c r="DB160">
        <v>0</v>
      </c>
      <c r="GQ160">
        <v>-1</v>
      </c>
      <c r="GR160">
        <v>-1</v>
      </c>
    </row>
    <row r="161" spans="1:200" x14ac:dyDescent="0.2">
      <c r="A161">
        <f>ROW(Source!A101)</f>
        <v>101</v>
      </c>
      <c r="B161">
        <v>34736124</v>
      </c>
      <c r="C161">
        <v>34736405</v>
      </c>
      <c r="D161">
        <v>31444452</v>
      </c>
      <c r="E161">
        <v>1</v>
      </c>
      <c r="F161">
        <v>1</v>
      </c>
      <c r="G161">
        <v>1</v>
      </c>
      <c r="H161">
        <v>3</v>
      </c>
      <c r="I161" t="s">
        <v>518</v>
      </c>
      <c r="J161" t="s">
        <v>519</v>
      </c>
      <c r="K161" t="s">
        <v>520</v>
      </c>
      <c r="L161">
        <v>1348</v>
      </c>
      <c r="N161">
        <v>1009</v>
      </c>
      <c r="O161" t="s">
        <v>74</v>
      </c>
      <c r="P161" t="s">
        <v>74</v>
      </c>
      <c r="Q161">
        <v>1000</v>
      </c>
      <c r="W161">
        <v>0</v>
      </c>
      <c r="X161">
        <v>-699661963</v>
      </c>
      <c r="Y161">
        <v>2.5000000000000001E-2</v>
      </c>
      <c r="AA161">
        <v>10373.4</v>
      </c>
      <c r="AB161">
        <v>0</v>
      </c>
      <c r="AC161">
        <v>0</v>
      </c>
      <c r="AD161">
        <v>0</v>
      </c>
      <c r="AE161">
        <v>1530</v>
      </c>
      <c r="AF161">
        <v>0</v>
      </c>
      <c r="AG161">
        <v>0</v>
      </c>
      <c r="AH161">
        <v>0</v>
      </c>
      <c r="AI161">
        <v>6.78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0</v>
      </c>
      <c r="AQ161">
        <v>0</v>
      </c>
      <c r="AR161">
        <v>0</v>
      </c>
      <c r="AS161" t="s">
        <v>47</v>
      </c>
      <c r="AT161">
        <v>2.5000000000000001E-2</v>
      </c>
      <c r="AU161" t="s">
        <v>47</v>
      </c>
      <c r="AV161">
        <v>0</v>
      </c>
      <c r="AW161">
        <v>2</v>
      </c>
      <c r="AX161">
        <v>34736412</v>
      </c>
      <c r="AY161">
        <v>1</v>
      </c>
      <c r="AZ161">
        <v>0</v>
      </c>
      <c r="BA161">
        <v>161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Y161*Source!I101</f>
        <v>5.1949999999999996E-2</v>
      </c>
      <c r="CY161">
        <f>AA161</f>
        <v>10373.4</v>
      </c>
      <c r="CZ161">
        <f>AE161</f>
        <v>1530</v>
      </c>
      <c r="DA161">
        <f>AI161</f>
        <v>6.78</v>
      </c>
      <c r="DB161">
        <v>0</v>
      </c>
      <c r="DH161">
        <f>Source!I101*SmtRes!Y161</f>
        <v>5.1949999999999996E-2</v>
      </c>
      <c r="DI161">
        <f>AA161</f>
        <v>10373.4</v>
      </c>
      <c r="DJ161">
        <f>EtalonRes!Y161</f>
        <v>1530</v>
      </c>
      <c r="DK161">
        <f>Source!BC101</f>
        <v>6.78</v>
      </c>
      <c r="GQ161">
        <v>-1</v>
      </c>
      <c r="GR161">
        <v>-1</v>
      </c>
    </row>
    <row r="162" spans="1:200" x14ac:dyDescent="0.2">
      <c r="A162">
        <f>ROW(Source!A101)</f>
        <v>101</v>
      </c>
      <c r="B162">
        <v>34736124</v>
      </c>
      <c r="C162">
        <v>34736405</v>
      </c>
      <c r="D162">
        <v>31444499</v>
      </c>
      <c r="E162">
        <v>1</v>
      </c>
      <c r="F162">
        <v>1</v>
      </c>
      <c r="G162">
        <v>1</v>
      </c>
      <c r="H162">
        <v>3</v>
      </c>
      <c r="I162" t="s">
        <v>521</v>
      </c>
      <c r="J162" t="s">
        <v>522</v>
      </c>
      <c r="K162" t="s">
        <v>523</v>
      </c>
      <c r="L162">
        <v>1348</v>
      </c>
      <c r="N162">
        <v>1009</v>
      </c>
      <c r="O162" t="s">
        <v>74</v>
      </c>
      <c r="P162" t="s">
        <v>74</v>
      </c>
      <c r="Q162">
        <v>1000</v>
      </c>
      <c r="W162">
        <v>0</v>
      </c>
      <c r="X162">
        <v>-967072784</v>
      </c>
      <c r="Y162">
        <v>0.19600000000000001</v>
      </c>
      <c r="AA162">
        <v>22984.2</v>
      </c>
      <c r="AB162">
        <v>0</v>
      </c>
      <c r="AC162">
        <v>0</v>
      </c>
      <c r="AD162">
        <v>0</v>
      </c>
      <c r="AE162">
        <v>3390</v>
      </c>
      <c r="AF162">
        <v>0</v>
      </c>
      <c r="AG162">
        <v>0</v>
      </c>
      <c r="AH162">
        <v>0</v>
      </c>
      <c r="AI162">
        <v>6.78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S162" t="s">
        <v>47</v>
      </c>
      <c r="AT162">
        <v>0.19600000000000001</v>
      </c>
      <c r="AU162" t="s">
        <v>47</v>
      </c>
      <c r="AV162">
        <v>0</v>
      </c>
      <c r="AW162">
        <v>2</v>
      </c>
      <c r="AX162">
        <v>34736413</v>
      </c>
      <c r="AY162">
        <v>1</v>
      </c>
      <c r="AZ162">
        <v>0</v>
      </c>
      <c r="BA162">
        <v>162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Y162*Source!I101</f>
        <v>0.40728799999999998</v>
      </c>
      <c r="CY162">
        <f>AA162</f>
        <v>22984.2</v>
      </c>
      <c r="CZ162">
        <f>AE162</f>
        <v>3390</v>
      </c>
      <c r="DA162">
        <f>AI162</f>
        <v>6.78</v>
      </c>
      <c r="DB162">
        <v>0</v>
      </c>
      <c r="DH162">
        <f>Source!I101*SmtRes!Y162</f>
        <v>0.40728799999999998</v>
      </c>
      <c r="DI162">
        <f>AA162</f>
        <v>22984.2</v>
      </c>
      <c r="DJ162">
        <f>EtalonRes!Y162</f>
        <v>3390</v>
      </c>
      <c r="DK162">
        <f>Source!BC101</f>
        <v>6.78</v>
      </c>
      <c r="GQ162">
        <v>-1</v>
      </c>
      <c r="GR162">
        <v>-1</v>
      </c>
    </row>
    <row r="163" spans="1:200" x14ac:dyDescent="0.2">
      <c r="A163">
        <f>ROW(Source!A101)</f>
        <v>101</v>
      </c>
      <c r="B163">
        <v>34736124</v>
      </c>
      <c r="C163">
        <v>34736405</v>
      </c>
      <c r="D163">
        <v>31444650</v>
      </c>
      <c r="E163">
        <v>1</v>
      </c>
      <c r="F163">
        <v>1</v>
      </c>
      <c r="G163">
        <v>1</v>
      </c>
      <c r="H163">
        <v>3</v>
      </c>
      <c r="I163" t="s">
        <v>524</v>
      </c>
      <c r="J163" t="s">
        <v>525</v>
      </c>
      <c r="K163" t="s">
        <v>526</v>
      </c>
      <c r="L163">
        <v>1348</v>
      </c>
      <c r="N163">
        <v>1009</v>
      </c>
      <c r="O163" t="s">
        <v>74</v>
      </c>
      <c r="P163" t="s">
        <v>74</v>
      </c>
      <c r="Q163">
        <v>1000</v>
      </c>
      <c r="W163">
        <v>0</v>
      </c>
      <c r="X163">
        <v>-1709508773</v>
      </c>
      <c r="Y163">
        <v>0.06</v>
      </c>
      <c r="AA163">
        <v>17674.78</v>
      </c>
      <c r="AB163">
        <v>0</v>
      </c>
      <c r="AC163">
        <v>0</v>
      </c>
      <c r="AD163">
        <v>0</v>
      </c>
      <c r="AE163">
        <v>2606.9</v>
      </c>
      <c r="AF163">
        <v>0</v>
      </c>
      <c r="AG163">
        <v>0</v>
      </c>
      <c r="AH163">
        <v>0</v>
      </c>
      <c r="AI163">
        <v>6.78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S163" t="s">
        <v>47</v>
      </c>
      <c r="AT163">
        <v>0.06</v>
      </c>
      <c r="AU163" t="s">
        <v>47</v>
      </c>
      <c r="AV163">
        <v>0</v>
      </c>
      <c r="AW163">
        <v>2</v>
      </c>
      <c r="AX163">
        <v>34736414</v>
      </c>
      <c r="AY163">
        <v>1</v>
      </c>
      <c r="AZ163">
        <v>0</v>
      </c>
      <c r="BA163">
        <v>163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Y163*Source!I101</f>
        <v>0.12467999999999999</v>
      </c>
      <c r="CY163">
        <f>AA163</f>
        <v>17674.78</v>
      </c>
      <c r="CZ163">
        <f>AE163</f>
        <v>2606.9</v>
      </c>
      <c r="DA163">
        <f>AI163</f>
        <v>6.78</v>
      </c>
      <c r="DB163">
        <v>0</v>
      </c>
      <c r="DH163">
        <f>Source!I101*SmtRes!Y163</f>
        <v>0.12467999999999999</v>
      </c>
      <c r="DI163">
        <f>AA163</f>
        <v>17674.78</v>
      </c>
      <c r="DJ163">
        <f>EtalonRes!Y163</f>
        <v>2606.9</v>
      </c>
      <c r="DK163">
        <f>Source!BC101</f>
        <v>6.78</v>
      </c>
      <c r="GQ163">
        <v>-1</v>
      </c>
      <c r="GR163">
        <v>-1</v>
      </c>
    </row>
    <row r="164" spans="1:200" x14ac:dyDescent="0.2">
      <c r="A164">
        <f>ROW(Source!A101)</f>
        <v>101</v>
      </c>
      <c r="B164">
        <v>34736124</v>
      </c>
      <c r="C164">
        <v>34736405</v>
      </c>
      <c r="D164">
        <v>31477318</v>
      </c>
      <c r="E164">
        <v>1</v>
      </c>
      <c r="F164">
        <v>1</v>
      </c>
      <c r="G164">
        <v>1</v>
      </c>
      <c r="H164">
        <v>3</v>
      </c>
      <c r="I164" t="s">
        <v>527</v>
      </c>
      <c r="J164" t="s">
        <v>528</v>
      </c>
      <c r="K164" t="s">
        <v>529</v>
      </c>
      <c r="L164">
        <v>1327</v>
      </c>
      <c r="N164">
        <v>1005</v>
      </c>
      <c r="O164" t="s">
        <v>170</v>
      </c>
      <c r="P164" t="s">
        <v>170</v>
      </c>
      <c r="Q164">
        <v>1</v>
      </c>
      <c r="W164">
        <v>0</v>
      </c>
      <c r="X164">
        <v>1865700532</v>
      </c>
      <c r="Y164">
        <v>110</v>
      </c>
      <c r="AA164">
        <v>42.04</v>
      </c>
      <c r="AB164">
        <v>0</v>
      </c>
      <c r="AC164">
        <v>0</v>
      </c>
      <c r="AD164">
        <v>0</v>
      </c>
      <c r="AE164">
        <v>6.2</v>
      </c>
      <c r="AF164">
        <v>0</v>
      </c>
      <c r="AG164">
        <v>0</v>
      </c>
      <c r="AH164">
        <v>0</v>
      </c>
      <c r="AI164">
        <v>6.78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S164" t="s">
        <v>47</v>
      </c>
      <c r="AT164">
        <v>110</v>
      </c>
      <c r="AU164" t="s">
        <v>47</v>
      </c>
      <c r="AV164">
        <v>0</v>
      </c>
      <c r="AW164">
        <v>2</v>
      </c>
      <c r="AX164">
        <v>34736415</v>
      </c>
      <c r="AY164">
        <v>1</v>
      </c>
      <c r="AZ164">
        <v>0</v>
      </c>
      <c r="BA164">
        <v>164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Y164*Source!I101</f>
        <v>228.57999999999998</v>
      </c>
      <c r="CY164">
        <f>AA164</f>
        <v>42.04</v>
      </c>
      <c r="CZ164">
        <f>AE164</f>
        <v>6.2</v>
      </c>
      <c r="DA164">
        <f>AI164</f>
        <v>6.78</v>
      </c>
      <c r="DB164">
        <v>0</v>
      </c>
      <c r="DH164">
        <f>Source!I101*SmtRes!Y164</f>
        <v>228.57999999999998</v>
      </c>
      <c r="DI164">
        <f>AA164</f>
        <v>42.04</v>
      </c>
      <c r="DJ164">
        <f>EtalonRes!Y164</f>
        <v>6.2</v>
      </c>
      <c r="DK164">
        <f>Source!BC101</f>
        <v>6.78</v>
      </c>
      <c r="GQ164">
        <v>-1</v>
      </c>
      <c r="GR164">
        <v>-1</v>
      </c>
    </row>
    <row r="165" spans="1:200" x14ac:dyDescent="0.2">
      <c r="A165">
        <f>ROW(Source!A102)</f>
        <v>102</v>
      </c>
      <c r="B165">
        <v>34736102</v>
      </c>
      <c r="C165">
        <v>34736427</v>
      </c>
      <c r="D165">
        <v>31725395</v>
      </c>
      <c r="E165">
        <v>1</v>
      </c>
      <c r="F165">
        <v>1</v>
      </c>
      <c r="G165">
        <v>1</v>
      </c>
      <c r="H165">
        <v>1</v>
      </c>
      <c r="I165" t="s">
        <v>530</v>
      </c>
      <c r="J165" t="s">
        <v>47</v>
      </c>
      <c r="K165" t="s">
        <v>531</v>
      </c>
      <c r="L165">
        <v>1191</v>
      </c>
      <c r="N165">
        <v>1013</v>
      </c>
      <c r="O165" t="s">
        <v>414</v>
      </c>
      <c r="P165" t="s">
        <v>414</v>
      </c>
      <c r="Q165">
        <v>1</v>
      </c>
      <c r="W165">
        <v>0</v>
      </c>
      <c r="X165">
        <v>912892513</v>
      </c>
      <c r="Y165">
        <v>13.22</v>
      </c>
      <c r="AA165">
        <v>0</v>
      </c>
      <c r="AB165">
        <v>0</v>
      </c>
      <c r="AC165">
        <v>0</v>
      </c>
      <c r="AD165">
        <v>9.92</v>
      </c>
      <c r="AE165">
        <v>0</v>
      </c>
      <c r="AF165">
        <v>0</v>
      </c>
      <c r="AG165">
        <v>0</v>
      </c>
      <c r="AH165">
        <v>9.92</v>
      </c>
      <c r="AI165">
        <v>1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0</v>
      </c>
      <c r="AQ165">
        <v>0</v>
      </c>
      <c r="AR165">
        <v>0</v>
      </c>
      <c r="AS165" t="s">
        <v>47</v>
      </c>
      <c r="AT165">
        <v>13.22</v>
      </c>
      <c r="AU165" t="s">
        <v>47</v>
      </c>
      <c r="AV165">
        <v>1</v>
      </c>
      <c r="AW165">
        <v>2</v>
      </c>
      <c r="AX165">
        <v>34736428</v>
      </c>
      <c r="AY165">
        <v>1</v>
      </c>
      <c r="AZ165">
        <v>0</v>
      </c>
      <c r="BA165">
        <v>165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Y165*Source!I102</f>
        <v>1.4542000000000002</v>
      </c>
      <c r="CY165">
        <f>AD165</f>
        <v>9.92</v>
      </c>
      <c r="CZ165">
        <f>AH165</f>
        <v>9.92</v>
      </c>
      <c r="DA165">
        <f>AL165</f>
        <v>1</v>
      </c>
      <c r="DB165">
        <v>0</v>
      </c>
      <c r="GQ165">
        <v>-1</v>
      </c>
      <c r="GR165">
        <v>-1</v>
      </c>
    </row>
    <row r="166" spans="1:200" x14ac:dyDescent="0.2">
      <c r="A166">
        <f>ROW(Source!A102)</f>
        <v>102</v>
      </c>
      <c r="B166">
        <v>34736102</v>
      </c>
      <c r="C166">
        <v>34736427</v>
      </c>
      <c r="D166">
        <v>31709492</v>
      </c>
      <c r="E166">
        <v>1</v>
      </c>
      <c r="F166">
        <v>1</v>
      </c>
      <c r="G166">
        <v>1</v>
      </c>
      <c r="H166">
        <v>1</v>
      </c>
      <c r="I166" t="s">
        <v>434</v>
      </c>
      <c r="J166" t="s">
        <v>47</v>
      </c>
      <c r="K166" t="s">
        <v>435</v>
      </c>
      <c r="L166">
        <v>1191</v>
      </c>
      <c r="N166">
        <v>1013</v>
      </c>
      <c r="O166" t="s">
        <v>414</v>
      </c>
      <c r="P166" t="s">
        <v>414</v>
      </c>
      <c r="Q166">
        <v>1</v>
      </c>
      <c r="W166">
        <v>0</v>
      </c>
      <c r="X166">
        <v>-1417349443</v>
      </c>
      <c r="Y166">
        <v>0.35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0</v>
      </c>
      <c r="AQ166">
        <v>0</v>
      </c>
      <c r="AR166">
        <v>0</v>
      </c>
      <c r="AS166" t="s">
        <v>47</v>
      </c>
      <c r="AT166">
        <v>0.35</v>
      </c>
      <c r="AU166" t="s">
        <v>47</v>
      </c>
      <c r="AV166">
        <v>2</v>
      </c>
      <c r="AW166">
        <v>2</v>
      </c>
      <c r="AX166">
        <v>34736429</v>
      </c>
      <c r="AY166">
        <v>1</v>
      </c>
      <c r="AZ166">
        <v>0</v>
      </c>
      <c r="BA166">
        <v>166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Y166*Source!I102</f>
        <v>3.85E-2</v>
      </c>
      <c r="CY166">
        <f>AD166</f>
        <v>0</v>
      </c>
      <c r="CZ166">
        <f>AH166</f>
        <v>0</v>
      </c>
      <c r="DA166">
        <f>AL166</f>
        <v>1</v>
      </c>
      <c r="DB166">
        <v>0</v>
      </c>
      <c r="GQ166">
        <v>-1</v>
      </c>
      <c r="GR166">
        <v>-1</v>
      </c>
    </row>
    <row r="167" spans="1:200" x14ac:dyDescent="0.2">
      <c r="A167">
        <f>ROW(Source!A102)</f>
        <v>102</v>
      </c>
      <c r="B167">
        <v>34736102</v>
      </c>
      <c r="C167">
        <v>34736427</v>
      </c>
      <c r="D167">
        <v>31526651</v>
      </c>
      <c r="E167">
        <v>1</v>
      </c>
      <c r="F167">
        <v>1</v>
      </c>
      <c r="G167">
        <v>1</v>
      </c>
      <c r="H167">
        <v>2</v>
      </c>
      <c r="I167" t="s">
        <v>436</v>
      </c>
      <c r="J167" t="s">
        <v>437</v>
      </c>
      <c r="K167" t="s">
        <v>438</v>
      </c>
      <c r="L167">
        <v>1368</v>
      </c>
      <c r="N167">
        <v>1011</v>
      </c>
      <c r="O167" t="s">
        <v>418</v>
      </c>
      <c r="P167" t="s">
        <v>418</v>
      </c>
      <c r="Q167">
        <v>1</v>
      </c>
      <c r="W167">
        <v>0</v>
      </c>
      <c r="X167">
        <v>-1460065968</v>
      </c>
      <c r="Y167">
        <v>0.14000000000000001</v>
      </c>
      <c r="AA167">
        <v>0</v>
      </c>
      <c r="AB167">
        <v>86.4</v>
      </c>
      <c r="AC167">
        <v>13.5</v>
      </c>
      <c r="AD167">
        <v>0</v>
      </c>
      <c r="AE167">
        <v>0</v>
      </c>
      <c r="AF167">
        <v>86.4</v>
      </c>
      <c r="AG167">
        <v>13.5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0</v>
      </c>
      <c r="AQ167">
        <v>0</v>
      </c>
      <c r="AR167">
        <v>0</v>
      </c>
      <c r="AS167" t="s">
        <v>47</v>
      </c>
      <c r="AT167">
        <v>0.14000000000000001</v>
      </c>
      <c r="AU167" t="s">
        <v>47</v>
      </c>
      <c r="AV167">
        <v>0</v>
      </c>
      <c r="AW167">
        <v>2</v>
      </c>
      <c r="AX167">
        <v>34736430</v>
      </c>
      <c r="AY167">
        <v>1</v>
      </c>
      <c r="AZ167">
        <v>0</v>
      </c>
      <c r="BA167">
        <v>167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Y167*Source!I102</f>
        <v>1.5400000000000002E-2</v>
      </c>
      <c r="CY167">
        <f>AB167</f>
        <v>86.4</v>
      </c>
      <c r="CZ167">
        <f>AF167</f>
        <v>86.4</v>
      </c>
      <c r="DA167">
        <f>AJ167</f>
        <v>1</v>
      </c>
      <c r="DB167">
        <v>0</v>
      </c>
      <c r="GQ167">
        <v>-1</v>
      </c>
      <c r="GR167">
        <v>-1</v>
      </c>
    </row>
    <row r="168" spans="1:200" x14ac:dyDescent="0.2">
      <c r="A168">
        <f>ROW(Source!A102)</f>
        <v>102</v>
      </c>
      <c r="B168">
        <v>34736102</v>
      </c>
      <c r="C168">
        <v>34736427</v>
      </c>
      <c r="D168">
        <v>31526753</v>
      </c>
      <c r="E168">
        <v>1</v>
      </c>
      <c r="F168">
        <v>1</v>
      </c>
      <c r="G168">
        <v>1</v>
      </c>
      <c r="H168">
        <v>2</v>
      </c>
      <c r="I168" t="s">
        <v>469</v>
      </c>
      <c r="J168" t="s">
        <v>470</v>
      </c>
      <c r="K168" t="s">
        <v>471</v>
      </c>
      <c r="L168">
        <v>1368</v>
      </c>
      <c r="N168">
        <v>1011</v>
      </c>
      <c r="O168" t="s">
        <v>418</v>
      </c>
      <c r="P168" t="s">
        <v>418</v>
      </c>
      <c r="Q168">
        <v>1</v>
      </c>
      <c r="W168">
        <v>0</v>
      </c>
      <c r="X168">
        <v>-1718674368</v>
      </c>
      <c r="Y168">
        <v>0.09</v>
      </c>
      <c r="AA168">
        <v>0</v>
      </c>
      <c r="AB168">
        <v>111.99</v>
      </c>
      <c r="AC168">
        <v>13.5</v>
      </c>
      <c r="AD168">
        <v>0</v>
      </c>
      <c r="AE168">
        <v>0</v>
      </c>
      <c r="AF168">
        <v>111.99</v>
      </c>
      <c r="AG168">
        <v>13.5</v>
      </c>
      <c r="AH168">
        <v>0</v>
      </c>
      <c r="AI168">
        <v>1</v>
      </c>
      <c r="AJ168">
        <v>1</v>
      </c>
      <c r="AK168">
        <v>1</v>
      </c>
      <c r="AL168">
        <v>1</v>
      </c>
      <c r="AN168">
        <v>0</v>
      </c>
      <c r="AO168">
        <v>1</v>
      </c>
      <c r="AP168">
        <v>0</v>
      </c>
      <c r="AQ168">
        <v>0</v>
      </c>
      <c r="AR168">
        <v>0</v>
      </c>
      <c r="AS168" t="s">
        <v>47</v>
      </c>
      <c r="AT168">
        <v>0.09</v>
      </c>
      <c r="AU168" t="s">
        <v>47</v>
      </c>
      <c r="AV168">
        <v>0</v>
      </c>
      <c r="AW168">
        <v>2</v>
      </c>
      <c r="AX168">
        <v>34736431</v>
      </c>
      <c r="AY168">
        <v>1</v>
      </c>
      <c r="AZ168">
        <v>0</v>
      </c>
      <c r="BA168">
        <v>168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Y168*Source!I102</f>
        <v>9.8999999999999991E-3</v>
      </c>
      <c r="CY168">
        <f>AB168</f>
        <v>111.99</v>
      </c>
      <c r="CZ168">
        <f>AF168</f>
        <v>111.99</v>
      </c>
      <c r="DA168">
        <f>AJ168</f>
        <v>1</v>
      </c>
      <c r="DB168">
        <v>0</v>
      </c>
      <c r="GQ168">
        <v>-1</v>
      </c>
      <c r="GR168">
        <v>-1</v>
      </c>
    </row>
    <row r="169" spans="1:200" x14ac:dyDescent="0.2">
      <c r="A169">
        <f>ROW(Source!A102)</f>
        <v>102</v>
      </c>
      <c r="B169">
        <v>34736102</v>
      </c>
      <c r="C169">
        <v>34736427</v>
      </c>
      <c r="D169">
        <v>31527379</v>
      </c>
      <c r="E169">
        <v>1</v>
      </c>
      <c r="F169">
        <v>1</v>
      </c>
      <c r="G169">
        <v>1</v>
      </c>
      <c r="H169">
        <v>2</v>
      </c>
      <c r="I169" t="s">
        <v>515</v>
      </c>
      <c r="J169" t="s">
        <v>516</v>
      </c>
      <c r="K169" t="s">
        <v>517</v>
      </c>
      <c r="L169">
        <v>1368</v>
      </c>
      <c r="N169">
        <v>1011</v>
      </c>
      <c r="O169" t="s">
        <v>418</v>
      </c>
      <c r="P169" t="s">
        <v>418</v>
      </c>
      <c r="Q169">
        <v>1</v>
      </c>
      <c r="W169">
        <v>0</v>
      </c>
      <c r="X169">
        <v>520357435</v>
      </c>
      <c r="Y169">
        <v>5.88</v>
      </c>
      <c r="AA169">
        <v>0</v>
      </c>
      <c r="AB169">
        <v>30</v>
      </c>
      <c r="AC169">
        <v>0</v>
      </c>
      <c r="AD169">
        <v>0</v>
      </c>
      <c r="AE169">
        <v>0</v>
      </c>
      <c r="AF169">
        <v>30</v>
      </c>
      <c r="AG169">
        <v>0</v>
      </c>
      <c r="AH169">
        <v>0</v>
      </c>
      <c r="AI169">
        <v>1</v>
      </c>
      <c r="AJ169">
        <v>1</v>
      </c>
      <c r="AK169">
        <v>1</v>
      </c>
      <c r="AL169">
        <v>1</v>
      </c>
      <c r="AN169">
        <v>0</v>
      </c>
      <c r="AO169">
        <v>1</v>
      </c>
      <c r="AP169">
        <v>0</v>
      </c>
      <c r="AQ169">
        <v>0</v>
      </c>
      <c r="AR169">
        <v>0</v>
      </c>
      <c r="AS169" t="s">
        <v>47</v>
      </c>
      <c r="AT169">
        <v>5.88</v>
      </c>
      <c r="AU169" t="s">
        <v>47</v>
      </c>
      <c r="AV169">
        <v>0</v>
      </c>
      <c r="AW169">
        <v>2</v>
      </c>
      <c r="AX169">
        <v>34736432</v>
      </c>
      <c r="AY169">
        <v>1</v>
      </c>
      <c r="AZ169">
        <v>0</v>
      </c>
      <c r="BA169">
        <v>169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Y169*Source!I102</f>
        <v>0.64680000000000004</v>
      </c>
      <c r="CY169">
        <f>AB169</f>
        <v>30</v>
      </c>
      <c r="CZ169">
        <f>AF169</f>
        <v>30</v>
      </c>
      <c r="DA169">
        <f>AJ169</f>
        <v>1</v>
      </c>
      <c r="DB169">
        <v>0</v>
      </c>
      <c r="GQ169">
        <v>-1</v>
      </c>
      <c r="GR169">
        <v>-1</v>
      </c>
    </row>
    <row r="170" spans="1:200" x14ac:dyDescent="0.2">
      <c r="A170">
        <f>ROW(Source!A102)</f>
        <v>102</v>
      </c>
      <c r="B170">
        <v>34736102</v>
      </c>
      <c r="C170">
        <v>34736427</v>
      </c>
      <c r="D170">
        <v>31528142</v>
      </c>
      <c r="E170">
        <v>1</v>
      </c>
      <c r="F170">
        <v>1</v>
      </c>
      <c r="G170">
        <v>1</v>
      </c>
      <c r="H170">
        <v>2</v>
      </c>
      <c r="I170" t="s">
        <v>439</v>
      </c>
      <c r="J170" t="s">
        <v>440</v>
      </c>
      <c r="K170" t="s">
        <v>441</v>
      </c>
      <c r="L170">
        <v>1368</v>
      </c>
      <c r="N170">
        <v>1011</v>
      </c>
      <c r="O170" t="s">
        <v>418</v>
      </c>
      <c r="P170" t="s">
        <v>418</v>
      </c>
      <c r="Q170">
        <v>1</v>
      </c>
      <c r="W170">
        <v>0</v>
      </c>
      <c r="X170">
        <v>1372534845</v>
      </c>
      <c r="Y170">
        <v>0.12</v>
      </c>
      <c r="AA170">
        <v>0</v>
      </c>
      <c r="AB170">
        <v>65.709999999999994</v>
      </c>
      <c r="AC170">
        <v>11.6</v>
      </c>
      <c r="AD170">
        <v>0</v>
      </c>
      <c r="AE170">
        <v>0</v>
      </c>
      <c r="AF170">
        <v>65.709999999999994</v>
      </c>
      <c r="AG170">
        <v>11.6</v>
      </c>
      <c r="AH170">
        <v>0</v>
      </c>
      <c r="AI170">
        <v>1</v>
      </c>
      <c r="AJ170">
        <v>1</v>
      </c>
      <c r="AK170">
        <v>1</v>
      </c>
      <c r="AL170">
        <v>1</v>
      </c>
      <c r="AN170">
        <v>0</v>
      </c>
      <c r="AO170">
        <v>1</v>
      </c>
      <c r="AP170">
        <v>0</v>
      </c>
      <c r="AQ170">
        <v>0</v>
      </c>
      <c r="AR170">
        <v>0</v>
      </c>
      <c r="AS170" t="s">
        <v>47</v>
      </c>
      <c r="AT170">
        <v>0.12</v>
      </c>
      <c r="AU170" t="s">
        <v>47</v>
      </c>
      <c r="AV170">
        <v>0</v>
      </c>
      <c r="AW170">
        <v>2</v>
      </c>
      <c r="AX170">
        <v>34736433</v>
      </c>
      <c r="AY170">
        <v>1</v>
      </c>
      <c r="AZ170">
        <v>0</v>
      </c>
      <c r="BA170">
        <v>170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Y170*Source!I102</f>
        <v>1.32E-2</v>
      </c>
      <c r="CY170">
        <f>AB170</f>
        <v>65.709999999999994</v>
      </c>
      <c r="CZ170">
        <f>AF170</f>
        <v>65.709999999999994</v>
      </c>
      <c r="DA170">
        <f>AJ170</f>
        <v>1</v>
      </c>
      <c r="DB170">
        <v>0</v>
      </c>
      <c r="GQ170">
        <v>-1</v>
      </c>
      <c r="GR170">
        <v>-1</v>
      </c>
    </row>
    <row r="171" spans="1:200" x14ac:dyDescent="0.2">
      <c r="A171">
        <f>ROW(Source!A102)</f>
        <v>102</v>
      </c>
      <c r="B171">
        <v>34736102</v>
      </c>
      <c r="C171">
        <v>34736427</v>
      </c>
      <c r="D171">
        <v>31444499</v>
      </c>
      <c r="E171">
        <v>1</v>
      </c>
      <c r="F171">
        <v>1</v>
      </c>
      <c r="G171">
        <v>1</v>
      </c>
      <c r="H171">
        <v>3</v>
      </c>
      <c r="I171" t="s">
        <v>521</v>
      </c>
      <c r="J171" t="s">
        <v>522</v>
      </c>
      <c r="K171" t="s">
        <v>523</v>
      </c>
      <c r="L171">
        <v>1348</v>
      </c>
      <c r="N171">
        <v>1009</v>
      </c>
      <c r="O171" t="s">
        <v>74</v>
      </c>
      <c r="P171" t="s">
        <v>74</v>
      </c>
      <c r="Q171">
        <v>1000</v>
      </c>
      <c r="W171">
        <v>0</v>
      </c>
      <c r="X171">
        <v>-967072784</v>
      </c>
      <c r="Y171">
        <v>0.72</v>
      </c>
      <c r="AA171">
        <v>3390</v>
      </c>
      <c r="AB171">
        <v>0</v>
      </c>
      <c r="AC171">
        <v>0</v>
      </c>
      <c r="AD171">
        <v>0</v>
      </c>
      <c r="AE171">
        <v>3390</v>
      </c>
      <c r="AF171">
        <v>0</v>
      </c>
      <c r="AG171">
        <v>0</v>
      </c>
      <c r="AH171">
        <v>0</v>
      </c>
      <c r="AI171">
        <v>1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S171" t="s">
        <v>47</v>
      </c>
      <c r="AT171">
        <v>0.72</v>
      </c>
      <c r="AU171" t="s">
        <v>47</v>
      </c>
      <c r="AV171">
        <v>0</v>
      </c>
      <c r="AW171">
        <v>2</v>
      </c>
      <c r="AX171">
        <v>34736434</v>
      </c>
      <c r="AY171">
        <v>1</v>
      </c>
      <c r="AZ171">
        <v>0</v>
      </c>
      <c r="BA171">
        <v>171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Y171*Source!I102</f>
        <v>7.9199999999999993E-2</v>
      </c>
      <c r="CY171">
        <f>AA171</f>
        <v>3390</v>
      </c>
      <c r="CZ171">
        <f>AE171</f>
        <v>3390</v>
      </c>
      <c r="DA171">
        <f>AI171</f>
        <v>1</v>
      </c>
      <c r="DB171">
        <v>0</v>
      </c>
      <c r="DH171">
        <f>Source!I102*SmtRes!Y171</f>
        <v>7.9199999999999993E-2</v>
      </c>
      <c r="DI171">
        <f>AA171</f>
        <v>3390</v>
      </c>
      <c r="DJ171">
        <f>EtalonRes!Y171</f>
        <v>3390</v>
      </c>
      <c r="DK171">
        <f>Source!BC102</f>
        <v>1</v>
      </c>
      <c r="GQ171">
        <v>-1</v>
      </c>
      <c r="GR171">
        <v>-1</v>
      </c>
    </row>
    <row r="172" spans="1:200" x14ac:dyDescent="0.2">
      <c r="A172">
        <f>ROW(Source!A102)</f>
        <v>102</v>
      </c>
      <c r="B172">
        <v>34736102</v>
      </c>
      <c r="C172">
        <v>34736427</v>
      </c>
      <c r="D172">
        <v>31441903</v>
      </c>
      <c r="E172">
        <v>17</v>
      </c>
      <c r="F172">
        <v>1</v>
      </c>
      <c r="G172">
        <v>1</v>
      </c>
      <c r="H172">
        <v>3</v>
      </c>
      <c r="I172" t="s">
        <v>199</v>
      </c>
      <c r="J172" t="s">
        <v>47</v>
      </c>
      <c r="K172" t="s">
        <v>200</v>
      </c>
      <c r="L172">
        <v>1327</v>
      </c>
      <c r="N172">
        <v>1005</v>
      </c>
      <c r="O172" t="s">
        <v>170</v>
      </c>
      <c r="P172" t="s">
        <v>170</v>
      </c>
      <c r="Q172">
        <v>1</v>
      </c>
      <c r="W172">
        <v>0</v>
      </c>
      <c r="X172">
        <v>-203226898</v>
      </c>
      <c r="Y172">
        <v>345</v>
      </c>
      <c r="AA172">
        <v>81.540000000000006</v>
      </c>
      <c r="AB172">
        <v>0</v>
      </c>
      <c r="AC172">
        <v>0</v>
      </c>
      <c r="AD172">
        <v>0</v>
      </c>
      <c r="AE172">
        <v>81.540000000000006</v>
      </c>
      <c r="AF172">
        <v>0</v>
      </c>
      <c r="AG172">
        <v>0</v>
      </c>
      <c r="AH172">
        <v>0</v>
      </c>
      <c r="AI172">
        <v>1</v>
      </c>
      <c r="AJ172">
        <v>1</v>
      </c>
      <c r="AK172">
        <v>1</v>
      </c>
      <c r="AL172">
        <v>1</v>
      </c>
      <c r="AN172">
        <v>0</v>
      </c>
      <c r="AO172">
        <v>0</v>
      </c>
      <c r="AP172">
        <v>1</v>
      </c>
      <c r="AQ172">
        <v>0</v>
      </c>
      <c r="AR172">
        <v>0</v>
      </c>
      <c r="AS172" t="s">
        <v>47</v>
      </c>
      <c r="AT172">
        <v>345</v>
      </c>
      <c r="AU172" t="s">
        <v>47</v>
      </c>
      <c r="AV172">
        <v>0</v>
      </c>
      <c r="AW172">
        <v>2</v>
      </c>
      <c r="AX172">
        <v>34736435</v>
      </c>
      <c r="AY172">
        <v>2</v>
      </c>
      <c r="AZ172">
        <v>16384</v>
      </c>
      <c r="BA172">
        <v>172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Y172*Source!I102</f>
        <v>37.950000000000003</v>
      </c>
      <c r="CY172">
        <f>AA172</f>
        <v>81.540000000000006</v>
      </c>
      <c r="CZ172">
        <f>AE172</f>
        <v>81.540000000000006</v>
      </c>
      <c r="DA172">
        <f>AI172</f>
        <v>1</v>
      </c>
      <c r="DB172">
        <v>0</v>
      </c>
      <c r="DH172">
        <f>Source!I102*SmtRes!Y172</f>
        <v>37.950000000000003</v>
      </c>
      <c r="DI172">
        <f>AA172</f>
        <v>81.540000000000006</v>
      </c>
      <c r="DJ172">
        <f>EtalonRes!Y172</f>
        <v>0</v>
      </c>
      <c r="DK172">
        <f>Source!BC102</f>
        <v>1</v>
      </c>
      <c r="GP172">
        <v>1</v>
      </c>
      <c r="GQ172">
        <v>-1</v>
      </c>
      <c r="GR172">
        <v>-1</v>
      </c>
    </row>
    <row r="173" spans="1:200" x14ac:dyDescent="0.2">
      <c r="A173">
        <f>ROW(Source!A103)</f>
        <v>103</v>
      </c>
      <c r="B173">
        <v>34736124</v>
      </c>
      <c r="C173">
        <v>34736427</v>
      </c>
      <c r="D173">
        <v>31725395</v>
      </c>
      <c r="E173">
        <v>1</v>
      </c>
      <c r="F173">
        <v>1</v>
      </c>
      <c r="G173">
        <v>1</v>
      </c>
      <c r="H173">
        <v>1</v>
      </c>
      <c r="I173" t="s">
        <v>530</v>
      </c>
      <c r="J173" t="s">
        <v>47</v>
      </c>
      <c r="K173" t="s">
        <v>531</v>
      </c>
      <c r="L173">
        <v>1191</v>
      </c>
      <c r="N173">
        <v>1013</v>
      </c>
      <c r="O173" t="s">
        <v>414</v>
      </c>
      <c r="P173" t="s">
        <v>414</v>
      </c>
      <c r="Q173">
        <v>1</v>
      </c>
      <c r="W173">
        <v>0</v>
      </c>
      <c r="X173">
        <v>912892513</v>
      </c>
      <c r="Y173">
        <v>13.22</v>
      </c>
      <c r="AA173">
        <v>0</v>
      </c>
      <c r="AB173">
        <v>0</v>
      </c>
      <c r="AC173">
        <v>0</v>
      </c>
      <c r="AD173">
        <v>67.260000000000005</v>
      </c>
      <c r="AE173">
        <v>0</v>
      </c>
      <c r="AF173">
        <v>0</v>
      </c>
      <c r="AG173">
        <v>0</v>
      </c>
      <c r="AH173">
        <v>9.92</v>
      </c>
      <c r="AI173">
        <v>1</v>
      </c>
      <c r="AJ173">
        <v>1</v>
      </c>
      <c r="AK173">
        <v>1</v>
      </c>
      <c r="AL173">
        <v>6.78</v>
      </c>
      <c r="AN173">
        <v>0</v>
      </c>
      <c r="AO173">
        <v>1</v>
      </c>
      <c r="AP173">
        <v>0</v>
      </c>
      <c r="AQ173">
        <v>0</v>
      </c>
      <c r="AR173">
        <v>0</v>
      </c>
      <c r="AS173" t="s">
        <v>47</v>
      </c>
      <c r="AT173">
        <v>13.22</v>
      </c>
      <c r="AU173" t="s">
        <v>47</v>
      </c>
      <c r="AV173">
        <v>1</v>
      </c>
      <c r="AW173">
        <v>2</v>
      </c>
      <c r="AX173">
        <v>34736428</v>
      </c>
      <c r="AY173">
        <v>1</v>
      </c>
      <c r="AZ173">
        <v>0</v>
      </c>
      <c r="BA173">
        <v>173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Y173*Source!I103</f>
        <v>1.4542000000000002</v>
      </c>
      <c r="CY173">
        <f>AD173</f>
        <v>67.260000000000005</v>
      </c>
      <c r="CZ173">
        <f>AH173</f>
        <v>9.92</v>
      </c>
      <c r="DA173">
        <f>AL173</f>
        <v>6.78</v>
      </c>
      <c r="DB173">
        <v>0</v>
      </c>
      <c r="GQ173">
        <v>-1</v>
      </c>
      <c r="GR173">
        <v>-1</v>
      </c>
    </row>
    <row r="174" spans="1:200" x14ac:dyDescent="0.2">
      <c r="A174">
        <f>ROW(Source!A103)</f>
        <v>103</v>
      </c>
      <c r="B174">
        <v>34736124</v>
      </c>
      <c r="C174">
        <v>34736427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434</v>
      </c>
      <c r="J174" t="s">
        <v>47</v>
      </c>
      <c r="K174" t="s">
        <v>435</v>
      </c>
      <c r="L174">
        <v>1191</v>
      </c>
      <c r="N174">
        <v>1013</v>
      </c>
      <c r="O174" t="s">
        <v>414</v>
      </c>
      <c r="P174" t="s">
        <v>414</v>
      </c>
      <c r="Q174">
        <v>1</v>
      </c>
      <c r="W174">
        <v>0</v>
      </c>
      <c r="X174">
        <v>-1417349443</v>
      </c>
      <c r="Y174">
        <v>0.35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1</v>
      </c>
      <c r="AJ174">
        <v>1</v>
      </c>
      <c r="AK174">
        <v>6.78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S174" t="s">
        <v>47</v>
      </c>
      <c r="AT174">
        <v>0.35</v>
      </c>
      <c r="AU174" t="s">
        <v>47</v>
      </c>
      <c r="AV174">
        <v>2</v>
      </c>
      <c r="AW174">
        <v>2</v>
      </c>
      <c r="AX174">
        <v>34736429</v>
      </c>
      <c r="AY174">
        <v>1</v>
      </c>
      <c r="AZ174">
        <v>0</v>
      </c>
      <c r="BA174">
        <v>174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Y174*Source!I103</f>
        <v>3.85E-2</v>
      </c>
      <c r="CY174">
        <f>AD174</f>
        <v>0</v>
      </c>
      <c r="CZ174">
        <f>AH174</f>
        <v>0</v>
      </c>
      <c r="DA174">
        <f>AL174</f>
        <v>1</v>
      </c>
      <c r="DB174">
        <v>0</v>
      </c>
      <c r="GQ174">
        <v>-1</v>
      </c>
      <c r="GR174">
        <v>-1</v>
      </c>
    </row>
    <row r="175" spans="1:200" x14ac:dyDescent="0.2">
      <c r="A175">
        <f>ROW(Source!A103)</f>
        <v>103</v>
      </c>
      <c r="B175">
        <v>34736124</v>
      </c>
      <c r="C175">
        <v>34736427</v>
      </c>
      <c r="D175">
        <v>31526651</v>
      </c>
      <c r="E175">
        <v>1</v>
      </c>
      <c r="F175">
        <v>1</v>
      </c>
      <c r="G175">
        <v>1</v>
      </c>
      <c r="H175">
        <v>2</v>
      </c>
      <c r="I175" t="s">
        <v>436</v>
      </c>
      <c r="J175" t="s">
        <v>437</v>
      </c>
      <c r="K175" t="s">
        <v>438</v>
      </c>
      <c r="L175">
        <v>1368</v>
      </c>
      <c r="N175">
        <v>1011</v>
      </c>
      <c r="O175" t="s">
        <v>418</v>
      </c>
      <c r="P175" t="s">
        <v>418</v>
      </c>
      <c r="Q175">
        <v>1</v>
      </c>
      <c r="W175">
        <v>0</v>
      </c>
      <c r="X175">
        <v>-1460065968</v>
      </c>
      <c r="Y175">
        <v>0.14000000000000001</v>
      </c>
      <c r="AA175">
        <v>0</v>
      </c>
      <c r="AB175">
        <v>585.79</v>
      </c>
      <c r="AC175">
        <v>13.5</v>
      </c>
      <c r="AD175">
        <v>0</v>
      </c>
      <c r="AE175">
        <v>0</v>
      </c>
      <c r="AF175">
        <v>86.4</v>
      </c>
      <c r="AG175">
        <v>13.5</v>
      </c>
      <c r="AH175">
        <v>0</v>
      </c>
      <c r="AI175">
        <v>1</v>
      </c>
      <c r="AJ175">
        <v>6.78</v>
      </c>
      <c r="AK175">
        <v>1</v>
      </c>
      <c r="AL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S175" t="s">
        <v>47</v>
      </c>
      <c r="AT175">
        <v>0.14000000000000001</v>
      </c>
      <c r="AU175" t="s">
        <v>47</v>
      </c>
      <c r="AV175">
        <v>0</v>
      </c>
      <c r="AW175">
        <v>2</v>
      </c>
      <c r="AX175">
        <v>34736430</v>
      </c>
      <c r="AY175">
        <v>1</v>
      </c>
      <c r="AZ175">
        <v>0</v>
      </c>
      <c r="BA175">
        <v>175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Y175*Source!I103</f>
        <v>1.5400000000000002E-2</v>
      </c>
      <c r="CY175">
        <f>AB175</f>
        <v>585.79</v>
      </c>
      <c r="CZ175">
        <f>AF175</f>
        <v>86.4</v>
      </c>
      <c r="DA175">
        <f>AJ175</f>
        <v>6.78</v>
      </c>
      <c r="DB175">
        <v>0</v>
      </c>
      <c r="GQ175">
        <v>-1</v>
      </c>
      <c r="GR175">
        <v>-1</v>
      </c>
    </row>
    <row r="176" spans="1:200" x14ac:dyDescent="0.2">
      <c r="A176">
        <f>ROW(Source!A103)</f>
        <v>103</v>
      </c>
      <c r="B176">
        <v>34736124</v>
      </c>
      <c r="C176">
        <v>34736427</v>
      </c>
      <c r="D176">
        <v>31526753</v>
      </c>
      <c r="E176">
        <v>1</v>
      </c>
      <c r="F176">
        <v>1</v>
      </c>
      <c r="G176">
        <v>1</v>
      </c>
      <c r="H176">
        <v>2</v>
      </c>
      <c r="I176" t="s">
        <v>469</v>
      </c>
      <c r="J176" t="s">
        <v>470</v>
      </c>
      <c r="K176" t="s">
        <v>471</v>
      </c>
      <c r="L176">
        <v>1368</v>
      </c>
      <c r="N176">
        <v>1011</v>
      </c>
      <c r="O176" t="s">
        <v>418</v>
      </c>
      <c r="P176" t="s">
        <v>418</v>
      </c>
      <c r="Q176">
        <v>1</v>
      </c>
      <c r="W176">
        <v>0</v>
      </c>
      <c r="X176">
        <v>-1718674368</v>
      </c>
      <c r="Y176">
        <v>0.09</v>
      </c>
      <c r="AA176">
        <v>0</v>
      </c>
      <c r="AB176">
        <v>759.29</v>
      </c>
      <c r="AC176">
        <v>13.5</v>
      </c>
      <c r="AD176">
        <v>0</v>
      </c>
      <c r="AE176">
        <v>0</v>
      </c>
      <c r="AF176">
        <v>111.99</v>
      </c>
      <c r="AG176">
        <v>13.5</v>
      </c>
      <c r="AH176">
        <v>0</v>
      </c>
      <c r="AI176">
        <v>1</v>
      </c>
      <c r="AJ176">
        <v>6.78</v>
      </c>
      <c r="AK176">
        <v>1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S176" t="s">
        <v>47</v>
      </c>
      <c r="AT176">
        <v>0.09</v>
      </c>
      <c r="AU176" t="s">
        <v>47</v>
      </c>
      <c r="AV176">
        <v>0</v>
      </c>
      <c r="AW176">
        <v>2</v>
      </c>
      <c r="AX176">
        <v>34736431</v>
      </c>
      <c r="AY176">
        <v>1</v>
      </c>
      <c r="AZ176">
        <v>0</v>
      </c>
      <c r="BA176">
        <v>176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Y176*Source!I103</f>
        <v>9.8999999999999991E-3</v>
      </c>
      <c r="CY176">
        <f>AB176</f>
        <v>759.29</v>
      </c>
      <c r="CZ176">
        <f>AF176</f>
        <v>111.99</v>
      </c>
      <c r="DA176">
        <f>AJ176</f>
        <v>6.78</v>
      </c>
      <c r="DB176">
        <v>0</v>
      </c>
      <c r="GQ176">
        <v>-1</v>
      </c>
      <c r="GR176">
        <v>-1</v>
      </c>
    </row>
    <row r="177" spans="1:200" x14ac:dyDescent="0.2">
      <c r="A177">
        <f>ROW(Source!A103)</f>
        <v>103</v>
      </c>
      <c r="B177">
        <v>34736124</v>
      </c>
      <c r="C177">
        <v>34736427</v>
      </c>
      <c r="D177">
        <v>31527379</v>
      </c>
      <c r="E177">
        <v>1</v>
      </c>
      <c r="F177">
        <v>1</v>
      </c>
      <c r="G177">
        <v>1</v>
      </c>
      <c r="H177">
        <v>2</v>
      </c>
      <c r="I177" t="s">
        <v>515</v>
      </c>
      <c r="J177" t="s">
        <v>516</v>
      </c>
      <c r="K177" t="s">
        <v>517</v>
      </c>
      <c r="L177">
        <v>1368</v>
      </c>
      <c r="N177">
        <v>1011</v>
      </c>
      <c r="O177" t="s">
        <v>418</v>
      </c>
      <c r="P177" t="s">
        <v>418</v>
      </c>
      <c r="Q177">
        <v>1</v>
      </c>
      <c r="W177">
        <v>0</v>
      </c>
      <c r="X177">
        <v>520357435</v>
      </c>
      <c r="Y177">
        <v>5.88</v>
      </c>
      <c r="AA177">
        <v>0</v>
      </c>
      <c r="AB177">
        <v>203.4</v>
      </c>
      <c r="AC177">
        <v>0</v>
      </c>
      <c r="AD177">
        <v>0</v>
      </c>
      <c r="AE177">
        <v>0</v>
      </c>
      <c r="AF177">
        <v>30</v>
      </c>
      <c r="AG177">
        <v>0</v>
      </c>
      <c r="AH177">
        <v>0</v>
      </c>
      <c r="AI177">
        <v>1</v>
      </c>
      <c r="AJ177">
        <v>6.78</v>
      </c>
      <c r="AK177">
        <v>1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S177" t="s">
        <v>47</v>
      </c>
      <c r="AT177">
        <v>5.88</v>
      </c>
      <c r="AU177" t="s">
        <v>47</v>
      </c>
      <c r="AV177">
        <v>0</v>
      </c>
      <c r="AW177">
        <v>2</v>
      </c>
      <c r="AX177">
        <v>34736432</v>
      </c>
      <c r="AY177">
        <v>1</v>
      </c>
      <c r="AZ177">
        <v>0</v>
      </c>
      <c r="BA177">
        <v>177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Y177*Source!I103</f>
        <v>0.64680000000000004</v>
      </c>
      <c r="CY177">
        <f>AB177</f>
        <v>203.4</v>
      </c>
      <c r="CZ177">
        <f>AF177</f>
        <v>30</v>
      </c>
      <c r="DA177">
        <f>AJ177</f>
        <v>6.78</v>
      </c>
      <c r="DB177">
        <v>0</v>
      </c>
      <c r="GQ177">
        <v>-1</v>
      </c>
      <c r="GR177">
        <v>-1</v>
      </c>
    </row>
    <row r="178" spans="1:200" x14ac:dyDescent="0.2">
      <c r="A178">
        <f>ROW(Source!A103)</f>
        <v>103</v>
      </c>
      <c r="B178">
        <v>34736124</v>
      </c>
      <c r="C178">
        <v>34736427</v>
      </c>
      <c r="D178">
        <v>31528142</v>
      </c>
      <c r="E178">
        <v>1</v>
      </c>
      <c r="F178">
        <v>1</v>
      </c>
      <c r="G178">
        <v>1</v>
      </c>
      <c r="H178">
        <v>2</v>
      </c>
      <c r="I178" t="s">
        <v>439</v>
      </c>
      <c r="J178" t="s">
        <v>440</v>
      </c>
      <c r="K178" t="s">
        <v>441</v>
      </c>
      <c r="L178">
        <v>1368</v>
      </c>
      <c r="N178">
        <v>1011</v>
      </c>
      <c r="O178" t="s">
        <v>418</v>
      </c>
      <c r="P178" t="s">
        <v>418</v>
      </c>
      <c r="Q178">
        <v>1</v>
      </c>
      <c r="W178">
        <v>0</v>
      </c>
      <c r="X178">
        <v>1372534845</v>
      </c>
      <c r="Y178">
        <v>0.12</v>
      </c>
      <c r="AA178">
        <v>0</v>
      </c>
      <c r="AB178">
        <v>445.51</v>
      </c>
      <c r="AC178">
        <v>11.6</v>
      </c>
      <c r="AD178">
        <v>0</v>
      </c>
      <c r="AE178">
        <v>0</v>
      </c>
      <c r="AF178">
        <v>65.709999999999994</v>
      </c>
      <c r="AG178">
        <v>11.6</v>
      </c>
      <c r="AH178">
        <v>0</v>
      </c>
      <c r="AI178">
        <v>1</v>
      </c>
      <c r="AJ178">
        <v>6.78</v>
      </c>
      <c r="AK178">
        <v>1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S178" t="s">
        <v>47</v>
      </c>
      <c r="AT178">
        <v>0.12</v>
      </c>
      <c r="AU178" t="s">
        <v>47</v>
      </c>
      <c r="AV178">
        <v>0</v>
      </c>
      <c r="AW178">
        <v>2</v>
      </c>
      <c r="AX178">
        <v>34736433</v>
      </c>
      <c r="AY178">
        <v>1</v>
      </c>
      <c r="AZ178">
        <v>0</v>
      </c>
      <c r="BA178">
        <v>178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Y178*Source!I103</f>
        <v>1.32E-2</v>
      </c>
      <c r="CY178">
        <f>AB178</f>
        <v>445.51</v>
      </c>
      <c r="CZ178">
        <f>AF178</f>
        <v>65.709999999999994</v>
      </c>
      <c r="DA178">
        <f>AJ178</f>
        <v>6.78</v>
      </c>
      <c r="DB178">
        <v>0</v>
      </c>
      <c r="GQ178">
        <v>-1</v>
      </c>
      <c r="GR178">
        <v>-1</v>
      </c>
    </row>
    <row r="179" spans="1:200" x14ac:dyDescent="0.2">
      <c r="A179">
        <f>ROW(Source!A103)</f>
        <v>103</v>
      </c>
      <c r="B179">
        <v>34736124</v>
      </c>
      <c r="C179">
        <v>34736427</v>
      </c>
      <c r="D179">
        <v>31444499</v>
      </c>
      <c r="E179">
        <v>1</v>
      </c>
      <c r="F179">
        <v>1</v>
      </c>
      <c r="G179">
        <v>1</v>
      </c>
      <c r="H179">
        <v>3</v>
      </c>
      <c r="I179" t="s">
        <v>521</v>
      </c>
      <c r="J179" t="s">
        <v>522</v>
      </c>
      <c r="K179" t="s">
        <v>523</v>
      </c>
      <c r="L179">
        <v>1348</v>
      </c>
      <c r="N179">
        <v>1009</v>
      </c>
      <c r="O179" t="s">
        <v>74</v>
      </c>
      <c r="P179" t="s">
        <v>74</v>
      </c>
      <c r="Q179">
        <v>1000</v>
      </c>
      <c r="W179">
        <v>0</v>
      </c>
      <c r="X179">
        <v>-967072784</v>
      </c>
      <c r="Y179">
        <v>0.72</v>
      </c>
      <c r="AA179">
        <v>22984.2</v>
      </c>
      <c r="AB179">
        <v>0</v>
      </c>
      <c r="AC179">
        <v>0</v>
      </c>
      <c r="AD179">
        <v>0</v>
      </c>
      <c r="AE179">
        <v>3390</v>
      </c>
      <c r="AF179">
        <v>0</v>
      </c>
      <c r="AG179">
        <v>0</v>
      </c>
      <c r="AH179">
        <v>0</v>
      </c>
      <c r="AI179">
        <v>6.78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S179" t="s">
        <v>47</v>
      </c>
      <c r="AT179">
        <v>0.72</v>
      </c>
      <c r="AU179" t="s">
        <v>47</v>
      </c>
      <c r="AV179">
        <v>0</v>
      </c>
      <c r="AW179">
        <v>2</v>
      </c>
      <c r="AX179">
        <v>34736434</v>
      </c>
      <c r="AY179">
        <v>1</v>
      </c>
      <c r="AZ179">
        <v>0</v>
      </c>
      <c r="BA179">
        <v>179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Y179*Source!I103</f>
        <v>7.9199999999999993E-2</v>
      </c>
      <c r="CY179">
        <f>AA179</f>
        <v>22984.2</v>
      </c>
      <c r="CZ179">
        <f>AE179</f>
        <v>3390</v>
      </c>
      <c r="DA179">
        <f>AI179</f>
        <v>6.78</v>
      </c>
      <c r="DB179">
        <v>0</v>
      </c>
      <c r="DH179">
        <f>Source!I103*SmtRes!Y179</f>
        <v>7.9199999999999993E-2</v>
      </c>
      <c r="DI179">
        <f>AA179</f>
        <v>22984.2</v>
      </c>
      <c r="DJ179">
        <f>EtalonRes!Y179</f>
        <v>3390</v>
      </c>
      <c r="DK179">
        <f>Source!BC103</f>
        <v>6.78</v>
      </c>
      <c r="GQ179">
        <v>-1</v>
      </c>
      <c r="GR179">
        <v>-1</v>
      </c>
    </row>
    <row r="180" spans="1:200" x14ac:dyDescent="0.2">
      <c r="A180">
        <f>ROW(Source!A103)</f>
        <v>103</v>
      </c>
      <c r="B180">
        <v>34736124</v>
      </c>
      <c r="C180">
        <v>34736427</v>
      </c>
      <c r="D180">
        <v>31441903</v>
      </c>
      <c r="E180">
        <v>17</v>
      </c>
      <c r="F180">
        <v>1</v>
      </c>
      <c r="G180">
        <v>1</v>
      </c>
      <c r="H180">
        <v>3</v>
      </c>
      <c r="I180" t="s">
        <v>199</v>
      </c>
      <c r="J180" t="s">
        <v>47</v>
      </c>
      <c r="K180" t="s">
        <v>200</v>
      </c>
      <c r="L180">
        <v>1327</v>
      </c>
      <c r="N180">
        <v>1005</v>
      </c>
      <c r="O180" t="s">
        <v>170</v>
      </c>
      <c r="P180" t="s">
        <v>170</v>
      </c>
      <c r="Q180">
        <v>1</v>
      </c>
      <c r="W180">
        <v>0</v>
      </c>
      <c r="X180">
        <v>-203226898</v>
      </c>
      <c r="Y180">
        <v>345</v>
      </c>
      <c r="AA180">
        <v>542</v>
      </c>
      <c r="AB180">
        <v>0</v>
      </c>
      <c r="AC180">
        <v>0</v>
      </c>
      <c r="AD180">
        <v>0</v>
      </c>
      <c r="AE180">
        <v>81.540000000000006</v>
      </c>
      <c r="AF180">
        <v>0</v>
      </c>
      <c r="AG180">
        <v>0</v>
      </c>
      <c r="AH180">
        <v>0</v>
      </c>
      <c r="AI180">
        <v>6.78</v>
      </c>
      <c r="AJ180">
        <v>1</v>
      </c>
      <c r="AK180">
        <v>1</v>
      </c>
      <c r="AL180">
        <v>1</v>
      </c>
      <c r="AN180">
        <v>0</v>
      </c>
      <c r="AO180">
        <v>0</v>
      </c>
      <c r="AP180">
        <v>1</v>
      </c>
      <c r="AQ180">
        <v>0</v>
      </c>
      <c r="AR180">
        <v>0</v>
      </c>
      <c r="AS180" t="s">
        <v>47</v>
      </c>
      <c r="AT180">
        <v>345</v>
      </c>
      <c r="AU180" t="s">
        <v>47</v>
      </c>
      <c r="AV180">
        <v>0</v>
      </c>
      <c r="AW180">
        <v>2</v>
      </c>
      <c r="AX180">
        <v>34736435</v>
      </c>
      <c r="AY180">
        <v>2</v>
      </c>
      <c r="AZ180">
        <v>16384</v>
      </c>
      <c r="BA180">
        <v>180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Y180*Source!I103</f>
        <v>37.950000000000003</v>
      </c>
      <c r="CY180">
        <f>AA180</f>
        <v>542</v>
      </c>
      <c r="CZ180">
        <f>AE180</f>
        <v>81.540000000000006</v>
      </c>
      <c r="DA180">
        <f>AI180</f>
        <v>6.78</v>
      </c>
      <c r="DB180">
        <v>0</v>
      </c>
      <c r="DH180">
        <f>Source!I103*SmtRes!Y180</f>
        <v>37.950000000000003</v>
      </c>
      <c r="DI180">
        <f>AA180</f>
        <v>542</v>
      </c>
      <c r="DJ180">
        <f>EtalonRes!Y180</f>
        <v>0</v>
      </c>
      <c r="DK180">
        <f>Source!BC103</f>
        <v>6.78</v>
      </c>
      <c r="GP180">
        <v>1</v>
      </c>
      <c r="GQ180">
        <v>-1</v>
      </c>
      <c r="GR180">
        <v>-1</v>
      </c>
    </row>
    <row r="181" spans="1:200" x14ac:dyDescent="0.2">
      <c r="A181">
        <f>ROW(Source!A106)</f>
        <v>106</v>
      </c>
      <c r="B181">
        <v>34736102</v>
      </c>
      <c r="C181">
        <v>34736921</v>
      </c>
      <c r="D181">
        <v>31709863</v>
      </c>
      <c r="E181">
        <v>1</v>
      </c>
      <c r="F181">
        <v>1</v>
      </c>
      <c r="G181">
        <v>1</v>
      </c>
      <c r="H181">
        <v>1</v>
      </c>
      <c r="I181" t="s">
        <v>532</v>
      </c>
      <c r="J181" t="s">
        <v>47</v>
      </c>
      <c r="K181" t="s">
        <v>533</v>
      </c>
      <c r="L181">
        <v>1191</v>
      </c>
      <c r="N181">
        <v>1013</v>
      </c>
      <c r="O181" t="s">
        <v>414</v>
      </c>
      <c r="P181" t="s">
        <v>414</v>
      </c>
      <c r="Q181">
        <v>1</v>
      </c>
      <c r="W181">
        <v>0</v>
      </c>
      <c r="X181">
        <v>-400197608</v>
      </c>
      <c r="Y181">
        <v>6.63</v>
      </c>
      <c r="AA181">
        <v>0</v>
      </c>
      <c r="AB181">
        <v>0</v>
      </c>
      <c r="AC181">
        <v>0</v>
      </c>
      <c r="AD181">
        <v>8.5299999999999994</v>
      </c>
      <c r="AE181">
        <v>0</v>
      </c>
      <c r="AF181">
        <v>0</v>
      </c>
      <c r="AG181">
        <v>0</v>
      </c>
      <c r="AH181">
        <v>8.5299999999999994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0</v>
      </c>
      <c r="AQ181">
        <v>0</v>
      </c>
      <c r="AR181">
        <v>0</v>
      </c>
      <c r="AS181" t="s">
        <v>47</v>
      </c>
      <c r="AT181">
        <v>6.63</v>
      </c>
      <c r="AU181" t="s">
        <v>47</v>
      </c>
      <c r="AV181">
        <v>1</v>
      </c>
      <c r="AW181">
        <v>2</v>
      </c>
      <c r="AX181">
        <v>34736922</v>
      </c>
      <c r="AY181">
        <v>1</v>
      </c>
      <c r="AZ181">
        <v>0</v>
      </c>
      <c r="BA181">
        <v>181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Y181*Source!I106</f>
        <v>13.26</v>
      </c>
      <c r="CY181">
        <f>AD181</f>
        <v>8.5299999999999994</v>
      </c>
      <c r="CZ181">
        <f>AH181</f>
        <v>8.5299999999999994</v>
      </c>
      <c r="DA181">
        <f>AL181</f>
        <v>1</v>
      </c>
      <c r="DB181">
        <v>0</v>
      </c>
      <c r="GQ181">
        <v>-1</v>
      </c>
      <c r="GR181">
        <v>-1</v>
      </c>
    </row>
    <row r="182" spans="1:200" x14ac:dyDescent="0.2">
      <c r="A182">
        <f>ROW(Source!A106)</f>
        <v>106</v>
      </c>
      <c r="B182">
        <v>34736102</v>
      </c>
      <c r="C182">
        <v>34736921</v>
      </c>
      <c r="D182">
        <v>31709492</v>
      </c>
      <c r="E182">
        <v>1</v>
      </c>
      <c r="F182">
        <v>1</v>
      </c>
      <c r="G182">
        <v>1</v>
      </c>
      <c r="H182">
        <v>1</v>
      </c>
      <c r="I182" t="s">
        <v>434</v>
      </c>
      <c r="J182" t="s">
        <v>47</v>
      </c>
      <c r="K182" t="s">
        <v>435</v>
      </c>
      <c r="L182">
        <v>1191</v>
      </c>
      <c r="N182">
        <v>1013</v>
      </c>
      <c r="O182" t="s">
        <v>414</v>
      </c>
      <c r="P182" t="s">
        <v>414</v>
      </c>
      <c r="Q182">
        <v>1</v>
      </c>
      <c r="W182">
        <v>0</v>
      </c>
      <c r="X182">
        <v>-1417349443</v>
      </c>
      <c r="Y182">
        <v>0.22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S182" t="s">
        <v>47</v>
      </c>
      <c r="AT182">
        <v>0.22</v>
      </c>
      <c r="AU182" t="s">
        <v>47</v>
      </c>
      <c r="AV182">
        <v>2</v>
      </c>
      <c r="AW182">
        <v>2</v>
      </c>
      <c r="AX182">
        <v>34736923</v>
      </c>
      <c r="AY182">
        <v>1</v>
      </c>
      <c r="AZ182">
        <v>0</v>
      </c>
      <c r="BA182">
        <v>182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Y182*Source!I106</f>
        <v>0.44</v>
      </c>
      <c r="CY182">
        <f>AD182</f>
        <v>0</v>
      </c>
      <c r="CZ182">
        <f>AH182</f>
        <v>0</v>
      </c>
      <c r="DA182">
        <f>AL182</f>
        <v>1</v>
      </c>
      <c r="DB182">
        <v>0</v>
      </c>
      <c r="GQ182">
        <v>-1</v>
      </c>
      <c r="GR182">
        <v>-1</v>
      </c>
    </row>
    <row r="183" spans="1:200" x14ac:dyDescent="0.2">
      <c r="A183">
        <f>ROW(Source!A106)</f>
        <v>106</v>
      </c>
      <c r="B183">
        <v>34736102</v>
      </c>
      <c r="C183">
        <v>34736921</v>
      </c>
      <c r="D183">
        <v>31526753</v>
      </c>
      <c r="E183">
        <v>1</v>
      </c>
      <c r="F183">
        <v>1</v>
      </c>
      <c r="G183">
        <v>1</v>
      </c>
      <c r="H183">
        <v>2</v>
      </c>
      <c r="I183" t="s">
        <v>469</v>
      </c>
      <c r="J183" t="s">
        <v>470</v>
      </c>
      <c r="K183" t="s">
        <v>471</v>
      </c>
      <c r="L183">
        <v>1368</v>
      </c>
      <c r="N183">
        <v>1011</v>
      </c>
      <c r="O183" t="s">
        <v>418</v>
      </c>
      <c r="P183" t="s">
        <v>418</v>
      </c>
      <c r="Q183">
        <v>1</v>
      </c>
      <c r="W183">
        <v>0</v>
      </c>
      <c r="X183">
        <v>-1718674368</v>
      </c>
      <c r="Y183">
        <v>0.11</v>
      </c>
      <c r="AA183">
        <v>0</v>
      </c>
      <c r="AB183">
        <v>111.99</v>
      </c>
      <c r="AC183">
        <v>13.5</v>
      </c>
      <c r="AD183">
        <v>0</v>
      </c>
      <c r="AE183">
        <v>0</v>
      </c>
      <c r="AF183">
        <v>111.99</v>
      </c>
      <c r="AG183">
        <v>13.5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0</v>
      </c>
      <c r="AO183">
        <v>1</v>
      </c>
      <c r="AP183">
        <v>0</v>
      </c>
      <c r="AQ183">
        <v>0</v>
      </c>
      <c r="AR183">
        <v>0</v>
      </c>
      <c r="AS183" t="s">
        <v>47</v>
      </c>
      <c r="AT183">
        <v>0.11</v>
      </c>
      <c r="AU183" t="s">
        <v>47</v>
      </c>
      <c r="AV183">
        <v>0</v>
      </c>
      <c r="AW183">
        <v>2</v>
      </c>
      <c r="AX183">
        <v>34736924</v>
      </c>
      <c r="AY183">
        <v>1</v>
      </c>
      <c r="AZ183">
        <v>0</v>
      </c>
      <c r="BA183">
        <v>183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Y183*Source!I106</f>
        <v>0.22</v>
      </c>
      <c r="CY183">
        <f>AB183</f>
        <v>111.99</v>
      </c>
      <c r="CZ183">
        <f>AF183</f>
        <v>111.99</v>
      </c>
      <c r="DA183">
        <f>AJ183</f>
        <v>1</v>
      </c>
      <c r="DB183">
        <v>0</v>
      </c>
      <c r="GQ183">
        <v>-1</v>
      </c>
      <c r="GR183">
        <v>-1</v>
      </c>
    </row>
    <row r="184" spans="1:200" x14ac:dyDescent="0.2">
      <c r="A184">
        <f>ROW(Source!A106)</f>
        <v>106</v>
      </c>
      <c r="B184">
        <v>34736102</v>
      </c>
      <c r="C184">
        <v>34736921</v>
      </c>
      <c r="D184">
        <v>31528142</v>
      </c>
      <c r="E184">
        <v>1</v>
      </c>
      <c r="F184">
        <v>1</v>
      </c>
      <c r="G184">
        <v>1</v>
      </c>
      <c r="H184">
        <v>2</v>
      </c>
      <c r="I184" t="s">
        <v>439</v>
      </c>
      <c r="J184" t="s">
        <v>440</v>
      </c>
      <c r="K184" t="s">
        <v>441</v>
      </c>
      <c r="L184">
        <v>1368</v>
      </c>
      <c r="N184">
        <v>1011</v>
      </c>
      <c r="O184" t="s">
        <v>418</v>
      </c>
      <c r="P184" t="s">
        <v>418</v>
      </c>
      <c r="Q184">
        <v>1</v>
      </c>
      <c r="W184">
        <v>0</v>
      </c>
      <c r="X184">
        <v>1372534845</v>
      </c>
      <c r="Y184">
        <v>0.11</v>
      </c>
      <c r="AA184">
        <v>0</v>
      </c>
      <c r="AB184">
        <v>65.709999999999994</v>
      </c>
      <c r="AC184">
        <v>11.6</v>
      </c>
      <c r="AD184">
        <v>0</v>
      </c>
      <c r="AE184">
        <v>0</v>
      </c>
      <c r="AF184">
        <v>65.709999999999994</v>
      </c>
      <c r="AG184">
        <v>11.6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1</v>
      </c>
      <c r="AP184">
        <v>0</v>
      </c>
      <c r="AQ184">
        <v>0</v>
      </c>
      <c r="AR184">
        <v>0</v>
      </c>
      <c r="AS184" t="s">
        <v>47</v>
      </c>
      <c r="AT184">
        <v>0.11</v>
      </c>
      <c r="AU184" t="s">
        <v>47</v>
      </c>
      <c r="AV184">
        <v>0</v>
      </c>
      <c r="AW184">
        <v>2</v>
      </c>
      <c r="AX184">
        <v>34736925</v>
      </c>
      <c r="AY184">
        <v>1</v>
      </c>
      <c r="AZ184">
        <v>0</v>
      </c>
      <c r="BA184">
        <v>184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Y184*Source!I106</f>
        <v>0.22</v>
      </c>
      <c r="CY184">
        <f>AB184</f>
        <v>65.709999999999994</v>
      </c>
      <c r="CZ184">
        <f>AF184</f>
        <v>65.709999999999994</v>
      </c>
      <c r="DA184">
        <f>AJ184</f>
        <v>1</v>
      </c>
      <c r="DB184">
        <v>0</v>
      </c>
      <c r="GQ184">
        <v>-1</v>
      </c>
      <c r="GR184">
        <v>-1</v>
      </c>
    </row>
    <row r="185" spans="1:200" x14ac:dyDescent="0.2">
      <c r="A185">
        <f>ROW(Source!A106)</f>
        <v>106</v>
      </c>
      <c r="B185">
        <v>34736102</v>
      </c>
      <c r="C185">
        <v>34736921</v>
      </c>
      <c r="D185">
        <v>31441543</v>
      </c>
      <c r="E185">
        <v>17</v>
      </c>
      <c r="F185">
        <v>1</v>
      </c>
      <c r="G185">
        <v>1</v>
      </c>
      <c r="H185">
        <v>3</v>
      </c>
      <c r="I185" t="s">
        <v>207</v>
      </c>
      <c r="J185" t="s">
        <v>47</v>
      </c>
      <c r="K185" t="s">
        <v>208</v>
      </c>
      <c r="L185">
        <v>1035</v>
      </c>
      <c r="N185">
        <v>1013</v>
      </c>
      <c r="O185" t="s">
        <v>209</v>
      </c>
      <c r="P185" t="s">
        <v>209</v>
      </c>
      <c r="Q185">
        <v>1</v>
      </c>
      <c r="W185">
        <v>0</v>
      </c>
      <c r="X185">
        <v>1663690317</v>
      </c>
      <c r="Y185">
        <v>1</v>
      </c>
      <c r="AA185">
        <v>22.56</v>
      </c>
      <c r="AB185">
        <v>0</v>
      </c>
      <c r="AC185">
        <v>0</v>
      </c>
      <c r="AD185">
        <v>0</v>
      </c>
      <c r="AE185">
        <v>22.56</v>
      </c>
      <c r="AF185">
        <v>0</v>
      </c>
      <c r="AG185">
        <v>0</v>
      </c>
      <c r="AH185">
        <v>0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0</v>
      </c>
      <c r="AP185">
        <v>1</v>
      </c>
      <c r="AQ185">
        <v>0</v>
      </c>
      <c r="AR185">
        <v>0</v>
      </c>
      <c r="AS185" t="s">
        <v>47</v>
      </c>
      <c r="AT185">
        <v>1</v>
      </c>
      <c r="AU185" t="s">
        <v>47</v>
      </c>
      <c r="AV185">
        <v>0</v>
      </c>
      <c r="AW185">
        <v>2</v>
      </c>
      <c r="AX185">
        <v>34736926</v>
      </c>
      <c r="AY185">
        <v>2</v>
      </c>
      <c r="AZ185">
        <v>22528</v>
      </c>
      <c r="BA185">
        <v>185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Y185*Source!I106</f>
        <v>2</v>
      </c>
      <c r="CY185">
        <f t="shared" ref="CY185:CY190" si="24">AA185</f>
        <v>22.56</v>
      </c>
      <c r="CZ185">
        <f t="shared" ref="CZ185:CZ190" si="25">AE185</f>
        <v>22.56</v>
      </c>
      <c r="DA185">
        <f t="shared" ref="DA185:DA190" si="26">AI185</f>
        <v>1</v>
      </c>
      <c r="DB185">
        <v>0</v>
      </c>
      <c r="DH185">
        <f>Source!I106*SmtRes!Y185</f>
        <v>2</v>
      </c>
      <c r="DI185">
        <f t="shared" ref="DI185:DI190" si="27">AA185</f>
        <v>22.56</v>
      </c>
      <c r="DJ185">
        <f>EtalonRes!Y185</f>
        <v>0</v>
      </c>
      <c r="DK185">
        <f>Source!BC106</f>
        <v>1</v>
      </c>
      <c r="GP185">
        <v>1</v>
      </c>
      <c r="GQ185">
        <v>-1</v>
      </c>
      <c r="GR185">
        <v>-1</v>
      </c>
    </row>
    <row r="186" spans="1:200" x14ac:dyDescent="0.2">
      <c r="A186">
        <f>ROW(Source!A106)</f>
        <v>106</v>
      </c>
      <c r="B186">
        <v>34736102</v>
      </c>
      <c r="C186">
        <v>34736921</v>
      </c>
      <c r="D186">
        <v>31449148</v>
      </c>
      <c r="E186">
        <v>1</v>
      </c>
      <c r="F186">
        <v>1</v>
      </c>
      <c r="G186">
        <v>1</v>
      </c>
      <c r="H186">
        <v>3</v>
      </c>
      <c r="I186" t="s">
        <v>442</v>
      </c>
      <c r="J186" t="s">
        <v>443</v>
      </c>
      <c r="K186" t="s">
        <v>444</v>
      </c>
      <c r="L186">
        <v>1348</v>
      </c>
      <c r="N186">
        <v>1009</v>
      </c>
      <c r="O186" t="s">
        <v>74</v>
      </c>
      <c r="P186" t="s">
        <v>74</v>
      </c>
      <c r="Q186">
        <v>1000</v>
      </c>
      <c r="W186">
        <v>0</v>
      </c>
      <c r="X186">
        <v>1174701286</v>
      </c>
      <c r="Y186">
        <v>1.4E-3</v>
      </c>
      <c r="AA186">
        <v>11978</v>
      </c>
      <c r="AB186">
        <v>0</v>
      </c>
      <c r="AC186">
        <v>0</v>
      </c>
      <c r="AD186">
        <v>0</v>
      </c>
      <c r="AE186">
        <v>11978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S186" t="s">
        <v>47</v>
      </c>
      <c r="AT186">
        <v>1.4E-3</v>
      </c>
      <c r="AU186" t="s">
        <v>47</v>
      </c>
      <c r="AV186">
        <v>0</v>
      </c>
      <c r="AW186">
        <v>2</v>
      </c>
      <c r="AX186">
        <v>34736927</v>
      </c>
      <c r="AY186">
        <v>1</v>
      </c>
      <c r="AZ186">
        <v>0</v>
      </c>
      <c r="BA186">
        <v>186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Y186*Source!I106</f>
        <v>2.8E-3</v>
      </c>
      <c r="CY186">
        <f t="shared" si="24"/>
        <v>11978</v>
      </c>
      <c r="CZ186">
        <f t="shared" si="25"/>
        <v>11978</v>
      </c>
      <c r="DA186">
        <f t="shared" si="26"/>
        <v>1</v>
      </c>
      <c r="DB186">
        <v>0</v>
      </c>
      <c r="DH186">
        <f>Source!I106*SmtRes!Y186</f>
        <v>2.8E-3</v>
      </c>
      <c r="DI186">
        <f t="shared" si="27"/>
        <v>11978</v>
      </c>
      <c r="DJ186">
        <f>EtalonRes!Y186</f>
        <v>11978</v>
      </c>
      <c r="DK186">
        <f>Source!BC106</f>
        <v>1</v>
      </c>
      <c r="GQ186">
        <v>-1</v>
      </c>
      <c r="GR186">
        <v>-1</v>
      </c>
    </row>
    <row r="187" spans="1:200" x14ac:dyDescent="0.2">
      <c r="A187">
        <f>ROW(Source!A106)</f>
        <v>106</v>
      </c>
      <c r="B187">
        <v>34736102</v>
      </c>
      <c r="C187">
        <v>34736921</v>
      </c>
      <c r="D187">
        <v>31474852</v>
      </c>
      <c r="E187">
        <v>1</v>
      </c>
      <c r="F187">
        <v>1</v>
      </c>
      <c r="G187">
        <v>1</v>
      </c>
      <c r="H187">
        <v>3</v>
      </c>
      <c r="I187" t="s">
        <v>534</v>
      </c>
      <c r="J187" t="s">
        <v>535</v>
      </c>
      <c r="K187" t="s">
        <v>536</v>
      </c>
      <c r="L187">
        <v>1339</v>
      </c>
      <c r="N187">
        <v>1007</v>
      </c>
      <c r="O187" t="s">
        <v>81</v>
      </c>
      <c r="P187" t="s">
        <v>81</v>
      </c>
      <c r="Q187">
        <v>1</v>
      </c>
      <c r="W187">
        <v>0</v>
      </c>
      <c r="X187">
        <v>-1496983950</v>
      </c>
      <c r="Y187">
        <v>0.06</v>
      </c>
      <c r="AA187">
        <v>459.91</v>
      </c>
      <c r="AB187">
        <v>0</v>
      </c>
      <c r="AC187">
        <v>0</v>
      </c>
      <c r="AD187">
        <v>0</v>
      </c>
      <c r="AE187">
        <v>459.91</v>
      </c>
      <c r="AF187">
        <v>0</v>
      </c>
      <c r="AG187">
        <v>0</v>
      </c>
      <c r="AH187">
        <v>0</v>
      </c>
      <c r="AI187">
        <v>1</v>
      </c>
      <c r="AJ187">
        <v>1</v>
      </c>
      <c r="AK187">
        <v>1</v>
      </c>
      <c r="AL187">
        <v>1</v>
      </c>
      <c r="AN187">
        <v>0</v>
      </c>
      <c r="AO187">
        <v>1</v>
      </c>
      <c r="AP187">
        <v>0</v>
      </c>
      <c r="AQ187">
        <v>0</v>
      </c>
      <c r="AR187">
        <v>0</v>
      </c>
      <c r="AS187" t="s">
        <v>47</v>
      </c>
      <c r="AT187">
        <v>0.06</v>
      </c>
      <c r="AU187" t="s">
        <v>47</v>
      </c>
      <c r="AV187">
        <v>0</v>
      </c>
      <c r="AW187">
        <v>2</v>
      </c>
      <c r="AX187">
        <v>34736928</v>
      </c>
      <c r="AY187">
        <v>1</v>
      </c>
      <c r="AZ187">
        <v>0</v>
      </c>
      <c r="BA187">
        <v>187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Y187*Source!I106</f>
        <v>0.12</v>
      </c>
      <c r="CY187">
        <f t="shared" si="24"/>
        <v>459.91</v>
      </c>
      <c r="CZ187">
        <f t="shared" si="25"/>
        <v>459.91</v>
      </c>
      <c r="DA187">
        <f t="shared" si="26"/>
        <v>1</v>
      </c>
      <c r="DB187">
        <v>0</v>
      </c>
      <c r="DH187">
        <f>Source!I106*SmtRes!Y187</f>
        <v>0.12</v>
      </c>
      <c r="DI187">
        <f t="shared" si="27"/>
        <v>459.91</v>
      </c>
      <c r="DJ187">
        <f>EtalonRes!Y187</f>
        <v>459.91</v>
      </c>
      <c r="DK187">
        <f>Source!BC106</f>
        <v>1</v>
      </c>
      <c r="GQ187">
        <v>-1</v>
      </c>
      <c r="GR187">
        <v>-1</v>
      </c>
    </row>
    <row r="188" spans="1:200" x14ac:dyDescent="0.2">
      <c r="A188">
        <f>ROW(Source!A106)</f>
        <v>106</v>
      </c>
      <c r="B188">
        <v>34736102</v>
      </c>
      <c r="C188">
        <v>34736921</v>
      </c>
      <c r="D188">
        <v>31475113</v>
      </c>
      <c r="E188">
        <v>1</v>
      </c>
      <c r="F188">
        <v>1</v>
      </c>
      <c r="G188">
        <v>1</v>
      </c>
      <c r="H188">
        <v>3</v>
      </c>
      <c r="I188" t="s">
        <v>537</v>
      </c>
      <c r="J188" t="s">
        <v>538</v>
      </c>
      <c r="K188" t="s">
        <v>539</v>
      </c>
      <c r="L188">
        <v>1339</v>
      </c>
      <c r="N188">
        <v>1007</v>
      </c>
      <c r="O188" t="s">
        <v>81</v>
      </c>
      <c r="P188" t="s">
        <v>81</v>
      </c>
      <c r="Q188">
        <v>1</v>
      </c>
      <c r="W188">
        <v>0</v>
      </c>
      <c r="X188">
        <v>-709960560</v>
      </c>
      <c r="Y188">
        <v>0.1</v>
      </c>
      <c r="AA188">
        <v>1056</v>
      </c>
      <c r="AB188">
        <v>0</v>
      </c>
      <c r="AC188">
        <v>0</v>
      </c>
      <c r="AD188">
        <v>0</v>
      </c>
      <c r="AE188">
        <v>1056</v>
      </c>
      <c r="AF188">
        <v>0</v>
      </c>
      <c r="AG188">
        <v>0</v>
      </c>
      <c r="AH188">
        <v>0</v>
      </c>
      <c r="AI188">
        <v>1</v>
      </c>
      <c r="AJ188">
        <v>1</v>
      </c>
      <c r="AK188">
        <v>1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S188" t="s">
        <v>47</v>
      </c>
      <c r="AT188">
        <v>0.1</v>
      </c>
      <c r="AU188" t="s">
        <v>47</v>
      </c>
      <c r="AV188">
        <v>0</v>
      </c>
      <c r="AW188">
        <v>2</v>
      </c>
      <c r="AX188">
        <v>34736929</v>
      </c>
      <c r="AY188">
        <v>1</v>
      </c>
      <c r="AZ188">
        <v>0</v>
      </c>
      <c r="BA188">
        <v>188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Y188*Source!I106</f>
        <v>0.2</v>
      </c>
      <c r="CY188">
        <f t="shared" si="24"/>
        <v>1056</v>
      </c>
      <c r="CZ188">
        <f t="shared" si="25"/>
        <v>1056</v>
      </c>
      <c r="DA188">
        <f t="shared" si="26"/>
        <v>1</v>
      </c>
      <c r="DB188">
        <v>0</v>
      </c>
      <c r="DH188">
        <f>Source!I106*SmtRes!Y188</f>
        <v>0.2</v>
      </c>
      <c r="DI188">
        <f t="shared" si="27"/>
        <v>1056</v>
      </c>
      <c r="DJ188">
        <f>EtalonRes!Y188</f>
        <v>1056</v>
      </c>
      <c r="DK188">
        <f>Source!BC106</f>
        <v>1</v>
      </c>
      <c r="GQ188">
        <v>-1</v>
      </c>
      <c r="GR188">
        <v>-1</v>
      </c>
    </row>
    <row r="189" spans="1:200" x14ac:dyDescent="0.2">
      <c r="A189">
        <f>ROW(Source!A106)</f>
        <v>106</v>
      </c>
      <c r="B189">
        <v>34736102</v>
      </c>
      <c r="C189">
        <v>34736921</v>
      </c>
      <c r="D189">
        <v>31475117</v>
      </c>
      <c r="E189">
        <v>1</v>
      </c>
      <c r="F189">
        <v>1</v>
      </c>
      <c r="G189">
        <v>1</v>
      </c>
      <c r="H189">
        <v>3</v>
      </c>
      <c r="I189" t="s">
        <v>540</v>
      </c>
      <c r="J189" t="s">
        <v>541</v>
      </c>
      <c r="K189" t="s">
        <v>542</v>
      </c>
      <c r="L189">
        <v>1339</v>
      </c>
      <c r="N189">
        <v>1007</v>
      </c>
      <c r="O189" t="s">
        <v>81</v>
      </c>
      <c r="P189" t="s">
        <v>81</v>
      </c>
      <c r="Q189">
        <v>1</v>
      </c>
      <c r="W189">
        <v>0</v>
      </c>
      <c r="X189">
        <v>-1527885074</v>
      </c>
      <c r="Y189">
        <v>0.06</v>
      </c>
      <c r="AA189">
        <v>1242.2</v>
      </c>
      <c r="AB189">
        <v>0</v>
      </c>
      <c r="AC189">
        <v>0</v>
      </c>
      <c r="AD189">
        <v>0</v>
      </c>
      <c r="AE189">
        <v>1242.2</v>
      </c>
      <c r="AF189">
        <v>0</v>
      </c>
      <c r="AG189">
        <v>0</v>
      </c>
      <c r="AH189">
        <v>0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1</v>
      </c>
      <c r="AP189">
        <v>0</v>
      </c>
      <c r="AQ189">
        <v>0</v>
      </c>
      <c r="AR189">
        <v>0</v>
      </c>
      <c r="AS189" t="s">
        <v>47</v>
      </c>
      <c r="AT189">
        <v>0.06</v>
      </c>
      <c r="AU189" t="s">
        <v>47</v>
      </c>
      <c r="AV189">
        <v>0</v>
      </c>
      <c r="AW189">
        <v>2</v>
      </c>
      <c r="AX189">
        <v>34736930</v>
      </c>
      <c r="AY189">
        <v>1</v>
      </c>
      <c r="AZ189">
        <v>0</v>
      </c>
      <c r="BA189">
        <v>189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Y189*Source!I106</f>
        <v>0.12</v>
      </c>
      <c r="CY189">
        <f t="shared" si="24"/>
        <v>1242.2</v>
      </c>
      <c r="CZ189">
        <f t="shared" si="25"/>
        <v>1242.2</v>
      </c>
      <c r="DA189">
        <f t="shared" si="26"/>
        <v>1</v>
      </c>
      <c r="DB189">
        <v>0</v>
      </c>
      <c r="DH189">
        <f>Source!I106*SmtRes!Y189</f>
        <v>0.12</v>
      </c>
      <c r="DI189">
        <f t="shared" si="27"/>
        <v>1242.2</v>
      </c>
      <c r="DJ189">
        <f>EtalonRes!Y189</f>
        <v>1242.2</v>
      </c>
      <c r="DK189">
        <f>Source!BC106</f>
        <v>1</v>
      </c>
      <c r="GQ189">
        <v>-1</v>
      </c>
      <c r="GR189">
        <v>-1</v>
      </c>
    </row>
    <row r="190" spans="1:200" x14ac:dyDescent="0.2">
      <c r="A190">
        <f>ROW(Source!A106)</f>
        <v>106</v>
      </c>
      <c r="B190">
        <v>34736102</v>
      </c>
      <c r="C190">
        <v>34736921</v>
      </c>
      <c r="D190">
        <v>31441548</v>
      </c>
      <c r="E190">
        <v>17</v>
      </c>
      <c r="F190">
        <v>1</v>
      </c>
      <c r="G190">
        <v>1</v>
      </c>
      <c r="H190">
        <v>3</v>
      </c>
      <c r="I190" t="s">
        <v>212</v>
      </c>
      <c r="J190" t="s">
        <v>47</v>
      </c>
      <c r="K190" t="s">
        <v>213</v>
      </c>
      <c r="L190">
        <v>1327</v>
      </c>
      <c r="N190">
        <v>1005</v>
      </c>
      <c r="O190" t="s">
        <v>170</v>
      </c>
      <c r="P190" t="s">
        <v>170</v>
      </c>
      <c r="Q190">
        <v>1</v>
      </c>
      <c r="W190">
        <v>0</v>
      </c>
      <c r="X190">
        <v>518531774</v>
      </c>
      <c r="Y190">
        <v>0.5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1</v>
      </c>
      <c r="AL190">
        <v>1</v>
      </c>
      <c r="AN190">
        <v>0</v>
      </c>
      <c r="AO190">
        <v>0</v>
      </c>
      <c r="AP190">
        <v>0</v>
      </c>
      <c r="AQ190">
        <v>0</v>
      </c>
      <c r="AR190">
        <v>0</v>
      </c>
      <c r="AS190" t="s">
        <v>47</v>
      </c>
      <c r="AT190">
        <v>0.5</v>
      </c>
      <c r="AU190" t="s">
        <v>47</v>
      </c>
      <c r="AV190">
        <v>0</v>
      </c>
      <c r="AW190">
        <v>2</v>
      </c>
      <c r="AX190">
        <v>34736931</v>
      </c>
      <c r="AY190">
        <v>1</v>
      </c>
      <c r="AZ190">
        <v>0</v>
      </c>
      <c r="BA190">
        <v>190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Y190*Source!I106</f>
        <v>1</v>
      </c>
      <c r="CY190">
        <f t="shared" si="24"/>
        <v>0</v>
      </c>
      <c r="CZ190">
        <f t="shared" si="25"/>
        <v>0</v>
      </c>
      <c r="DA190">
        <f t="shared" si="26"/>
        <v>1</v>
      </c>
      <c r="DB190">
        <v>0</v>
      </c>
      <c r="DH190">
        <f>Source!I106*SmtRes!Y190</f>
        <v>1</v>
      </c>
      <c r="DI190">
        <f t="shared" si="27"/>
        <v>0</v>
      </c>
      <c r="DJ190">
        <f>EtalonRes!Y190</f>
        <v>0</v>
      </c>
      <c r="DK190">
        <f>Source!BC106</f>
        <v>1</v>
      </c>
      <c r="GP190">
        <v>1</v>
      </c>
      <c r="GQ190">
        <v>-1</v>
      </c>
      <c r="GR190">
        <v>-1</v>
      </c>
    </row>
    <row r="191" spans="1:200" x14ac:dyDescent="0.2">
      <c r="A191">
        <f>ROW(Source!A107)</f>
        <v>107</v>
      </c>
      <c r="B191">
        <v>34736124</v>
      </c>
      <c r="C191">
        <v>34736921</v>
      </c>
      <c r="D191">
        <v>31709863</v>
      </c>
      <c r="E191">
        <v>1</v>
      </c>
      <c r="F191">
        <v>1</v>
      </c>
      <c r="G191">
        <v>1</v>
      </c>
      <c r="H191">
        <v>1</v>
      </c>
      <c r="I191" t="s">
        <v>532</v>
      </c>
      <c r="J191" t="s">
        <v>47</v>
      </c>
      <c r="K191" t="s">
        <v>533</v>
      </c>
      <c r="L191">
        <v>1191</v>
      </c>
      <c r="N191">
        <v>1013</v>
      </c>
      <c r="O191" t="s">
        <v>414</v>
      </c>
      <c r="P191" t="s">
        <v>414</v>
      </c>
      <c r="Q191">
        <v>1</v>
      </c>
      <c r="W191">
        <v>0</v>
      </c>
      <c r="X191">
        <v>-400197608</v>
      </c>
      <c r="Y191">
        <v>6.63</v>
      </c>
      <c r="AA191">
        <v>0</v>
      </c>
      <c r="AB191">
        <v>0</v>
      </c>
      <c r="AC191">
        <v>0</v>
      </c>
      <c r="AD191">
        <v>57.83</v>
      </c>
      <c r="AE191">
        <v>0</v>
      </c>
      <c r="AF191">
        <v>0</v>
      </c>
      <c r="AG191">
        <v>0</v>
      </c>
      <c r="AH191">
        <v>8.5299999999999994</v>
      </c>
      <c r="AI191">
        <v>1</v>
      </c>
      <c r="AJ191">
        <v>1</v>
      </c>
      <c r="AK191">
        <v>1</v>
      </c>
      <c r="AL191">
        <v>6.78</v>
      </c>
      <c r="AN191">
        <v>0</v>
      </c>
      <c r="AO191">
        <v>1</v>
      </c>
      <c r="AP191">
        <v>0</v>
      </c>
      <c r="AQ191">
        <v>0</v>
      </c>
      <c r="AR191">
        <v>0</v>
      </c>
      <c r="AS191" t="s">
        <v>47</v>
      </c>
      <c r="AT191">
        <v>6.63</v>
      </c>
      <c r="AU191" t="s">
        <v>47</v>
      </c>
      <c r="AV191">
        <v>1</v>
      </c>
      <c r="AW191">
        <v>2</v>
      </c>
      <c r="AX191">
        <v>34736922</v>
      </c>
      <c r="AY191">
        <v>1</v>
      </c>
      <c r="AZ191">
        <v>0</v>
      </c>
      <c r="BA191">
        <v>191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Y191*Source!I107</f>
        <v>13.26</v>
      </c>
      <c r="CY191">
        <f>AD191</f>
        <v>57.83</v>
      </c>
      <c r="CZ191">
        <f>AH191</f>
        <v>8.5299999999999994</v>
      </c>
      <c r="DA191">
        <f>AL191</f>
        <v>6.78</v>
      </c>
      <c r="DB191">
        <v>0</v>
      </c>
      <c r="GQ191">
        <v>-1</v>
      </c>
      <c r="GR191">
        <v>-1</v>
      </c>
    </row>
    <row r="192" spans="1:200" x14ac:dyDescent="0.2">
      <c r="A192">
        <f>ROW(Source!A107)</f>
        <v>107</v>
      </c>
      <c r="B192">
        <v>34736124</v>
      </c>
      <c r="C192">
        <v>34736921</v>
      </c>
      <c r="D192">
        <v>31709492</v>
      </c>
      <c r="E192">
        <v>1</v>
      </c>
      <c r="F192">
        <v>1</v>
      </c>
      <c r="G192">
        <v>1</v>
      </c>
      <c r="H192">
        <v>1</v>
      </c>
      <c r="I192" t="s">
        <v>434</v>
      </c>
      <c r="J192" t="s">
        <v>47</v>
      </c>
      <c r="K192" t="s">
        <v>435</v>
      </c>
      <c r="L192">
        <v>1191</v>
      </c>
      <c r="N192">
        <v>1013</v>
      </c>
      <c r="O192" t="s">
        <v>414</v>
      </c>
      <c r="P192" t="s">
        <v>414</v>
      </c>
      <c r="Q192">
        <v>1</v>
      </c>
      <c r="W192">
        <v>0</v>
      </c>
      <c r="X192">
        <v>-1417349443</v>
      </c>
      <c r="Y192">
        <v>0.22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1</v>
      </c>
      <c r="AJ192">
        <v>1</v>
      </c>
      <c r="AK192">
        <v>6.78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S192" t="s">
        <v>47</v>
      </c>
      <c r="AT192">
        <v>0.22</v>
      </c>
      <c r="AU192" t="s">
        <v>47</v>
      </c>
      <c r="AV192">
        <v>2</v>
      </c>
      <c r="AW192">
        <v>2</v>
      </c>
      <c r="AX192">
        <v>34736923</v>
      </c>
      <c r="AY192">
        <v>1</v>
      </c>
      <c r="AZ192">
        <v>0</v>
      </c>
      <c r="BA192">
        <v>192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Y192*Source!I107</f>
        <v>0.44</v>
      </c>
      <c r="CY192">
        <f>AD192</f>
        <v>0</v>
      </c>
      <c r="CZ192">
        <f>AH192</f>
        <v>0</v>
      </c>
      <c r="DA192">
        <f>AL192</f>
        <v>1</v>
      </c>
      <c r="DB192">
        <v>0</v>
      </c>
      <c r="GQ192">
        <v>-1</v>
      </c>
      <c r="GR192">
        <v>-1</v>
      </c>
    </row>
    <row r="193" spans="1:200" x14ac:dyDescent="0.2">
      <c r="A193">
        <f>ROW(Source!A107)</f>
        <v>107</v>
      </c>
      <c r="B193">
        <v>34736124</v>
      </c>
      <c r="C193">
        <v>34736921</v>
      </c>
      <c r="D193">
        <v>31526753</v>
      </c>
      <c r="E193">
        <v>1</v>
      </c>
      <c r="F193">
        <v>1</v>
      </c>
      <c r="G193">
        <v>1</v>
      </c>
      <c r="H193">
        <v>2</v>
      </c>
      <c r="I193" t="s">
        <v>469</v>
      </c>
      <c r="J193" t="s">
        <v>470</v>
      </c>
      <c r="K193" t="s">
        <v>471</v>
      </c>
      <c r="L193">
        <v>1368</v>
      </c>
      <c r="N193">
        <v>1011</v>
      </c>
      <c r="O193" t="s">
        <v>418</v>
      </c>
      <c r="P193" t="s">
        <v>418</v>
      </c>
      <c r="Q193">
        <v>1</v>
      </c>
      <c r="W193">
        <v>0</v>
      </c>
      <c r="X193">
        <v>-1718674368</v>
      </c>
      <c r="Y193">
        <v>0.11</v>
      </c>
      <c r="AA193">
        <v>0</v>
      </c>
      <c r="AB193">
        <v>759.29</v>
      </c>
      <c r="AC193">
        <v>13.5</v>
      </c>
      <c r="AD193">
        <v>0</v>
      </c>
      <c r="AE193">
        <v>0</v>
      </c>
      <c r="AF193">
        <v>111.99</v>
      </c>
      <c r="AG193">
        <v>13.5</v>
      </c>
      <c r="AH193">
        <v>0</v>
      </c>
      <c r="AI193">
        <v>1</v>
      </c>
      <c r="AJ193">
        <v>6.78</v>
      </c>
      <c r="AK193">
        <v>1</v>
      </c>
      <c r="AL193">
        <v>1</v>
      </c>
      <c r="AN193">
        <v>0</v>
      </c>
      <c r="AO193">
        <v>1</v>
      </c>
      <c r="AP193">
        <v>0</v>
      </c>
      <c r="AQ193">
        <v>0</v>
      </c>
      <c r="AR193">
        <v>0</v>
      </c>
      <c r="AS193" t="s">
        <v>47</v>
      </c>
      <c r="AT193">
        <v>0.11</v>
      </c>
      <c r="AU193" t="s">
        <v>47</v>
      </c>
      <c r="AV193">
        <v>0</v>
      </c>
      <c r="AW193">
        <v>2</v>
      </c>
      <c r="AX193">
        <v>34736924</v>
      </c>
      <c r="AY193">
        <v>1</v>
      </c>
      <c r="AZ193">
        <v>0</v>
      </c>
      <c r="BA193">
        <v>193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Y193*Source!I107</f>
        <v>0.22</v>
      </c>
      <c r="CY193">
        <f>AB193</f>
        <v>759.29</v>
      </c>
      <c r="CZ193">
        <f>AF193</f>
        <v>111.99</v>
      </c>
      <c r="DA193">
        <f>AJ193</f>
        <v>6.78</v>
      </c>
      <c r="DB193">
        <v>0</v>
      </c>
      <c r="GQ193">
        <v>-1</v>
      </c>
      <c r="GR193">
        <v>-1</v>
      </c>
    </row>
    <row r="194" spans="1:200" x14ac:dyDescent="0.2">
      <c r="A194">
        <f>ROW(Source!A107)</f>
        <v>107</v>
      </c>
      <c r="B194">
        <v>34736124</v>
      </c>
      <c r="C194">
        <v>34736921</v>
      </c>
      <c r="D194">
        <v>31528142</v>
      </c>
      <c r="E194">
        <v>1</v>
      </c>
      <c r="F194">
        <v>1</v>
      </c>
      <c r="G194">
        <v>1</v>
      </c>
      <c r="H194">
        <v>2</v>
      </c>
      <c r="I194" t="s">
        <v>439</v>
      </c>
      <c r="J194" t="s">
        <v>440</v>
      </c>
      <c r="K194" t="s">
        <v>441</v>
      </c>
      <c r="L194">
        <v>1368</v>
      </c>
      <c r="N194">
        <v>1011</v>
      </c>
      <c r="O194" t="s">
        <v>418</v>
      </c>
      <c r="P194" t="s">
        <v>418</v>
      </c>
      <c r="Q194">
        <v>1</v>
      </c>
      <c r="W194">
        <v>0</v>
      </c>
      <c r="X194">
        <v>1372534845</v>
      </c>
      <c r="Y194">
        <v>0.11</v>
      </c>
      <c r="AA194">
        <v>0</v>
      </c>
      <c r="AB194">
        <v>445.51</v>
      </c>
      <c r="AC194">
        <v>11.6</v>
      </c>
      <c r="AD194">
        <v>0</v>
      </c>
      <c r="AE194">
        <v>0</v>
      </c>
      <c r="AF194">
        <v>65.709999999999994</v>
      </c>
      <c r="AG194">
        <v>11.6</v>
      </c>
      <c r="AH194">
        <v>0</v>
      </c>
      <c r="AI194">
        <v>1</v>
      </c>
      <c r="AJ194">
        <v>6.78</v>
      </c>
      <c r="AK194">
        <v>1</v>
      </c>
      <c r="AL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S194" t="s">
        <v>47</v>
      </c>
      <c r="AT194">
        <v>0.11</v>
      </c>
      <c r="AU194" t="s">
        <v>47</v>
      </c>
      <c r="AV194">
        <v>0</v>
      </c>
      <c r="AW194">
        <v>2</v>
      </c>
      <c r="AX194">
        <v>34736925</v>
      </c>
      <c r="AY194">
        <v>1</v>
      </c>
      <c r="AZ194">
        <v>0</v>
      </c>
      <c r="BA194">
        <v>194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Y194*Source!I107</f>
        <v>0.22</v>
      </c>
      <c r="CY194">
        <f>AB194</f>
        <v>445.51</v>
      </c>
      <c r="CZ194">
        <f>AF194</f>
        <v>65.709999999999994</v>
      </c>
      <c r="DA194">
        <f>AJ194</f>
        <v>6.78</v>
      </c>
      <c r="DB194">
        <v>0</v>
      </c>
      <c r="GQ194">
        <v>-1</v>
      </c>
      <c r="GR194">
        <v>-1</v>
      </c>
    </row>
    <row r="195" spans="1:200" x14ac:dyDescent="0.2">
      <c r="A195">
        <f>ROW(Source!A107)</f>
        <v>107</v>
      </c>
      <c r="B195">
        <v>34736124</v>
      </c>
      <c r="C195">
        <v>34736921</v>
      </c>
      <c r="D195">
        <v>31441543</v>
      </c>
      <c r="E195">
        <v>17</v>
      </c>
      <c r="F195">
        <v>1</v>
      </c>
      <c r="G195">
        <v>1</v>
      </c>
      <c r="H195">
        <v>3</v>
      </c>
      <c r="I195" t="s">
        <v>207</v>
      </c>
      <c r="J195" t="s">
        <v>47</v>
      </c>
      <c r="K195" t="s">
        <v>208</v>
      </c>
      <c r="L195">
        <v>1035</v>
      </c>
      <c r="N195">
        <v>1013</v>
      </c>
      <c r="O195" t="s">
        <v>209</v>
      </c>
      <c r="P195" t="s">
        <v>209</v>
      </c>
      <c r="Q195">
        <v>1</v>
      </c>
      <c r="W195">
        <v>0</v>
      </c>
      <c r="X195">
        <v>1663690317</v>
      </c>
      <c r="Y195">
        <v>1</v>
      </c>
      <c r="AA195">
        <v>150</v>
      </c>
      <c r="AB195">
        <v>0</v>
      </c>
      <c r="AC195">
        <v>0</v>
      </c>
      <c r="AD195">
        <v>0</v>
      </c>
      <c r="AE195">
        <v>22.56</v>
      </c>
      <c r="AF195">
        <v>0</v>
      </c>
      <c r="AG195">
        <v>0</v>
      </c>
      <c r="AH195">
        <v>0</v>
      </c>
      <c r="AI195">
        <v>6.78</v>
      </c>
      <c r="AJ195">
        <v>1</v>
      </c>
      <c r="AK195">
        <v>1</v>
      </c>
      <c r="AL195">
        <v>1</v>
      </c>
      <c r="AN195">
        <v>0</v>
      </c>
      <c r="AO195">
        <v>0</v>
      </c>
      <c r="AP195">
        <v>1</v>
      </c>
      <c r="AQ195">
        <v>0</v>
      </c>
      <c r="AR195">
        <v>0</v>
      </c>
      <c r="AS195" t="s">
        <v>47</v>
      </c>
      <c r="AT195">
        <v>1</v>
      </c>
      <c r="AU195" t="s">
        <v>47</v>
      </c>
      <c r="AV195">
        <v>0</v>
      </c>
      <c r="AW195">
        <v>2</v>
      </c>
      <c r="AX195">
        <v>34736926</v>
      </c>
      <c r="AY195">
        <v>2</v>
      </c>
      <c r="AZ195">
        <v>22528</v>
      </c>
      <c r="BA195">
        <v>195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Y195*Source!I107</f>
        <v>2</v>
      </c>
      <c r="CY195">
        <f t="shared" ref="CY195:CY200" si="28">AA195</f>
        <v>150</v>
      </c>
      <c r="CZ195">
        <f t="shared" ref="CZ195:CZ200" si="29">AE195</f>
        <v>22.56</v>
      </c>
      <c r="DA195">
        <f t="shared" ref="DA195:DA200" si="30">AI195</f>
        <v>6.78</v>
      </c>
      <c r="DB195">
        <v>0</v>
      </c>
      <c r="DH195">
        <f>Source!I107*SmtRes!Y195</f>
        <v>2</v>
      </c>
      <c r="DI195">
        <f t="shared" ref="DI195:DI200" si="31">AA195</f>
        <v>150</v>
      </c>
      <c r="DJ195">
        <f>EtalonRes!Y195</f>
        <v>0</v>
      </c>
      <c r="DK195">
        <f>Source!BC107</f>
        <v>6.78</v>
      </c>
      <c r="GP195">
        <v>1</v>
      </c>
      <c r="GQ195">
        <v>-1</v>
      </c>
      <c r="GR195">
        <v>-1</v>
      </c>
    </row>
    <row r="196" spans="1:200" x14ac:dyDescent="0.2">
      <c r="A196">
        <f>ROW(Source!A107)</f>
        <v>107</v>
      </c>
      <c r="B196">
        <v>34736124</v>
      </c>
      <c r="C196">
        <v>34736921</v>
      </c>
      <c r="D196">
        <v>31449148</v>
      </c>
      <c r="E196">
        <v>1</v>
      </c>
      <c r="F196">
        <v>1</v>
      </c>
      <c r="G196">
        <v>1</v>
      </c>
      <c r="H196">
        <v>3</v>
      </c>
      <c r="I196" t="s">
        <v>442</v>
      </c>
      <c r="J196" t="s">
        <v>443</v>
      </c>
      <c r="K196" t="s">
        <v>444</v>
      </c>
      <c r="L196">
        <v>1348</v>
      </c>
      <c r="N196">
        <v>1009</v>
      </c>
      <c r="O196" t="s">
        <v>74</v>
      </c>
      <c r="P196" t="s">
        <v>74</v>
      </c>
      <c r="Q196">
        <v>1000</v>
      </c>
      <c r="W196">
        <v>0</v>
      </c>
      <c r="X196">
        <v>1174701286</v>
      </c>
      <c r="Y196">
        <v>1.4E-3</v>
      </c>
      <c r="AA196">
        <v>81210.84</v>
      </c>
      <c r="AB196">
        <v>0</v>
      </c>
      <c r="AC196">
        <v>0</v>
      </c>
      <c r="AD196">
        <v>0</v>
      </c>
      <c r="AE196">
        <v>11978</v>
      </c>
      <c r="AF196">
        <v>0</v>
      </c>
      <c r="AG196">
        <v>0</v>
      </c>
      <c r="AH196">
        <v>0</v>
      </c>
      <c r="AI196">
        <v>6.78</v>
      </c>
      <c r="AJ196">
        <v>1</v>
      </c>
      <c r="AK196">
        <v>1</v>
      </c>
      <c r="AL196">
        <v>1</v>
      </c>
      <c r="AN196">
        <v>0</v>
      </c>
      <c r="AO196">
        <v>1</v>
      </c>
      <c r="AP196">
        <v>0</v>
      </c>
      <c r="AQ196">
        <v>0</v>
      </c>
      <c r="AR196">
        <v>0</v>
      </c>
      <c r="AS196" t="s">
        <v>47</v>
      </c>
      <c r="AT196">
        <v>1.4E-3</v>
      </c>
      <c r="AU196" t="s">
        <v>47</v>
      </c>
      <c r="AV196">
        <v>0</v>
      </c>
      <c r="AW196">
        <v>2</v>
      </c>
      <c r="AX196">
        <v>34736927</v>
      </c>
      <c r="AY196">
        <v>1</v>
      </c>
      <c r="AZ196">
        <v>0</v>
      </c>
      <c r="BA196">
        <v>196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Y196*Source!I107</f>
        <v>2.8E-3</v>
      </c>
      <c r="CY196">
        <f t="shared" si="28"/>
        <v>81210.84</v>
      </c>
      <c r="CZ196">
        <f t="shared" si="29"/>
        <v>11978</v>
      </c>
      <c r="DA196">
        <f t="shared" si="30"/>
        <v>6.78</v>
      </c>
      <c r="DB196">
        <v>0</v>
      </c>
      <c r="DH196">
        <f>Source!I107*SmtRes!Y196</f>
        <v>2.8E-3</v>
      </c>
      <c r="DI196">
        <f t="shared" si="31"/>
        <v>81210.84</v>
      </c>
      <c r="DJ196">
        <f>EtalonRes!Y196</f>
        <v>11978</v>
      </c>
      <c r="DK196">
        <f>Source!BC107</f>
        <v>6.78</v>
      </c>
      <c r="GQ196">
        <v>-1</v>
      </c>
      <c r="GR196">
        <v>-1</v>
      </c>
    </row>
    <row r="197" spans="1:200" x14ac:dyDescent="0.2">
      <c r="A197">
        <f>ROW(Source!A107)</f>
        <v>107</v>
      </c>
      <c r="B197">
        <v>34736124</v>
      </c>
      <c r="C197">
        <v>34736921</v>
      </c>
      <c r="D197">
        <v>31474852</v>
      </c>
      <c r="E197">
        <v>1</v>
      </c>
      <c r="F197">
        <v>1</v>
      </c>
      <c r="G197">
        <v>1</v>
      </c>
      <c r="H197">
        <v>3</v>
      </c>
      <c r="I197" t="s">
        <v>534</v>
      </c>
      <c r="J197" t="s">
        <v>535</v>
      </c>
      <c r="K197" t="s">
        <v>536</v>
      </c>
      <c r="L197">
        <v>1339</v>
      </c>
      <c r="N197">
        <v>1007</v>
      </c>
      <c r="O197" t="s">
        <v>81</v>
      </c>
      <c r="P197" t="s">
        <v>81</v>
      </c>
      <c r="Q197">
        <v>1</v>
      </c>
      <c r="W197">
        <v>0</v>
      </c>
      <c r="X197">
        <v>-1496983950</v>
      </c>
      <c r="Y197">
        <v>0.06</v>
      </c>
      <c r="AA197">
        <v>3118.19</v>
      </c>
      <c r="AB197">
        <v>0</v>
      </c>
      <c r="AC197">
        <v>0</v>
      </c>
      <c r="AD197">
        <v>0</v>
      </c>
      <c r="AE197">
        <v>459.91</v>
      </c>
      <c r="AF197">
        <v>0</v>
      </c>
      <c r="AG197">
        <v>0</v>
      </c>
      <c r="AH197">
        <v>0</v>
      </c>
      <c r="AI197">
        <v>6.78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0</v>
      </c>
      <c r="AQ197">
        <v>0</v>
      </c>
      <c r="AR197">
        <v>0</v>
      </c>
      <c r="AS197" t="s">
        <v>47</v>
      </c>
      <c r="AT197">
        <v>0.06</v>
      </c>
      <c r="AU197" t="s">
        <v>47</v>
      </c>
      <c r="AV197">
        <v>0</v>
      </c>
      <c r="AW197">
        <v>2</v>
      </c>
      <c r="AX197">
        <v>34736928</v>
      </c>
      <c r="AY197">
        <v>1</v>
      </c>
      <c r="AZ197">
        <v>0</v>
      </c>
      <c r="BA197">
        <v>197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Y197*Source!I107</f>
        <v>0.12</v>
      </c>
      <c r="CY197">
        <f t="shared" si="28"/>
        <v>3118.19</v>
      </c>
      <c r="CZ197">
        <f t="shared" si="29"/>
        <v>459.91</v>
      </c>
      <c r="DA197">
        <f t="shared" si="30"/>
        <v>6.78</v>
      </c>
      <c r="DB197">
        <v>0</v>
      </c>
      <c r="DH197">
        <f>Source!I107*SmtRes!Y197</f>
        <v>0.12</v>
      </c>
      <c r="DI197">
        <f t="shared" si="31"/>
        <v>3118.19</v>
      </c>
      <c r="DJ197">
        <f>EtalonRes!Y197</f>
        <v>459.91</v>
      </c>
      <c r="DK197">
        <f>Source!BC107</f>
        <v>6.78</v>
      </c>
      <c r="GQ197">
        <v>-1</v>
      </c>
      <c r="GR197">
        <v>-1</v>
      </c>
    </row>
    <row r="198" spans="1:200" x14ac:dyDescent="0.2">
      <c r="A198">
        <f>ROW(Source!A107)</f>
        <v>107</v>
      </c>
      <c r="B198">
        <v>34736124</v>
      </c>
      <c r="C198">
        <v>34736921</v>
      </c>
      <c r="D198">
        <v>31475113</v>
      </c>
      <c r="E198">
        <v>1</v>
      </c>
      <c r="F198">
        <v>1</v>
      </c>
      <c r="G198">
        <v>1</v>
      </c>
      <c r="H198">
        <v>3</v>
      </c>
      <c r="I198" t="s">
        <v>537</v>
      </c>
      <c r="J198" t="s">
        <v>538</v>
      </c>
      <c r="K198" t="s">
        <v>539</v>
      </c>
      <c r="L198">
        <v>1339</v>
      </c>
      <c r="N198">
        <v>1007</v>
      </c>
      <c r="O198" t="s">
        <v>81</v>
      </c>
      <c r="P198" t="s">
        <v>81</v>
      </c>
      <c r="Q198">
        <v>1</v>
      </c>
      <c r="W198">
        <v>0</v>
      </c>
      <c r="X198">
        <v>-709960560</v>
      </c>
      <c r="Y198">
        <v>0.1</v>
      </c>
      <c r="AA198">
        <v>7159.68</v>
      </c>
      <c r="AB198">
        <v>0</v>
      </c>
      <c r="AC198">
        <v>0</v>
      </c>
      <c r="AD198">
        <v>0</v>
      </c>
      <c r="AE198">
        <v>1056</v>
      </c>
      <c r="AF198">
        <v>0</v>
      </c>
      <c r="AG198">
        <v>0</v>
      </c>
      <c r="AH198">
        <v>0</v>
      </c>
      <c r="AI198">
        <v>6.78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0</v>
      </c>
      <c r="AQ198">
        <v>0</v>
      </c>
      <c r="AR198">
        <v>0</v>
      </c>
      <c r="AS198" t="s">
        <v>47</v>
      </c>
      <c r="AT198">
        <v>0.1</v>
      </c>
      <c r="AU198" t="s">
        <v>47</v>
      </c>
      <c r="AV198">
        <v>0</v>
      </c>
      <c r="AW198">
        <v>2</v>
      </c>
      <c r="AX198">
        <v>34736929</v>
      </c>
      <c r="AY198">
        <v>1</v>
      </c>
      <c r="AZ198">
        <v>0</v>
      </c>
      <c r="BA198">
        <v>198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Y198*Source!I107</f>
        <v>0.2</v>
      </c>
      <c r="CY198">
        <f t="shared" si="28"/>
        <v>7159.68</v>
      </c>
      <c r="CZ198">
        <f t="shared" si="29"/>
        <v>1056</v>
      </c>
      <c r="DA198">
        <f t="shared" si="30"/>
        <v>6.78</v>
      </c>
      <c r="DB198">
        <v>0</v>
      </c>
      <c r="DH198">
        <f>Source!I107*SmtRes!Y198</f>
        <v>0.2</v>
      </c>
      <c r="DI198">
        <f t="shared" si="31"/>
        <v>7159.68</v>
      </c>
      <c r="DJ198">
        <f>EtalonRes!Y198</f>
        <v>1056</v>
      </c>
      <c r="DK198">
        <f>Source!BC107</f>
        <v>6.78</v>
      </c>
      <c r="GQ198">
        <v>-1</v>
      </c>
      <c r="GR198">
        <v>-1</v>
      </c>
    </row>
    <row r="199" spans="1:200" x14ac:dyDescent="0.2">
      <c r="A199">
        <f>ROW(Source!A107)</f>
        <v>107</v>
      </c>
      <c r="B199">
        <v>34736124</v>
      </c>
      <c r="C199">
        <v>34736921</v>
      </c>
      <c r="D199">
        <v>31475117</v>
      </c>
      <c r="E199">
        <v>1</v>
      </c>
      <c r="F199">
        <v>1</v>
      </c>
      <c r="G199">
        <v>1</v>
      </c>
      <c r="H199">
        <v>3</v>
      </c>
      <c r="I199" t="s">
        <v>540</v>
      </c>
      <c r="J199" t="s">
        <v>541</v>
      </c>
      <c r="K199" t="s">
        <v>542</v>
      </c>
      <c r="L199">
        <v>1339</v>
      </c>
      <c r="N199">
        <v>1007</v>
      </c>
      <c r="O199" t="s">
        <v>81</v>
      </c>
      <c r="P199" t="s">
        <v>81</v>
      </c>
      <c r="Q199">
        <v>1</v>
      </c>
      <c r="W199">
        <v>0</v>
      </c>
      <c r="X199">
        <v>-1527885074</v>
      </c>
      <c r="Y199">
        <v>0.06</v>
      </c>
      <c r="AA199">
        <v>8422.1200000000008</v>
      </c>
      <c r="AB199">
        <v>0</v>
      </c>
      <c r="AC199">
        <v>0</v>
      </c>
      <c r="AD199">
        <v>0</v>
      </c>
      <c r="AE199">
        <v>1242.2</v>
      </c>
      <c r="AF199">
        <v>0</v>
      </c>
      <c r="AG199">
        <v>0</v>
      </c>
      <c r="AH199">
        <v>0</v>
      </c>
      <c r="AI199">
        <v>6.78</v>
      </c>
      <c r="AJ199">
        <v>1</v>
      </c>
      <c r="AK199">
        <v>1</v>
      </c>
      <c r="AL199">
        <v>1</v>
      </c>
      <c r="AN199">
        <v>0</v>
      </c>
      <c r="AO199">
        <v>1</v>
      </c>
      <c r="AP199">
        <v>0</v>
      </c>
      <c r="AQ199">
        <v>0</v>
      </c>
      <c r="AR199">
        <v>0</v>
      </c>
      <c r="AS199" t="s">
        <v>47</v>
      </c>
      <c r="AT199">
        <v>0.06</v>
      </c>
      <c r="AU199" t="s">
        <v>47</v>
      </c>
      <c r="AV199">
        <v>0</v>
      </c>
      <c r="AW199">
        <v>2</v>
      </c>
      <c r="AX199">
        <v>34736930</v>
      </c>
      <c r="AY199">
        <v>1</v>
      </c>
      <c r="AZ199">
        <v>0</v>
      </c>
      <c r="BA199">
        <v>199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Y199*Source!I107</f>
        <v>0.12</v>
      </c>
      <c r="CY199">
        <f t="shared" si="28"/>
        <v>8422.1200000000008</v>
      </c>
      <c r="CZ199">
        <f t="shared" si="29"/>
        <v>1242.2</v>
      </c>
      <c r="DA199">
        <f t="shared" si="30"/>
        <v>6.78</v>
      </c>
      <c r="DB199">
        <v>0</v>
      </c>
      <c r="DH199">
        <f>Source!I107*SmtRes!Y199</f>
        <v>0.12</v>
      </c>
      <c r="DI199">
        <f t="shared" si="31"/>
        <v>8422.1200000000008</v>
      </c>
      <c r="DJ199">
        <f>EtalonRes!Y199</f>
        <v>1242.2</v>
      </c>
      <c r="DK199">
        <f>Source!BC107</f>
        <v>6.78</v>
      </c>
      <c r="GQ199">
        <v>-1</v>
      </c>
      <c r="GR199">
        <v>-1</v>
      </c>
    </row>
    <row r="200" spans="1:200" x14ac:dyDescent="0.2">
      <c r="A200">
        <f>ROW(Source!A107)</f>
        <v>107</v>
      </c>
      <c r="B200">
        <v>34736124</v>
      </c>
      <c r="C200">
        <v>34736921</v>
      </c>
      <c r="D200">
        <v>31441548</v>
      </c>
      <c r="E200">
        <v>17</v>
      </c>
      <c r="F200">
        <v>1</v>
      </c>
      <c r="G200">
        <v>1</v>
      </c>
      <c r="H200">
        <v>3</v>
      </c>
      <c r="I200" t="s">
        <v>212</v>
      </c>
      <c r="J200" t="s">
        <v>47</v>
      </c>
      <c r="K200" t="s">
        <v>213</v>
      </c>
      <c r="L200">
        <v>1327</v>
      </c>
      <c r="N200">
        <v>1005</v>
      </c>
      <c r="O200" t="s">
        <v>170</v>
      </c>
      <c r="P200" t="s">
        <v>170</v>
      </c>
      <c r="Q200">
        <v>1</v>
      </c>
      <c r="W200">
        <v>0</v>
      </c>
      <c r="X200">
        <v>518531774</v>
      </c>
      <c r="Y200">
        <v>0.5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6.78</v>
      </c>
      <c r="AJ200">
        <v>1</v>
      </c>
      <c r="AK200">
        <v>1</v>
      </c>
      <c r="AL200">
        <v>1</v>
      </c>
      <c r="AN200">
        <v>0</v>
      </c>
      <c r="AO200">
        <v>0</v>
      </c>
      <c r="AP200">
        <v>0</v>
      </c>
      <c r="AQ200">
        <v>0</v>
      </c>
      <c r="AR200">
        <v>0</v>
      </c>
      <c r="AS200" t="s">
        <v>47</v>
      </c>
      <c r="AT200">
        <v>0.5</v>
      </c>
      <c r="AU200" t="s">
        <v>47</v>
      </c>
      <c r="AV200">
        <v>0</v>
      </c>
      <c r="AW200">
        <v>2</v>
      </c>
      <c r="AX200">
        <v>34736931</v>
      </c>
      <c r="AY200">
        <v>1</v>
      </c>
      <c r="AZ200">
        <v>0</v>
      </c>
      <c r="BA200">
        <v>200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Y200*Source!I107</f>
        <v>1</v>
      </c>
      <c r="CY200">
        <f t="shared" si="28"/>
        <v>0</v>
      </c>
      <c r="CZ200">
        <f t="shared" si="29"/>
        <v>0</v>
      </c>
      <c r="DA200">
        <f t="shared" si="30"/>
        <v>6.78</v>
      </c>
      <c r="DB200">
        <v>0</v>
      </c>
      <c r="DH200">
        <f>Source!I107*SmtRes!Y200</f>
        <v>1</v>
      </c>
      <c r="DI200">
        <f t="shared" si="31"/>
        <v>0</v>
      </c>
      <c r="DJ200">
        <f>EtalonRes!Y200</f>
        <v>0</v>
      </c>
      <c r="DK200">
        <f>Source!BC107</f>
        <v>6.78</v>
      </c>
      <c r="GP200">
        <v>1</v>
      </c>
      <c r="GQ200">
        <v>-1</v>
      </c>
      <c r="GR200">
        <v>-1</v>
      </c>
    </row>
    <row r="201" spans="1:200" x14ac:dyDescent="0.2">
      <c r="A201">
        <f>ROW(Source!A112)</f>
        <v>112</v>
      </c>
      <c r="B201">
        <v>34736102</v>
      </c>
      <c r="C201">
        <v>34736445</v>
      </c>
      <c r="D201">
        <v>31715109</v>
      </c>
      <c r="E201">
        <v>1</v>
      </c>
      <c r="F201">
        <v>1</v>
      </c>
      <c r="G201">
        <v>1</v>
      </c>
      <c r="H201">
        <v>1</v>
      </c>
      <c r="I201" t="s">
        <v>505</v>
      </c>
      <c r="J201" t="s">
        <v>47</v>
      </c>
      <c r="K201" t="s">
        <v>506</v>
      </c>
      <c r="L201">
        <v>1191</v>
      </c>
      <c r="N201">
        <v>1013</v>
      </c>
      <c r="O201" t="s">
        <v>414</v>
      </c>
      <c r="P201" t="s">
        <v>414</v>
      </c>
      <c r="Q201">
        <v>1</v>
      </c>
      <c r="W201">
        <v>0</v>
      </c>
      <c r="X201">
        <v>-784637506</v>
      </c>
      <c r="Y201">
        <v>35.5</v>
      </c>
      <c r="AA201">
        <v>0</v>
      </c>
      <c r="AB201">
        <v>0</v>
      </c>
      <c r="AC201">
        <v>0</v>
      </c>
      <c r="AD201">
        <v>8.74</v>
      </c>
      <c r="AE201">
        <v>0</v>
      </c>
      <c r="AF201">
        <v>0</v>
      </c>
      <c r="AG201">
        <v>0</v>
      </c>
      <c r="AH201">
        <v>8.74</v>
      </c>
      <c r="AI201">
        <v>1</v>
      </c>
      <c r="AJ201">
        <v>1</v>
      </c>
      <c r="AK201">
        <v>1</v>
      </c>
      <c r="AL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S201" t="s">
        <v>47</v>
      </c>
      <c r="AT201">
        <v>35.5</v>
      </c>
      <c r="AU201" t="s">
        <v>47</v>
      </c>
      <c r="AV201">
        <v>1</v>
      </c>
      <c r="AW201">
        <v>2</v>
      </c>
      <c r="AX201">
        <v>34736446</v>
      </c>
      <c r="AY201">
        <v>1</v>
      </c>
      <c r="AZ201">
        <v>0</v>
      </c>
      <c r="BA201">
        <v>201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Y201*Source!I112</f>
        <v>73.768999999999991</v>
      </c>
      <c r="CY201">
        <f>AD201</f>
        <v>8.74</v>
      </c>
      <c r="CZ201">
        <f>AH201</f>
        <v>8.74</v>
      </c>
      <c r="DA201">
        <f>AL201</f>
        <v>1</v>
      </c>
      <c r="DB201">
        <v>0</v>
      </c>
      <c r="GQ201">
        <v>-1</v>
      </c>
      <c r="GR201">
        <v>-1</v>
      </c>
    </row>
    <row r="202" spans="1:200" x14ac:dyDescent="0.2">
      <c r="A202">
        <f>ROW(Source!A112)</f>
        <v>112</v>
      </c>
      <c r="B202">
        <v>34736102</v>
      </c>
      <c r="C202">
        <v>34736445</v>
      </c>
      <c r="D202">
        <v>31709492</v>
      </c>
      <c r="E202">
        <v>1</v>
      </c>
      <c r="F202">
        <v>1</v>
      </c>
      <c r="G202">
        <v>1</v>
      </c>
      <c r="H202">
        <v>1</v>
      </c>
      <c r="I202" t="s">
        <v>434</v>
      </c>
      <c r="J202" t="s">
        <v>47</v>
      </c>
      <c r="K202" t="s">
        <v>435</v>
      </c>
      <c r="L202">
        <v>1191</v>
      </c>
      <c r="N202">
        <v>1013</v>
      </c>
      <c r="O202" t="s">
        <v>414</v>
      </c>
      <c r="P202" t="s">
        <v>414</v>
      </c>
      <c r="Q202">
        <v>1</v>
      </c>
      <c r="W202">
        <v>0</v>
      </c>
      <c r="X202">
        <v>-1417349443</v>
      </c>
      <c r="Y202">
        <v>2.93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1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0</v>
      </c>
      <c r="AQ202">
        <v>0</v>
      </c>
      <c r="AR202">
        <v>0</v>
      </c>
      <c r="AS202" t="s">
        <v>47</v>
      </c>
      <c r="AT202">
        <v>2.93</v>
      </c>
      <c r="AU202" t="s">
        <v>47</v>
      </c>
      <c r="AV202">
        <v>2</v>
      </c>
      <c r="AW202">
        <v>2</v>
      </c>
      <c r="AX202">
        <v>34736447</v>
      </c>
      <c r="AY202">
        <v>1</v>
      </c>
      <c r="AZ202">
        <v>0</v>
      </c>
      <c r="BA202">
        <v>202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Y202*Source!I112</f>
        <v>6.0885400000000001</v>
      </c>
      <c r="CY202">
        <f>AD202</f>
        <v>0</v>
      </c>
      <c r="CZ202">
        <f>AH202</f>
        <v>0</v>
      </c>
      <c r="DA202">
        <f>AL202</f>
        <v>1</v>
      </c>
      <c r="DB202">
        <v>0</v>
      </c>
      <c r="GQ202">
        <v>-1</v>
      </c>
      <c r="GR202">
        <v>-1</v>
      </c>
    </row>
    <row r="203" spans="1:200" x14ac:dyDescent="0.2">
      <c r="A203">
        <f>ROW(Source!A112)</f>
        <v>112</v>
      </c>
      <c r="B203">
        <v>34736102</v>
      </c>
      <c r="C203">
        <v>34736445</v>
      </c>
      <c r="D203">
        <v>31526673</v>
      </c>
      <c r="E203">
        <v>1</v>
      </c>
      <c r="F203">
        <v>1</v>
      </c>
      <c r="G203">
        <v>1</v>
      </c>
      <c r="H203">
        <v>2</v>
      </c>
      <c r="I203" t="s">
        <v>543</v>
      </c>
      <c r="J203" t="s">
        <v>544</v>
      </c>
      <c r="K203" t="s">
        <v>545</v>
      </c>
      <c r="L203">
        <v>1368</v>
      </c>
      <c r="N203">
        <v>1011</v>
      </c>
      <c r="O203" t="s">
        <v>418</v>
      </c>
      <c r="P203" t="s">
        <v>418</v>
      </c>
      <c r="Q203">
        <v>1</v>
      </c>
      <c r="W203">
        <v>0</v>
      </c>
      <c r="X203">
        <v>641541266</v>
      </c>
      <c r="Y203">
        <v>0.04</v>
      </c>
      <c r="AA203">
        <v>0</v>
      </c>
      <c r="AB203">
        <v>120.24</v>
      </c>
      <c r="AC203">
        <v>15.42</v>
      </c>
      <c r="AD203">
        <v>0</v>
      </c>
      <c r="AE203">
        <v>0</v>
      </c>
      <c r="AF203">
        <v>120.24</v>
      </c>
      <c r="AG203">
        <v>15.42</v>
      </c>
      <c r="AH203">
        <v>0</v>
      </c>
      <c r="AI203">
        <v>1</v>
      </c>
      <c r="AJ203">
        <v>1</v>
      </c>
      <c r="AK203">
        <v>1</v>
      </c>
      <c r="AL203">
        <v>1</v>
      </c>
      <c r="AN203">
        <v>0</v>
      </c>
      <c r="AO203">
        <v>1</v>
      </c>
      <c r="AP203">
        <v>0</v>
      </c>
      <c r="AQ203">
        <v>0</v>
      </c>
      <c r="AR203">
        <v>0</v>
      </c>
      <c r="AS203" t="s">
        <v>47</v>
      </c>
      <c r="AT203">
        <v>0.04</v>
      </c>
      <c r="AU203" t="s">
        <v>47</v>
      </c>
      <c r="AV203">
        <v>0</v>
      </c>
      <c r="AW203">
        <v>2</v>
      </c>
      <c r="AX203">
        <v>34736448</v>
      </c>
      <c r="AY203">
        <v>1</v>
      </c>
      <c r="AZ203">
        <v>0</v>
      </c>
      <c r="BA203">
        <v>203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Y203*Source!I112</f>
        <v>8.3119999999999999E-2</v>
      </c>
      <c r="CY203">
        <f t="shared" ref="CY203:CY209" si="32">AB203</f>
        <v>120.24</v>
      </c>
      <c r="CZ203">
        <f t="shared" ref="CZ203:CZ209" si="33">AF203</f>
        <v>120.24</v>
      </c>
      <c r="DA203">
        <f t="shared" ref="DA203:DA209" si="34">AJ203</f>
        <v>1</v>
      </c>
      <c r="DB203">
        <v>0</v>
      </c>
      <c r="GQ203">
        <v>-1</v>
      </c>
      <c r="GR203">
        <v>-1</v>
      </c>
    </row>
    <row r="204" spans="1:200" x14ac:dyDescent="0.2">
      <c r="A204">
        <f>ROW(Source!A112)</f>
        <v>112</v>
      </c>
      <c r="B204">
        <v>34736102</v>
      </c>
      <c r="C204">
        <v>34736445</v>
      </c>
      <c r="D204">
        <v>31526753</v>
      </c>
      <c r="E204">
        <v>1</v>
      </c>
      <c r="F204">
        <v>1</v>
      </c>
      <c r="G204">
        <v>1</v>
      </c>
      <c r="H204">
        <v>2</v>
      </c>
      <c r="I204" t="s">
        <v>469</v>
      </c>
      <c r="J204" t="s">
        <v>470</v>
      </c>
      <c r="K204" t="s">
        <v>471</v>
      </c>
      <c r="L204">
        <v>1368</v>
      </c>
      <c r="N204">
        <v>1011</v>
      </c>
      <c r="O204" t="s">
        <v>418</v>
      </c>
      <c r="P204" t="s">
        <v>418</v>
      </c>
      <c r="Q204">
        <v>1</v>
      </c>
      <c r="W204">
        <v>0</v>
      </c>
      <c r="X204">
        <v>-1718674368</v>
      </c>
      <c r="Y204">
        <v>0.21</v>
      </c>
      <c r="AA204">
        <v>0</v>
      </c>
      <c r="AB204">
        <v>111.99</v>
      </c>
      <c r="AC204">
        <v>13.5</v>
      </c>
      <c r="AD204">
        <v>0</v>
      </c>
      <c r="AE204">
        <v>0</v>
      </c>
      <c r="AF204">
        <v>111.99</v>
      </c>
      <c r="AG204">
        <v>13.5</v>
      </c>
      <c r="AH204">
        <v>0</v>
      </c>
      <c r="AI204">
        <v>1</v>
      </c>
      <c r="AJ204">
        <v>1</v>
      </c>
      <c r="AK204">
        <v>1</v>
      </c>
      <c r="AL204">
        <v>1</v>
      </c>
      <c r="AN204">
        <v>0</v>
      </c>
      <c r="AO204">
        <v>1</v>
      </c>
      <c r="AP204">
        <v>0</v>
      </c>
      <c r="AQ204">
        <v>0</v>
      </c>
      <c r="AR204">
        <v>0</v>
      </c>
      <c r="AS204" t="s">
        <v>47</v>
      </c>
      <c r="AT204">
        <v>0.21</v>
      </c>
      <c r="AU204" t="s">
        <v>47</v>
      </c>
      <c r="AV204">
        <v>0</v>
      </c>
      <c r="AW204">
        <v>2</v>
      </c>
      <c r="AX204">
        <v>34736449</v>
      </c>
      <c r="AY204">
        <v>1</v>
      </c>
      <c r="AZ204">
        <v>0</v>
      </c>
      <c r="BA204">
        <v>204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Y204*Source!I112</f>
        <v>0.43637999999999993</v>
      </c>
      <c r="CY204">
        <f t="shared" si="32"/>
        <v>111.99</v>
      </c>
      <c r="CZ204">
        <f t="shared" si="33"/>
        <v>111.99</v>
      </c>
      <c r="DA204">
        <f t="shared" si="34"/>
        <v>1</v>
      </c>
      <c r="DB204">
        <v>0</v>
      </c>
      <c r="GQ204">
        <v>-1</v>
      </c>
      <c r="GR204">
        <v>-1</v>
      </c>
    </row>
    <row r="205" spans="1:200" x14ac:dyDescent="0.2">
      <c r="A205">
        <f>ROW(Source!A112)</f>
        <v>112</v>
      </c>
      <c r="B205">
        <v>34736102</v>
      </c>
      <c r="C205">
        <v>34736445</v>
      </c>
      <c r="D205">
        <v>31526767</v>
      </c>
      <c r="E205">
        <v>1</v>
      </c>
      <c r="F205">
        <v>1</v>
      </c>
      <c r="G205">
        <v>1</v>
      </c>
      <c r="H205">
        <v>2</v>
      </c>
      <c r="I205" t="s">
        <v>546</v>
      </c>
      <c r="J205" t="s">
        <v>547</v>
      </c>
      <c r="K205" t="s">
        <v>548</v>
      </c>
      <c r="L205">
        <v>1368</v>
      </c>
      <c r="N205">
        <v>1011</v>
      </c>
      <c r="O205" t="s">
        <v>418</v>
      </c>
      <c r="P205" t="s">
        <v>418</v>
      </c>
      <c r="Q205">
        <v>1</v>
      </c>
      <c r="W205">
        <v>0</v>
      </c>
      <c r="X205">
        <v>1293516068</v>
      </c>
      <c r="Y205">
        <v>2.36</v>
      </c>
      <c r="AA205">
        <v>0</v>
      </c>
      <c r="AB205">
        <v>175.56</v>
      </c>
      <c r="AC205">
        <v>14.4</v>
      </c>
      <c r="AD205">
        <v>0</v>
      </c>
      <c r="AE205">
        <v>0</v>
      </c>
      <c r="AF205">
        <v>175.56</v>
      </c>
      <c r="AG205">
        <v>14.4</v>
      </c>
      <c r="AH205">
        <v>0</v>
      </c>
      <c r="AI205">
        <v>1</v>
      </c>
      <c r="AJ205">
        <v>1</v>
      </c>
      <c r="AK205">
        <v>1</v>
      </c>
      <c r="AL205">
        <v>1</v>
      </c>
      <c r="AN205">
        <v>0</v>
      </c>
      <c r="AO205">
        <v>1</v>
      </c>
      <c r="AP205">
        <v>0</v>
      </c>
      <c r="AQ205">
        <v>0</v>
      </c>
      <c r="AR205">
        <v>0</v>
      </c>
      <c r="AS205" t="s">
        <v>47</v>
      </c>
      <c r="AT205">
        <v>2.36</v>
      </c>
      <c r="AU205" t="s">
        <v>47</v>
      </c>
      <c r="AV205">
        <v>0</v>
      </c>
      <c r="AW205">
        <v>2</v>
      </c>
      <c r="AX205">
        <v>34736450</v>
      </c>
      <c r="AY205">
        <v>1</v>
      </c>
      <c r="AZ205">
        <v>0</v>
      </c>
      <c r="BA205">
        <v>205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Y205*Source!I112</f>
        <v>4.9040799999999996</v>
      </c>
      <c r="CY205">
        <f t="shared" si="32"/>
        <v>175.56</v>
      </c>
      <c r="CZ205">
        <f t="shared" si="33"/>
        <v>175.56</v>
      </c>
      <c r="DA205">
        <f t="shared" si="34"/>
        <v>1</v>
      </c>
      <c r="DB205">
        <v>0</v>
      </c>
      <c r="GQ205">
        <v>-1</v>
      </c>
      <c r="GR205">
        <v>-1</v>
      </c>
    </row>
    <row r="206" spans="1:200" x14ac:dyDescent="0.2">
      <c r="A206">
        <f>ROW(Source!A112)</f>
        <v>112</v>
      </c>
      <c r="B206">
        <v>34736102</v>
      </c>
      <c r="C206">
        <v>34736445</v>
      </c>
      <c r="D206">
        <v>31526887</v>
      </c>
      <c r="E206">
        <v>1</v>
      </c>
      <c r="F206">
        <v>1</v>
      </c>
      <c r="G206">
        <v>1</v>
      </c>
      <c r="H206">
        <v>2</v>
      </c>
      <c r="I206" t="s">
        <v>549</v>
      </c>
      <c r="J206" t="s">
        <v>550</v>
      </c>
      <c r="K206" t="s">
        <v>551</v>
      </c>
      <c r="L206">
        <v>1368</v>
      </c>
      <c r="N206">
        <v>1011</v>
      </c>
      <c r="O206" t="s">
        <v>418</v>
      </c>
      <c r="P206" t="s">
        <v>418</v>
      </c>
      <c r="Q206">
        <v>1</v>
      </c>
      <c r="W206">
        <v>0</v>
      </c>
      <c r="X206">
        <v>-1692889495</v>
      </c>
      <c r="Y206">
        <v>0.99</v>
      </c>
      <c r="AA206">
        <v>0</v>
      </c>
      <c r="AB206">
        <v>0.9</v>
      </c>
      <c r="AC206">
        <v>0</v>
      </c>
      <c r="AD206">
        <v>0</v>
      </c>
      <c r="AE206">
        <v>0</v>
      </c>
      <c r="AF206">
        <v>0.9</v>
      </c>
      <c r="AG206">
        <v>0</v>
      </c>
      <c r="AH206">
        <v>0</v>
      </c>
      <c r="AI206">
        <v>1</v>
      </c>
      <c r="AJ206">
        <v>1</v>
      </c>
      <c r="AK206">
        <v>1</v>
      </c>
      <c r="AL206">
        <v>1</v>
      </c>
      <c r="AN206">
        <v>0</v>
      </c>
      <c r="AO206">
        <v>1</v>
      </c>
      <c r="AP206">
        <v>0</v>
      </c>
      <c r="AQ206">
        <v>0</v>
      </c>
      <c r="AR206">
        <v>0</v>
      </c>
      <c r="AS206" t="s">
        <v>47</v>
      </c>
      <c r="AT206">
        <v>0.99</v>
      </c>
      <c r="AU206" t="s">
        <v>47</v>
      </c>
      <c r="AV206">
        <v>0</v>
      </c>
      <c r="AW206">
        <v>2</v>
      </c>
      <c r="AX206">
        <v>34736451</v>
      </c>
      <c r="AY206">
        <v>1</v>
      </c>
      <c r="AZ206">
        <v>0</v>
      </c>
      <c r="BA206">
        <v>206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Y206*Source!I112</f>
        <v>2.05722</v>
      </c>
      <c r="CY206">
        <f t="shared" si="32"/>
        <v>0.9</v>
      </c>
      <c r="CZ206">
        <f t="shared" si="33"/>
        <v>0.9</v>
      </c>
      <c r="DA206">
        <f t="shared" si="34"/>
        <v>1</v>
      </c>
      <c r="DB206">
        <v>0</v>
      </c>
      <c r="GQ206">
        <v>-1</v>
      </c>
      <c r="GR206">
        <v>-1</v>
      </c>
    </row>
    <row r="207" spans="1:200" x14ac:dyDescent="0.2">
      <c r="A207">
        <f>ROW(Source!A112)</f>
        <v>112</v>
      </c>
      <c r="B207">
        <v>34736102</v>
      </c>
      <c r="C207">
        <v>34736445</v>
      </c>
      <c r="D207">
        <v>31528142</v>
      </c>
      <c r="E207">
        <v>1</v>
      </c>
      <c r="F207">
        <v>1</v>
      </c>
      <c r="G207">
        <v>1</v>
      </c>
      <c r="H207">
        <v>2</v>
      </c>
      <c r="I207" t="s">
        <v>439</v>
      </c>
      <c r="J207" t="s">
        <v>440</v>
      </c>
      <c r="K207" t="s">
        <v>441</v>
      </c>
      <c r="L207">
        <v>1368</v>
      </c>
      <c r="N207">
        <v>1011</v>
      </c>
      <c r="O207" t="s">
        <v>418</v>
      </c>
      <c r="P207" t="s">
        <v>418</v>
      </c>
      <c r="Q207">
        <v>1</v>
      </c>
      <c r="W207">
        <v>0</v>
      </c>
      <c r="X207">
        <v>1372534845</v>
      </c>
      <c r="Y207">
        <v>0.32</v>
      </c>
      <c r="AA207">
        <v>0</v>
      </c>
      <c r="AB207">
        <v>65.709999999999994</v>
      </c>
      <c r="AC207">
        <v>11.6</v>
      </c>
      <c r="AD207">
        <v>0</v>
      </c>
      <c r="AE207">
        <v>0</v>
      </c>
      <c r="AF207">
        <v>65.709999999999994</v>
      </c>
      <c r="AG207">
        <v>11.6</v>
      </c>
      <c r="AH207">
        <v>0</v>
      </c>
      <c r="AI207">
        <v>1</v>
      </c>
      <c r="AJ207">
        <v>1</v>
      </c>
      <c r="AK207">
        <v>1</v>
      </c>
      <c r="AL207">
        <v>1</v>
      </c>
      <c r="AN207">
        <v>0</v>
      </c>
      <c r="AO207">
        <v>1</v>
      </c>
      <c r="AP207">
        <v>0</v>
      </c>
      <c r="AQ207">
        <v>0</v>
      </c>
      <c r="AR207">
        <v>0</v>
      </c>
      <c r="AS207" t="s">
        <v>47</v>
      </c>
      <c r="AT207">
        <v>0.32</v>
      </c>
      <c r="AU207" t="s">
        <v>47</v>
      </c>
      <c r="AV207">
        <v>0</v>
      </c>
      <c r="AW207">
        <v>2</v>
      </c>
      <c r="AX207">
        <v>34736452</v>
      </c>
      <c r="AY207">
        <v>1</v>
      </c>
      <c r="AZ207">
        <v>0</v>
      </c>
      <c r="BA207">
        <v>207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Y207*Source!I112</f>
        <v>0.66496</v>
      </c>
      <c r="CY207">
        <f t="shared" si="32"/>
        <v>65.709999999999994</v>
      </c>
      <c r="CZ207">
        <f t="shared" si="33"/>
        <v>65.709999999999994</v>
      </c>
      <c r="DA207">
        <f t="shared" si="34"/>
        <v>1</v>
      </c>
      <c r="DB207">
        <v>0</v>
      </c>
      <c r="GQ207">
        <v>-1</v>
      </c>
      <c r="GR207">
        <v>-1</v>
      </c>
    </row>
    <row r="208" spans="1:200" x14ac:dyDescent="0.2">
      <c r="A208">
        <f>ROW(Source!A112)</f>
        <v>112</v>
      </c>
      <c r="B208">
        <v>34736102</v>
      </c>
      <c r="C208">
        <v>34736445</v>
      </c>
      <c r="D208">
        <v>31528377</v>
      </c>
      <c r="E208">
        <v>1</v>
      </c>
      <c r="F208">
        <v>1</v>
      </c>
      <c r="G208">
        <v>1</v>
      </c>
      <c r="H208">
        <v>2</v>
      </c>
      <c r="I208" t="s">
        <v>552</v>
      </c>
      <c r="J208" t="s">
        <v>553</v>
      </c>
      <c r="K208" t="s">
        <v>554</v>
      </c>
      <c r="L208">
        <v>1368</v>
      </c>
      <c r="N208">
        <v>1011</v>
      </c>
      <c r="O208" t="s">
        <v>418</v>
      </c>
      <c r="P208" t="s">
        <v>418</v>
      </c>
      <c r="Q208">
        <v>1</v>
      </c>
      <c r="W208">
        <v>0</v>
      </c>
      <c r="X208">
        <v>792402865</v>
      </c>
      <c r="Y208">
        <v>1.68</v>
      </c>
      <c r="AA208">
        <v>0</v>
      </c>
      <c r="AB208">
        <v>1.2</v>
      </c>
      <c r="AC208">
        <v>0</v>
      </c>
      <c r="AD208">
        <v>0</v>
      </c>
      <c r="AE208">
        <v>0</v>
      </c>
      <c r="AF208">
        <v>1.2</v>
      </c>
      <c r="AG208">
        <v>0</v>
      </c>
      <c r="AH208">
        <v>0</v>
      </c>
      <c r="AI208">
        <v>1</v>
      </c>
      <c r="AJ208">
        <v>1</v>
      </c>
      <c r="AK208">
        <v>1</v>
      </c>
      <c r="AL208">
        <v>1</v>
      </c>
      <c r="AN208">
        <v>0</v>
      </c>
      <c r="AO208">
        <v>1</v>
      </c>
      <c r="AP208">
        <v>0</v>
      </c>
      <c r="AQ208">
        <v>0</v>
      </c>
      <c r="AR208">
        <v>0</v>
      </c>
      <c r="AS208" t="s">
        <v>47</v>
      </c>
      <c r="AT208">
        <v>1.68</v>
      </c>
      <c r="AU208" t="s">
        <v>47</v>
      </c>
      <c r="AV208">
        <v>0</v>
      </c>
      <c r="AW208">
        <v>2</v>
      </c>
      <c r="AX208">
        <v>34736453</v>
      </c>
      <c r="AY208">
        <v>1</v>
      </c>
      <c r="AZ208">
        <v>0</v>
      </c>
      <c r="BA208">
        <v>208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Y208*Source!I112</f>
        <v>3.4910399999999995</v>
      </c>
      <c r="CY208">
        <f t="shared" si="32"/>
        <v>1.2</v>
      </c>
      <c r="CZ208">
        <f t="shared" si="33"/>
        <v>1.2</v>
      </c>
      <c r="DA208">
        <f t="shared" si="34"/>
        <v>1</v>
      </c>
      <c r="DB208">
        <v>0</v>
      </c>
      <c r="GQ208">
        <v>-1</v>
      </c>
      <c r="GR208">
        <v>-1</v>
      </c>
    </row>
    <row r="209" spans="1:200" x14ac:dyDescent="0.2">
      <c r="A209">
        <f>ROW(Source!A112)</f>
        <v>112</v>
      </c>
      <c r="B209">
        <v>34736102</v>
      </c>
      <c r="C209">
        <v>34736445</v>
      </c>
      <c r="D209">
        <v>31528424</v>
      </c>
      <c r="E209">
        <v>1</v>
      </c>
      <c r="F209">
        <v>1</v>
      </c>
      <c r="G209">
        <v>1</v>
      </c>
      <c r="H209">
        <v>2</v>
      </c>
      <c r="I209" t="s">
        <v>555</v>
      </c>
      <c r="J209" t="s">
        <v>556</v>
      </c>
      <c r="K209" t="s">
        <v>557</v>
      </c>
      <c r="L209">
        <v>1368</v>
      </c>
      <c r="N209">
        <v>1011</v>
      </c>
      <c r="O209" t="s">
        <v>418</v>
      </c>
      <c r="P209" t="s">
        <v>418</v>
      </c>
      <c r="Q209">
        <v>1</v>
      </c>
      <c r="W209">
        <v>0</v>
      </c>
      <c r="X209">
        <v>1323835807</v>
      </c>
      <c r="Y209">
        <v>0.18</v>
      </c>
      <c r="AA209">
        <v>0</v>
      </c>
      <c r="AB209">
        <v>12.31</v>
      </c>
      <c r="AC209">
        <v>0</v>
      </c>
      <c r="AD209">
        <v>0</v>
      </c>
      <c r="AE209">
        <v>0</v>
      </c>
      <c r="AF209">
        <v>12.31</v>
      </c>
      <c r="AG209">
        <v>0</v>
      </c>
      <c r="AH209">
        <v>0</v>
      </c>
      <c r="AI209">
        <v>1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S209" t="s">
        <v>47</v>
      </c>
      <c r="AT209">
        <v>0.18</v>
      </c>
      <c r="AU209" t="s">
        <v>47</v>
      </c>
      <c r="AV209">
        <v>0</v>
      </c>
      <c r="AW209">
        <v>2</v>
      </c>
      <c r="AX209">
        <v>34736454</v>
      </c>
      <c r="AY209">
        <v>1</v>
      </c>
      <c r="AZ209">
        <v>0</v>
      </c>
      <c r="BA209">
        <v>209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Y209*Source!I112</f>
        <v>0.37403999999999998</v>
      </c>
      <c r="CY209">
        <f t="shared" si="32"/>
        <v>12.31</v>
      </c>
      <c r="CZ209">
        <f t="shared" si="33"/>
        <v>12.31</v>
      </c>
      <c r="DA209">
        <f t="shared" si="34"/>
        <v>1</v>
      </c>
      <c r="DB209">
        <v>0</v>
      </c>
      <c r="GQ209">
        <v>-1</v>
      </c>
      <c r="GR209">
        <v>-1</v>
      </c>
    </row>
    <row r="210" spans="1:200" x14ac:dyDescent="0.2">
      <c r="A210">
        <f>ROW(Source!A112)</f>
        <v>112</v>
      </c>
      <c r="B210">
        <v>34736102</v>
      </c>
      <c r="C210">
        <v>34736445</v>
      </c>
      <c r="D210">
        <v>31444762</v>
      </c>
      <c r="E210">
        <v>1</v>
      </c>
      <c r="F210">
        <v>1</v>
      </c>
      <c r="G210">
        <v>1</v>
      </c>
      <c r="H210">
        <v>3</v>
      </c>
      <c r="I210" t="s">
        <v>558</v>
      </c>
      <c r="J210" t="s">
        <v>559</v>
      </c>
      <c r="K210" t="s">
        <v>560</v>
      </c>
      <c r="L210">
        <v>1339</v>
      </c>
      <c r="N210">
        <v>1007</v>
      </c>
      <c r="O210" t="s">
        <v>81</v>
      </c>
      <c r="P210" t="s">
        <v>81</v>
      </c>
      <c r="Q210">
        <v>1</v>
      </c>
      <c r="W210">
        <v>0</v>
      </c>
      <c r="X210">
        <v>1262771840</v>
      </c>
      <c r="Y210">
        <v>1.4</v>
      </c>
      <c r="AA210">
        <v>6.22</v>
      </c>
      <c r="AB210">
        <v>0</v>
      </c>
      <c r="AC210">
        <v>0</v>
      </c>
      <c r="AD210">
        <v>0</v>
      </c>
      <c r="AE210">
        <v>6.22</v>
      </c>
      <c r="AF210">
        <v>0</v>
      </c>
      <c r="AG210">
        <v>0</v>
      </c>
      <c r="AH210">
        <v>0</v>
      </c>
      <c r="AI210">
        <v>1</v>
      </c>
      <c r="AJ210">
        <v>1</v>
      </c>
      <c r="AK210">
        <v>1</v>
      </c>
      <c r="AL210">
        <v>1</v>
      </c>
      <c r="AN210">
        <v>0</v>
      </c>
      <c r="AO210">
        <v>1</v>
      </c>
      <c r="AP210">
        <v>0</v>
      </c>
      <c r="AQ210">
        <v>0</v>
      </c>
      <c r="AR210">
        <v>0</v>
      </c>
      <c r="AS210" t="s">
        <v>47</v>
      </c>
      <c r="AT210">
        <v>1.4</v>
      </c>
      <c r="AU210" t="s">
        <v>47</v>
      </c>
      <c r="AV210">
        <v>0</v>
      </c>
      <c r="AW210">
        <v>2</v>
      </c>
      <c r="AX210">
        <v>34736455</v>
      </c>
      <c r="AY210">
        <v>1</v>
      </c>
      <c r="AZ210">
        <v>0</v>
      </c>
      <c r="BA210">
        <v>210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Y210*Source!I112</f>
        <v>2.9091999999999998</v>
      </c>
      <c r="CY210">
        <f t="shared" ref="CY210:CY223" si="35">AA210</f>
        <v>6.22</v>
      </c>
      <c r="CZ210">
        <f t="shared" ref="CZ210:CZ223" si="36">AE210</f>
        <v>6.22</v>
      </c>
      <c r="DA210">
        <f t="shared" ref="DA210:DA223" si="37">AI210</f>
        <v>1</v>
      </c>
      <c r="DB210">
        <v>0</v>
      </c>
      <c r="DH210">
        <f>Source!I112*SmtRes!Y210</f>
        <v>2.9091999999999998</v>
      </c>
      <c r="DI210">
        <f t="shared" ref="DI210:DI223" si="38">AA210</f>
        <v>6.22</v>
      </c>
      <c r="DJ210">
        <f>EtalonRes!Y210</f>
        <v>6.22</v>
      </c>
      <c r="DK210">
        <f>Source!BC112</f>
        <v>1</v>
      </c>
      <c r="GQ210">
        <v>-1</v>
      </c>
      <c r="GR210">
        <v>-1</v>
      </c>
    </row>
    <row r="211" spans="1:200" x14ac:dyDescent="0.2">
      <c r="A211">
        <f>ROW(Source!A112)</f>
        <v>112</v>
      </c>
      <c r="B211">
        <v>34736102</v>
      </c>
      <c r="C211">
        <v>34736445</v>
      </c>
      <c r="D211">
        <v>31444769</v>
      </c>
      <c r="E211">
        <v>1</v>
      </c>
      <c r="F211">
        <v>1</v>
      </c>
      <c r="G211">
        <v>1</v>
      </c>
      <c r="H211">
        <v>3</v>
      </c>
      <c r="I211" t="s">
        <v>561</v>
      </c>
      <c r="J211" t="s">
        <v>562</v>
      </c>
      <c r="K211" t="s">
        <v>563</v>
      </c>
      <c r="L211">
        <v>1346</v>
      </c>
      <c r="N211">
        <v>1009</v>
      </c>
      <c r="O211" t="s">
        <v>564</v>
      </c>
      <c r="P211" t="s">
        <v>564</v>
      </c>
      <c r="Q211">
        <v>1</v>
      </c>
      <c r="W211">
        <v>0</v>
      </c>
      <c r="X211">
        <v>1721895514</v>
      </c>
      <c r="Y211">
        <v>0.42</v>
      </c>
      <c r="AA211">
        <v>6.09</v>
      </c>
      <c r="AB211">
        <v>0</v>
      </c>
      <c r="AC211">
        <v>0</v>
      </c>
      <c r="AD211">
        <v>0</v>
      </c>
      <c r="AE211">
        <v>6.09</v>
      </c>
      <c r="AF211">
        <v>0</v>
      </c>
      <c r="AG211">
        <v>0</v>
      </c>
      <c r="AH211">
        <v>0</v>
      </c>
      <c r="AI211">
        <v>1</v>
      </c>
      <c r="AJ211">
        <v>1</v>
      </c>
      <c r="AK211">
        <v>1</v>
      </c>
      <c r="AL211">
        <v>1</v>
      </c>
      <c r="AN211">
        <v>0</v>
      </c>
      <c r="AO211">
        <v>1</v>
      </c>
      <c r="AP211">
        <v>0</v>
      </c>
      <c r="AQ211">
        <v>0</v>
      </c>
      <c r="AR211">
        <v>0</v>
      </c>
      <c r="AS211" t="s">
        <v>47</v>
      </c>
      <c r="AT211">
        <v>0.42</v>
      </c>
      <c r="AU211" t="s">
        <v>47</v>
      </c>
      <c r="AV211">
        <v>0</v>
      </c>
      <c r="AW211">
        <v>2</v>
      </c>
      <c r="AX211">
        <v>34736456</v>
      </c>
      <c r="AY211">
        <v>1</v>
      </c>
      <c r="AZ211">
        <v>0</v>
      </c>
      <c r="BA211">
        <v>211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Y211*Source!I112</f>
        <v>0.87275999999999987</v>
      </c>
      <c r="CY211">
        <f t="shared" si="35"/>
        <v>6.09</v>
      </c>
      <c r="CZ211">
        <f t="shared" si="36"/>
        <v>6.09</v>
      </c>
      <c r="DA211">
        <f t="shared" si="37"/>
        <v>1</v>
      </c>
      <c r="DB211">
        <v>0</v>
      </c>
      <c r="DH211">
        <f>Source!I112*SmtRes!Y211</f>
        <v>0.87275999999999987</v>
      </c>
      <c r="DI211">
        <f t="shared" si="38"/>
        <v>6.09</v>
      </c>
      <c r="DJ211">
        <f>EtalonRes!Y211</f>
        <v>6.09</v>
      </c>
      <c r="DK211">
        <f>Source!BC112</f>
        <v>1</v>
      </c>
      <c r="GQ211">
        <v>-1</v>
      </c>
      <c r="GR211">
        <v>-1</v>
      </c>
    </row>
    <row r="212" spans="1:200" x14ac:dyDescent="0.2">
      <c r="A212">
        <f>ROW(Source!A112)</f>
        <v>112</v>
      </c>
      <c r="B212">
        <v>34736102</v>
      </c>
      <c r="C212">
        <v>34736445</v>
      </c>
      <c r="D212">
        <v>31447859</v>
      </c>
      <c r="E212">
        <v>1</v>
      </c>
      <c r="F212">
        <v>1</v>
      </c>
      <c r="G212">
        <v>1</v>
      </c>
      <c r="H212">
        <v>3</v>
      </c>
      <c r="I212" t="s">
        <v>565</v>
      </c>
      <c r="J212" t="s">
        <v>566</v>
      </c>
      <c r="K212" t="s">
        <v>567</v>
      </c>
      <c r="L212">
        <v>1348</v>
      </c>
      <c r="N212">
        <v>1009</v>
      </c>
      <c r="O212" t="s">
        <v>74</v>
      </c>
      <c r="P212" t="s">
        <v>74</v>
      </c>
      <c r="Q212">
        <v>1000</v>
      </c>
      <c r="W212">
        <v>0</v>
      </c>
      <c r="X212">
        <v>-714836380</v>
      </c>
      <c r="Y212">
        <v>6.0999999999999997E-4</v>
      </c>
      <c r="AA212">
        <v>10315.01</v>
      </c>
      <c r="AB212">
        <v>0</v>
      </c>
      <c r="AC212">
        <v>0</v>
      </c>
      <c r="AD212">
        <v>0</v>
      </c>
      <c r="AE212">
        <v>10315.01</v>
      </c>
      <c r="AF212">
        <v>0</v>
      </c>
      <c r="AG212">
        <v>0</v>
      </c>
      <c r="AH212">
        <v>0</v>
      </c>
      <c r="AI212">
        <v>1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0</v>
      </c>
      <c r="AQ212">
        <v>0</v>
      </c>
      <c r="AR212">
        <v>0</v>
      </c>
      <c r="AS212" t="s">
        <v>47</v>
      </c>
      <c r="AT212">
        <v>6.0999999999999997E-4</v>
      </c>
      <c r="AU212" t="s">
        <v>47</v>
      </c>
      <c r="AV212">
        <v>0</v>
      </c>
      <c r="AW212">
        <v>2</v>
      </c>
      <c r="AX212">
        <v>34736457</v>
      </c>
      <c r="AY212">
        <v>1</v>
      </c>
      <c r="AZ212">
        <v>0</v>
      </c>
      <c r="BA212">
        <v>212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Y212*Source!I112</f>
        <v>1.2675799999999999E-3</v>
      </c>
      <c r="CY212">
        <f t="shared" si="35"/>
        <v>10315.01</v>
      </c>
      <c r="CZ212">
        <f t="shared" si="36"/>
        <v>10315.01</v>
      </c>
      <c r="DA212">
        <f t="shared" si="37"/>
        <v>1</v>
      </c>
      <c r="DB212">
        <v>0</v>
      </c>
      <c r="DH212">
        <f>Source!I112*SmtRes!Y212</f>
        <v>1.2675799999999999E-3</v>
      </c>
      <c r="DI212">
        <f t="shared" si="38"/>
        <v>10315.01</v>
      </c>
      <c r="DJ212">
        <f>EtalonRes!Y212</f>
        <v>10315.01</v>
      </c>
      <c r="DK212">
        <f>Source!BC112</f>
        <v>1</v>
      </c>
      <c r="GQ212">
        <v>-1</v>
      </c>
      <c r="GR212">
        <v>-1</v>
      </c>
    </row>
    <row r="213" spans="1:200" x14ac:dyDescent="0.2">
      <c r="A213">
        <f>ROW(Source!A112)</f>
        <v>112</v>
      </c>
      <c r="B213">
        <v>34736102</v>
      </c>
      <c r="C213">
        <v>34736445</v>
      </c>
      <c r="D213">
        <v>31449050</v>
      </c>
      <c r="E213">
        <v>1</v>
      </c>
      <c r="F213">
        <v>1</v>
      </c>
      <c r="G213">
        <v>1</v>
      </c>
      <c r="H213">
        <v>3</v>
      </c>
      <c r="I213" t="s">
        <v>490</v>
      </c>
      <c r="J213" t="s">
        <v>491</v>
      </c>
      <c r="K213" t="s">
        <v>492</v>
      </c>
      <c r="L213">
        <v>1348</v>
      </c>
      <c r="N213">
        <v>1009</v>
      </c>
      <c r="O213" t="s">
        <v>74</v>
      </c>
      <c r="P213" t="s">
        <v>74</v>
      </c>
      <c r="Q213">
        <v>1000</v>
      </c>
      <c r="W213">
        <v>0</v>
      </c>
      <c r="X213">
        <v>-437906794</v>
      </c>
      <c r="Y213">
        <v>2.2000000000000001E-3</v>
      </c>
      <c r="AA213">
        <v>9040.01</v>
      </c>
      <c r="AB213">
        <v>0</v>
      </c>
      <c r="AC213">
        <v>0</v>
      </c>
      <c r="AD213">
        <v>0</v>
      </c>
      <c r="AE213">
        <v>9040.01</v>
      </c>
      <c r="AF213">
        <v>0</v>
      </c>
      <c r="AG213">
        <v>0</v>
      </c>
      <c r="AH213">
        <v>0</v>
      </c>
      <c r="AI213">
        <v>1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0</v>
      </c>
      <c r="AQ213">
        <v>0</v>
      </c>
      <c r="AR213">
        <v>0</v>
      </c>
      <c r="AS213" t="s">
        <v>47</v>
      </c>
      <c r="AT213">
        <v>2.2000000000000001E-3</v>
      </c>
      <c r="AU213" t="s">
        <v>47</v>
      </c>
      <c r="AV213">
        <v>0</v>
      </c>
      <c r="AW213">
        <v>2</v>
      </c>
      <c r="AX213">
        <v>34736458</v>
      </c>
      <c r="AY213">
        <v>1</v>
      </c>
      <c r="AZ213">
        <v>0</v>
      </c>
      <c r="BA213">
        <v>213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Y213*Source!I112</f>
        <v>4.5716000000000003E-3</v>
      </c>
      <c r="CY213">
        <f t="shared" si="35"/>
        <v>9040.01</v>
      </c>
      <c r="CZ213">
        <f t="shared" si="36"/>
        <v>9040.01</v>
      </c>
      <c r="DA213">
        <f t="shared" si="37"/>
        <v>1</v>
      </c>
      <c r="DB213">
        <v>0</v>
      </c>
      <c r="DH213">
        <f>Source!I112*SmtRes!Y213</f>
        <v>4.5716000000000003E-3</v>
      </c>
      <c r="DI213">
        <f t="shared" si="38"/>
        <v>9040.01</v>
      </c>
      <c r="DJ213">
        <f>EtalonRes!Y213</f>
        <v>9040.01</v>
      </c>
      <c r="DK213">
        <f>Source!BC112</f>
        <v>1</v>
      </c>
      <c r="GQ213">
        <v>-1</v>
      </c>
      <c r="GR213">
        <v>-1</v>
      </c>
    </row>
    <row r="214" spans="1:200" x14ac:dyDescent="0.2">
      <c r="A214">
        <f>ROW(Source!A112)</f>
        <v>112</v>
      </c>
      <c r="B214">
        <v>34736102</v>
      </c>
      <c r="C214">
        <v>34736445</v>
      </c>
      <c r="D214">
        <v>31450130</v>
      </c>
      <c r="E214">
        <v>1</v>
      </c>
      <c r="F214">
        <v>1</v>
      </c>
      <c r="G214">
        <v>1</v>
      </c>
      <c r="H214">
        <v>3</v>
      </c>
      <c r="I214" t="s">
        <v>568</v>
      </c>
      <c r="J214" t="s">
        <v>569</v>
      </c>
      <c r="K214" t="s">
        <v>570</v>
      </c>
      <c r="L214">
        <v>1348</v>
      </c>
      <c r="N214">
        <v>1009</v>
      </c>
      <c r="O214" t="s">
        <v>74</v>
      </c>
      <c r="P214" t="s">
        <v>74</v>
      </c>
      <c r="Q214">
        <v>1000</v>
      </c>
      <c r="W214">
        <v>0</v>
      </c>
      <c r="X214">
        <v>-2116243625</v>
      </c>
      <c r="Y214">
        <v>1.4999999999999999E-4</v>
      </c>
      <c r="AA214">
        <v>37900</v>
      </c>
      <c r="AB214">
        <v>0</v>
      </c>
      <c r="AC214">
        <v>0</v>
      </c>
      <c r="AD214">
        <v>0</v>
      </c>
      <c r="AE214">
        <v>37900</v>
      </c>
      <c r="AF214">
        <v>0</v>
      </c>
      <c r="AG214">
        <v>0</v>
      </c>
      <c r="AH214">
        <v>0</v>
      </c>
      <c r="AI214">
        <v>1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0</v>
      </c>
      <c r="AQ214">
        <v>0</v>
      </c>
      <c r="AR214">
        <v>0</v>
      </c>
      <c r="AS214" t="s">
        <v>47</v>
      </c>
      <c r="AT214">
        <v>1.4999999999999999E-4</v>
      </c>
      <c r="AU214" t="s">
        <v>47</v>
      </c>
      <c r="AV214">
        <v>0</v>
      </c>
      <c r="AW214">
        <v>2</v>
      </c>
      <c r="AX214">
        <v>34736459</v>
      </c>
      <c r="AY214">
        <v>1</v>
      </c>
      <c r="AZ214">
        <v>0</v>
      </c>
      <c r="BA214">
        <v>214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Y214*Source!I112</f>
        <v>3.1169999999999993E-4</v>
      </c>
      <c r="CY214">
        <f t="shared" si="35"/>
        <v>37900</v>
      </c>
      <c r="CZ214">
        <f t="shared" si="36"/>
        <v>37900</v>
      </c>
      <c r="DA214">
        <f t="shared" si="37"/>
        <v>1</v>
      </c>
      <c r="DB214">
        <v>0</v>
      </c>
      <c r="DH214">
        <f>Source!I112*SmtRes!Y214</f>
        <v>3.1169999999999993E-4</v>
      </c>
      <c r="DI214">
        <f t="shared" si="38"/>
        <v>37900</v>
      </c>
      <c r="DJ214">
        <f>EtalonRes!Y214</f>
        <v>37900</v>
      </c>
      <c r="DK214">
        <f>Source!BC112</f>
        <v>1</v>
      </c>
      <c r="GQ214">
        <v>-1</v>
      </c>
      <c r="GR214">
        <v>-1</v>
      </c>
    </row>
    <row r="215" spans="1:200" x14ac:dyDescent="0.2">
      <c r="A215">
        <f>ROW(Source!A112)</f>
        <v>112</v>
      </c>
      <c r="B215">
        <v>34736102</v>
      </c>
      <c r="C215">
        <v>34736445</v>
      </c>
      <c r="D215">
        <v>31467862</v>
      </c>
      <c r="E215">
        <v>1</v>
      </c>
      <c r="F215">
        <v>1</v>
      </c>
      <c r="G215">
        <v>1</v>
      </c>
      <c r="H215">
        <v>3</v>
      </c>
      <c r="I215" t="s">
        <v>571</v>
      </c>
      <c r="J215" t="s">
        <v>572</v>
      </c>
      <c r="K215" t="s">
        <v>573</v>
      </c>
      <c r="L215">
        <v>1348</v>
      </c>
      <c r="N215">
        <v>1009</v>
      </c>
      <c r="O215" t="s">
        <v>74</v>
      </c>
      <c r="P215" t="s">
        <v>74</v>
      </c>
      <c r="Q215">
        <v>1000</v>
      </c>
      <c r="W215">
        <v>0</v>
      </c>
      <c r="X215">
        <v>299819930</v>
      </c>
      <c r="Y215">
        <v>1.0999999999999999E-2</v>
      </c>
      <c r="AA215">
        <v>7712</v>
      </c>
      <c r="AB215">
        <v>0</v>
      </c>
      <c r="AC215">
        <v>0</v>
      </c>
      <c r="AD215">
        <v>0</v>
      </c>
      <c r="AE215">
        <v>7712</v>
      </c>
      <c r="AF215">
        <v>0</v>
      </c>
      <c r="AG215">
        <v>0</v>
      </c>
      <c r="AH215">
        <v>0</v>
      </c>
      <c r="AI215">
        <v>1</v>
      </c>
      <c r="AJ215">
        <v>1</v>
      </c>
      <c r="AK215">
        <v>1</v>
      </c>
      <c r="AL215">
        <v>1</v>
      </c>
      <c r="AN215">
        <v>0</v>
      </c>
      <c r="AO215">
        <v>1</v>
      </c>
      <c r="AP215">
        <v>0</v>
      </c>
      <c r="AQ215">
        <v>0</v>
      </c>
      <c r="AR215">
        <v>0</v>
      </c>
      <c r="AS215" t="s">
        <v>47</v>
      </c>
      <c r="AT215">
        <v>1.0999999999999999E-2</v>
      </c>
      <c r="AU215" t="s">
        <v>47</v>
      </c>
      <c r="AV215">
        <v>0</v>
      </c>
      <c r="AW215">
        <v>2</v>
      </c>
      <c r="AX215">
        <v>34736460</v>
      </c>
      <c r="AY215">
        <v>1</v>
      </c>
      <c r="AZ215">
        <v>0</v>
      </c>
      <c r="BA215">
        <v>215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Y215*Source!I112</f>
        <v>2.2857999999999996E-2</v>
      </c>
      <c r="CY215">
        <f t="shared" si="35"/>
        <v>7712</v>
      </c>
      <c r="CZ215">
        <f t="shared" si="36"/>
        <v>7712</v>
      </c>
      <c r="DA215">
        <f t="shared" si="37"/>
        <v>1</v>
      </c>
      <c r="DB215">
        <v>0</v>
      </c>
      <c r="DH215">
        <f>Source!I112*SmtRes!Y215</f>
        <v>2.2857999999999996E-2</v>
      </c>
      <c r="DI215">
        <f t="shared" si="38"/>
        <v>7712</v>
      </c>
      <c r="DJ215">
        <f>EtalonRes!Y215</f>
        <v>7712</v>
      </c>
      <c r="DK215">
        <f>Source!BC112</f>
        <v>1</v>
      </c>
      <c r="GQ215">
        <v>-1</v>
      </c>
      <c r="GR215">
        <v>-1</v>
      </c>
    </row>
    <row r="216" spans="1:200" x14ac:dyDescent="0.2">
      <c r="A216">
        <f>ROW(Source!A112)</f>
        <v>112</v>
      </c>
      <c r="B216">
        <v>34736102</v>
      </c>
      <c r="C216">
        <v>34736445</v>
      </c>
      <c r="D216">
        <v>31441458</v>
      </c>
      <c r="E216">
        <v>17</v>
      </c>
      <c r="F216">
        <v>1</v>
      </c>
      <c r="G216">
        <v>1</v>
      </c>
      <c r="H216">
        <v>3</v>
      </c>
      <c r="I216" t="s">
        <v>221</v>
      </c>
      <c r="J216" t="s">
        <v>47</v>
      </c>
      <c r="K216" t="s">
        <v>222</v>
      </c>
      <c r="L216">
        <v>1371</v>
      </c>
      <c r="N216">
        <v>1013</v>
      </c>
      <c r="O216" t="s">
        <v>106</v>
      </c>
      <c r="P216" t="s">
        <v>106</v>
      </c>
      <c r="Q216">
        <v>1</v>
      </c>
      <c r="W216">
        <v>0</v>
      </c>
      <c r="X216">
        <v>1161424631</v>
      </c>
      <c r="Y216">
        <v>1751.6843120000001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1</v>
      </c>
      <c r="AJ216">
        <v>1</v>
      </c>
      <c r="AK216">
        <v>1</v>
      </c>
      <c r="AL216">
        <v>1</v>
      </c>
      <c r="AN216">
        <v>1</v>
      </c>
      <c r="AO216">
        <v>0</v>
      </c>
      <c r="AP216">
        <v>0</v>
      </c>
      <c r="AQ216">
        <v>0</v>
      </c>
      <c r="AR216">
        <v>0</v>
      </c>
      <c r="AS216" t="s">
        <v>47</v>
      </c>
      <c r="AT216">
        <v>1751.6843120000001</v>
      </c>
      <c r="AU216" t="s">
        <v>47</v>
      </c>
      <c r="AV216">
        <v>0</v>
      </c>
      <c r="AW216">
        <v>2</v>
      </c>
      <c r="AX216">
        <v>34736461</v>
      </c>
      <c r="AY216">
        <v>1</v>
      </c>
      <c r="AZ216">
        <v>6144</v>
      </c>
      <c r="BA216">
        <v>216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Y216*Source!I112</f>
        <v>3640.0000003360001</v>
      </c>
      <c r="CY216">
        <f t="shared" si="35"/>
        <v>0</v>
      </c>
      <c r="CZ216">
        <f t="shared" si="36"/>
        <v>0</v>
      </c>
      <c r="DA216">
        <f t="shared" si="37"/>
        <v>1</v>
      </c>
      <c r="DB216">
        <v>0</v>
      </c>
      <c r="DH216">
        <f>Source!I112*SmtRes!Y216</f>
        <v>3640.0000003360001</v>
      </c>
      <c r="DI216">
        <f t="shared" si="38"/>
        <v>0</v>
      </c>
      <c r="DJ216">
        <f>EtalonRes!Y216</f>
        <v>0</v>
      </c>
      <c r="DK216">
        <f>Source!BC112</f>
        <v>1</v>
      </c>
      <c r="GP216">
        <v>1</v>
      </c>
      <c r="GQ216">
        <v>-1</v>
      </c>
      <c r="GR216">
        <v>-1</v>
      </c>
    </row>
    <row r="217" spans="1:200" x14ac:dyDescent="0.2">
      <c r="A217">
        <f>ROW(Source!A112)</f>
        <v>112</v>
      </c>
      <c r="B217">
        <v>34736102</v>
      </c>
      <c r="C217">
        <v>34736445</v>
      </c>
      <c r="D217">
        <v>31469891</v>
      </c>
      <c r="E217">
        <v>1</v>
      </c>
      <c r="F217">
        <v>1</v>
      </c>
      <c r="G217">
        <v>1</v>
      </c>
      <c r="H217">
        <v>3</v>
      </c>
      <c r="I217" t="s">
        <v>574</v>
      </c>
      <c r="J217" t="s">
        <v>575</v>
      </c>
      <c r="K217" t="s">
        <v>576</v>
      </c>
      <c r="L217">
        <v>1302</v>
      </c>
      <c r="N217">
        <v>1003</v>
      </c>
      <c r="O217" t="s">
        <v>289</v>
      </c>
      <c r="P217" t="s">
        <v>289</v>
      </c>
      <c r="Q217">
        <v>10</v>
      </c>
      <c r="W217">
        <v>0</v>
      </c>
      <c r="X217">
        <v>-1640127157</v>
      </c>
      <c r="Y217">
        <v>1.6E-2</v>
      </c>
      <c r="AA217">
        <v>50.24</v>
      </c>
      <c r="AB217">
        <v>0</v>
      </c>
      <c r="AC217">
        <v>0</v>
      </c>
      <c r="AD217">
        <v>0</v>
      </c>
      <c r="AE217">
        <v>50.24</v>
      </c>
      <c r="AF217">
        <v>0</v>
      </c>
      <c r="AG217">
        <v>0</v>
      </c>
      <c r="AH217">
        <v>0</v>
      </c>
      <c r="AI217">
        <v>1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S217" t="s">
        <v>47</v>
      </c>
      <c r="AT217">
        <v>1.6E-2</v>
      </c>
      <c r="AU217" t="s">
        <v>47</v>
      </c>
      <c r="AV217">
        <v>0</v>
      </c>
      <c r="AW217">
        <v>2</v>
      </c>
      <c r="AX217">
        <v>34736462</v>
      </c>
      <c r="AY217">
        <v>1</v>
      </c>
      <c r="AZ217">
        <v>0</v>
      </c>
      <c r="BA217">
        <v>217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Y217*Source!I112</f>
        <v>3.3248E-2</v>
      </c>
      <c r="CY217">
        <f t="shared" si="35"/>
        <v>50.24</v>
      </c>
      <c r="CZ217">
        <f t="shared" si="36"/>
        <v>50.24</v>
      </c>
      <c r="DA217">
        <f t="shared" si="37"/>
        <v>1</v>
      </c>
      <c r="DB217">
        <v>0</v>
      </c>
      <c r="DH217">
        <f>Source!I112*SmtRes!Y217</f>
        <v>3.3248E-2</v>
      </c>
      <c r="DI217">
        <f t="shared" si="38"/>
        <v>50.24</v>
      </c>
      <c r="DJ217">
        <f>EtalonRes!Y217</f>
        <v>50.24</v>
      </c>
      <c r="DK217">
        <f>Source!BC112</f>
        <v>1</v>
      </c>
      <c r="GQ217">
        <v>-1</v>
      </c>
      <c r="GR217">
        <v>-1</v>
      </c>
    </row>
    <row r="218" spans="1:200" x14ac:dyDescent="0.2">
      <c r="A218">
        <f>ROW(Source!A112)</f>
        <v>112</v>
      </c>
      <c r="B218">
        <v>34736102</v>
      </c>
      <c r="C218">
        <v>34736445</v>
      </c>
      <c r="D218">
        <v>31470250</v>
      </c>
      <c r="E218">
        <v>1</v>
      </c>
      <c r="F218">
        <v>1</v>
      </c>
      <c r="G218">
        <v>1</v>
      </c>
      <c r="H218">
        <v>3</v>
      </c>
      <c r="I218" t="s">
        <v>472</v>
      </c>
      <c r="J218" t="s">
        <v>473</v>
      </c>
      <c r="K218" t="s">
        <v>474</v>
      </c>
      <c r="L218">
        <v>1348</v>
      </c>
      <c r="N218">
        <v>1009</v>
      </c>
      <c r="O218" t="s">
        <v>74</v>
      </c>
      <c r="P218" t="s">
        <v>74</v>
      </c>
      <c r="Q218">
        <v>1000</v>
      </c>
      <c r="W218">
        <v>0</v>
      </c>
      <c r="X218">
        <v>-1396314973</v>
      </c>
      <c r="Y218">
        <v>4.0000000000000003E-5</v>
      </c>
      <c r="AA218">
        <v>4455.2</v>
      </c>
      <c r="AB218">
        <v>0</v>
      </c>
      <c r="AC218">
        <v>0</v>
      </c>
      <c r="AD218">
        <v>0</v>
      </c>
      <c r="AE218">
        <v>4455.2</v>
      </c>
      <c r="AF218">
        <v>0</v>
      </c>
      <c r="AG218">
        <v>0</v>
      </c>
      <c r="AH218">
        <v>0</v>
      </c>
      <c r="AI218">
        <v>1</v>
      </c>
      <c r="AJ218">
        <v>1</v>
      </c>
      <c r="AK218">
        <v>1</v>
      </c>
      <c r="AL218">
        <v>1</v>
      </c>
      <c r="AN218">
        <v>0</v>
      </c>
      <c r="AO218">
        <v>1</v>
      </c>
      <c r="AP218">
        <v>0</v>
      </c>
      <c r="AQ218">
        <v>0</v>
      </c>
      <c r="AR218">
        <v>0</v>
      </c>
      <c r="AS218" t="s">
        <v>47</v>
      </c>
      <c r="AT218">
        <v>4.0000000000000003E-5</v>
      </c>
      <c r="AU218" t="s">
        <v>47</v>
      </c>
      <c r="AV218">
        <v>0</v>
      </c>
      <c r="AW218">
        <v>2</v>
      </c>
      <c r="AX218">
        <v>34736463</v>
      </c>
      <c r="AY218">
        <v>1</v>
      </c>
      <c r="AZ218">
        <v>0</v>
      </c>
      <c r="BA218">
        <v>218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Y218*Source!I112</f>
        <v>8.3120000000000004E-5</v>
      </c>
      <c r="CY218">
        <f t="shared" si="35"/>
        <v>4455.2</v>
      </c>
      <c r="CZ218">
        <f t="shared" si="36"/>
        <v>4455.2</v>
      </c>
      <c r="DA218">
        <f t="shared" si="37"/>
        <v>1</v>
      </c>
      <c r="DB218">
        <v>0</v>
      </c>
      <c r="DH218">
        <f>Source!I112*SmtRes!Y218</f>
        <v>8.3120000000000004E-5</v>
      </c>
      <c r="DI218">
        <f t="shared" si="38"/>
        <v>4455.2</v>
      </c>
      <c r="DJ218">
        <f>EtalonRes!Y218</f>
        <v>4455.2</v>
      </c>
      <c r="DK218">
        <f>Source!BC112</f>
        <v>1</v>
      </c>
      <c r="GQ218">
        <v>-1</v>
      </c>
      <c r="GR218">
        <v>-1</v>
      </c>
    </row>
    <row r="219" spans="1:200" x14ac:dyDescent="0.2">
      <c r="A219">
        <f>ROW(Source!A112)</f>
        <v>112</v>
      </c>
      <c r="B219">
        <v>34736102</v>
      </c>
      <c r="C219">
        <v>34736445</v>
      </c>
      <c r="D219">
        <v>31471010</v>
      </c>
      <c r="E219">
        <v>1</v>
      </c>
      <c r="F219">
        <v>1</v>
      </c>
      <c r="G219">
        <v>1</v>
      </c>
      <c r="H219">
        <v>3</v>
      </c>
      <c r="I219" t="s">
        <v>577</v>
      </c>
      <c r="J219" t="s">
        <v>578</v>
      </c>
      <c r="K219" t="s">
        <v>579</v>
      </c>
      <c r="L219">
        <v>1348</v>
      </c>
      <c r="N219">
        <v>1009</v>
      </c>
      <c r="O219" t="s">
        <v>74</v>
      </c>
      <c r="P219" t="s">
        <v>74</v>
      </c>
      <c r="Q219">
        <v>1000</v>
      </c>
      <c r="W219">
        <v>0</v>
      </c>
      <c r="X219">
        <v>900832145</v>
      </c>
      <c r="Y219">
        <v>2.97E-3</v>
      </c>
      <c r="AA219">
        <v>4920</v>
      </c>
      <c r="AB219">
        <v>0</v>
      </c>
      <c r="AC219">
        <v>0</v>
      </c>
      <c r="AD219">
        <v>0</v>
      </c>
      <c r="AE219">
        <v>4920</v>
      </c>
      <c r="AF219">
        <v>0</v>
      </c>
      <c r="AG219">
        <v>0</v>
      </c>
      <c r="AH219">
        <v>0</v>
      </c>
      <c r="AI219">
        <v>1</v>
      </c>
      <c r="AJ219">
        <v>1</v>
      </c>
      <c r="AK219">
        <v>1</v>
      </c>
      <c r="AL219">
        <v>1</v>
      </c>
      <c r="AN219">
        <v>0</v>
      </c>
      <c r="AO219">
        <v>1</v>
      </c>
      <c r="AP219">
        <v>0</v>
      </c>
      <c r="AQ219">
        <v>0</v>
      </c>
      <c r="AR219">
        <v>0</v>
      </c>
      <c r="AS219" t="s">
        <v>47</v>
      </c>
      <c r="AT219">
        <v>2.97E-3</v>
      </c>
      <c r="AU219" t="s">
        <v>47</v>
      </c>
      <c r="AV219">
        <v>0</v>
      </c>
      <c r="AW219">
        <v>2</v>
      </c>
      <c r="AX219">
        <v>34736465</v>
      </c>
      <c r="AY219">
        <v>1</v>
      </c>
      <c r="AZ219">
        <v>0</v>
      </c>
      <c r="BA219">
        <v>220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Y219*Source!I112</f>
        <v>6.1716599999999998E-3</v>
      </c>
      <c r="CY219">
        <f t="shared" si="35"/>
        <v>4920</v>
      </c>
      <c r="CZ219">
        <f t="shared" si="36"/>
        <v>4920</v>
      </c>
      <c r="DA219">
        <f t="shared" si="37"/>
        <v>1</v>
      </c>
      <c r="DB219">
        <v>0</v>
      </c>
      <c r="DH219">
        <f>Source!I112*SmtRes!Y219</f>
        <v>6.1716599999999998E-3</v>
      </c>
      <c r="DI219">
        <f t="shared" si="38"/>
        <v>4920</v>
      </c>
      <c r="DJ219">
        <f>EtalonRes!Y220</f>
        <v>4920</v>
      </c>
      <c r="DK219">
        <f>Source!BC112</f>
        <v>1</v>
      </c>
      <c r="GQ219">
        <v>-1</v>
      </c>
      <c r="GR219">
        <v>-1</v>
      </c>
    </row>
    <row r="220" spans="1:200" x14ac:dyDescent="0.2">
      <c r="A220">
        <f>ROW(Source!A112)</f>
        <v>112</v>
      </c>
      <c r="B220">
        <v>34736102</v>
      </c>
      <c r="C220">
        <v>34736445</v>
      </c>
      <c r="D220">
        <v>31474917</v>
      </c>
      <c r="E220">
        <v>1</v>
      </c>
      <c r="F220">
        <v>1</v>
      </c>
      <c r="G220">
        <v>1</v>
      </c>
      <c r="H220">
        <v>3</v>
      </c>
      <c r="I220" t="s">
        <v>580</v>
      </c>
      <c r="J220" t="s">
        <v>581</v>
      </c>
      <c r="K220" t="s">
        <v>582</v>
      </c>
      <c r="L220">
        <v>1339</v>
      </c>
      <c r="N220">
        <v>1007</v>
      </c>
      <c r="O220" t="s">
        <v>81</v>
      </c>
      <c r="P220" t="s">
        <v>81</v>
      </c>
      <c r="Q220">
        <v>1</v>
      </c>
      <c r="W220">
        <v>0</v>
      </c>
      <c r="X220">
        <v>1283004816</v>
      </c>
      <c r="Y220">
        <v>1.2999999999999999E-3</v>
      </c>
      <c r="AA220">
        <v>1700</v>
      </c>
      <c r="AB220">
        <v>0</v>
      </c>
      <c r="AC220">
        <v>0</v>
      </c>
      <c r="AD220">
        <v>0</v>
      </c>
      <c r="AE220">
        <v>1700</v>
      </c>
      <c r="AF220">
        <v>0</v>
      </c>
      <c r="AG220">
        <v>0</v>
      </c>
      <c r="AH220">
        <v>0</v>
      </c>
      <c r="AI220">
        <v>1</v>
      </c>
      <c r="AJ220">
        <v>1</v>
      </c>
      <c r="AK220">
        <v>1</v>
      </c>
      <c r="AL220">
        <v>1</v>
      </c>
      <c r="AN220">
        <v>0</v>
      </c>
      <c r="AO220">
        <v>1</v>
      </c>
      <c r="AP220">
        <v>0</v>
      </c>
      <c r="AQ220">
        <v>0</v>
      </c>
      <c r="AR220">
        <v>0</v>
      </c>
      <c r="AS220" t="s">
        <v>47</v>
      </c>
      <c r="AT220">
        <v>1.2999999999999999E-3</v>
      </c>
      <c r="AU220" t="s">
        <v>47</v>
      </c>
      <c r="AV220">
        <v>0</v>
      </c>
      <c r="AW220">
        <v>2</v>
      </c>
      <c r="AX220">
        <v>34736466</v>
      </c>
      <c r="AY220">
        <v>1</v>
      </c>
      <c r="AZ220">
        <v>0</v>
      </c>
      <c r="BA220">
        <v>221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Y220*Source!I112</f>
        <v>2.7013999999999996E-3</v>
      </c>
      <c r="CY220">
        <f t="shared" si="35"/>
        <v>1700</v>
      </c>
      <c r="CZ220">
        <f t="shared" si="36"/>
        <v>1700</v>
      </c>
      <c r="DA220">
        <f t="shared" si="37"/>
        <v>1</v>
      </c>
      <c r="DB220">
        <v>0</v>
      </c>
      <c r="DH220">
        <f>Source!I112*SmtRes!Y220</f>
        <v>2.7013999999999996E-3</v>
      </c>
      <c r="DI220">
        <f t="shared" si="38"/>
        <v>1700</v>
      </c>
      <c r="DJ220">
        <f>EtalonRes!Y221</f>
        <v>1700</v>
      </c>
      <c r="DK220">
        <f>Source!BC112</f>
        <v>1</v>
      </c>
      <c r="GQ220">
        <v>-1</v>
      </c>
      <c r="GR220">
        <v>-1</v>
      </c>
    </row>
    <row r="221" spans="1:200" x14ac:dyDescent="0.2">
      <c r="A221">
        <f>ROW(Source!A112)</f>
        <v>112</v>
      </c>
      <c r="B221">
        <v>34736102</v>
      </c>
      <c r="C221">
        <v>34736445</v>
      </c>
      <c r="D221">
        <v>31482552</v>
      </c>
      <c r="E221">
        <v>1</v>
      </c>
      <c r="F221">
        <v>1</v>
      </c>
      <c r="G221">
        <v>1</v>
      </c>
      <c r="H221">
        <v>3</v>
      </c>
      <c r="I221" t="s">
        <v>583</v>
      </c>
      <c r="J221" t="s">
        <v>584</v>
      </c>
      <c r="K221" t="s">
        <v>585</v>
      </c>
      <c r="L221">
        <v>1348</v>
      </c>
      <c r="N221">
        <v>1009</v>
      </c>
      <c r="O221" t="s">
        <v>74</v>
      </c>
      <c r="P221" t="s">
        <v>74</v>
      </c>
      <c r="Q221">
        <v>1000</v>
      </c>
      <c r="W221">
        <v>0</v>
      </c>
      <c r="X221">
        <v>-1655298345</v>
      </c>
      <c r="Y221">
        <v>4.6999999999999999E-4</v>
      </c>
      <c r="AA221">
        <v>15620</v>
      </c>
      <c r="AB221">
        <v>0</v>
      </c>
      <c r="AC221">
        <v>0</v>
      </c>
      <c r="AD221">
        <v>0</v>
      </c>
      <c r="AE221">
        <v>15620</v>
      </c>
      <c r="AF221">
        <v>0</v>
      </c>
      <c r="AG221">
        <v>0</v>
      </c>
      <c r="AH221">
        <v>0</v>
      </c>
      <c r="AI221">
        <v>1</v>
      </c>
      <c r="AJ221">
        <v>1</v>
      </c>
      <c r="AK221">
        <v>1</v>
      </c>
      <c r="AL221">
        <v>1</v>
      </c>
      <c r="AN221">
        <v>0</v>
      </c>
      <c r="AO221">
        <v>1</v>
      </c>
      <c r="AP221">
        <v>0</v>
      </c>
      <c r="AQ221">
        <v>0</v>
      </c>
      <c r="AR221">
        <v>0</v>
      </c>
      <c r="AS221" t="s">
        <v>47</v>
      </c>
      <c r="AT221">
        <v>4.6999999999999999E-4</v>
      </c>
      <c r="AU221" t="s">
        <v>47</v>
      </c>
      <c r="AV221">
        <v>0</v>
      </c>
      <c r="AW221">
        <v>2</v>
      </c>
      <c r="AX221">
        <v>34736467</v>
      </c>
      <c r="AY221">
        <v>1</v>
      </c>
      <c r="AZ221">
        <v>0</v>
      </c>
      <c r="BA221">
        <v>222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Y221*Source!I112</f>
        <v>9.7665999999999985E-4</v>
      </c>
      <c r="CY221">
        <f t="shared" si="35"/>
        <v>15620</v>
      </c>
      <c r="CZ221">
        <f t="shared" si="36"/>
        <v>15620</v>
      </c>
      <c r="DA221">
        <f t="shared" si="37"/>
        <v>1</v>
      </c>
      <c r="DB221">
        <v>0</v>
      </c>
      <c r="DH221">
        <f>Source!I112*SmtRes!Y221</f>
        <v>9.7665999999999985E-4</v>
      </c>
      <c r="DI221">
        <f t="shared" si="38"/>
        <v>15620</v>
      </c>
      <c r="DJ221">
        <f>EtalonRes!Y222</f>
        <v>15620</v>
      </c>
      <c r="DK221">
        <f>Source!BC112</f>
        <v>1</v>
      </c>
      <c r="GQ221">
        <v>-1</v>
      </c>
      <c r="GR221">
        <v>-1</v>
      </c>
    </row>
    <row r="222" spans="1:200" x14ac:dyDescent="0.2">
      <c r="A222">
        <f>ROW(Source!A112)</f>
        <v>112</v>
      </c>
      <c r="B222">
        <v>34736102</v>
      </c>
      <c r="C222">
        <v>34736445</v>
      </c>
      <c r="D222">
        <v>31483752</v>
      </c>
      <c r="E222">
        <v>1</v>
      </c>
      <c r="F222">
        <v>1</v>
      </c>
      <c r="G222">
        <v>1</v>
      </c>
      <c r="H222">
        <v>3</v>
      </c>
      <c r="I222" t="s">
        <v>586</v>
      </c>
      <c r="J222" t="s">
        <v>587</v>
      </c>
      <c r="K222" t="s">
        <v>588</v>
      </c>
      <c r="L222">
        <v>1348</v>
      </c>
      <c r="N222">
        <v>1009</v>
      </c>
      <c r="O222" t="s">
        <v>74</v>
      </c>
      <c r="P222" t="s">
        <v>74</v>
      </c>
      <c r="Q222">
        <v>1000</v>
      </c>
      <c r="W222">
        <v>0</v>
      </c>
      <c r="X222">
        <v>-639604785</v>
      </c>
      <c r="Y222">
        <v>9.0000000000000006E-5</v>
      </c>
      <c r="AA222">
        <v>9420</v>
      </c>
      <c r="AB222">
        <v>0</v>
      </c>
      <c r="AC222">
        <v>0</v>
      </c>
      <c r="AD222">
        <v>0</v>
      </c>
      <c r="AE222">
        <v>9420</v>
      </c>
      <c r="AF222">
        <v>0</v>
      </c>
      <c r="AG222">
        <v>0</v>
      </c>
      <c r="AH222">
        <v>0</v>
      </c>
      <c r="AI222">
        <v>1</v>
      </c>
      <c r="AJ222">
        <v>1</v>
      </c>
      <c r="AK222">
        <v>1</v>
      </c>
      <c r="AL222">
        <v>1</v>
      </c>
      <c r="AN222">
        <v>0</v>
      </c>
      <c r="AO222">
        <v>1</v>
      </c>
      <c r="AP222">
        <v>0</v>
      </c>
      <c r="AQ222">
        <v>0</v>
      </c>
      <c r="AR222">
        <v>0</v>
      </c>
      <c r="AS222" t="s">
        <v>47</v>
      </c>
      <c r="AT222">
        <v>9.0000000000000006E-5</v>
      </c>
      <c r="AU222" t="s">
        <v>47</v>
      </c>
      <c r="AV222">
        <v>0</v>
      </c>
      <c r="AW222">
        <v>2</v>
      </c>
      <c r="AX222">
        <v>34736468</v>
      </c>
      <c r="AY222">
        <v>1</v>
      </c>
      <c r="AZ222">
        <v>0</v>
      </c>
      <c r="BA222">
        <v>223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Y222*Source!I112</f>
        <v>1.8702000000000001E-4</v>
      </c>
      <c r="CY222">
        <f t="shared" si="35"/>
        <v>9420</v>
      </c>
      <c r="CZ222">
        <f t="shared" si="36"/>
        <v>9420</v>
      </c>
      <c r="DA222">
        <f t="shared" si="37"/>
        <v>1</v>
      </c>
      <c r="DB222">
        <v>0</v>
      </c>
      <c r="DH222">
        <f>Source!I112*SmtRes!Y222</f>
        <v>1.8702000000000001E-4</v>
      </c>
      <c r="DI222">
        <f t="shared" si="38"/>
        <v>9420</v>
      </c>
      <c r="DJ222">
        <f>EtalonRes!Y223</f>
        <v>9420</v>
      </c>
      <c r="DK222">
        <f>Source!BC112</f>
        <v>1</v>
      </c>
      <c r="GQ222">
        <v>-1</v>
      </c>
      <c r="GR222">
        <v>-1</v>
      </c>
    </row>
    <row r="223" spans="1:200" x14ac:dyDescent="0.2">
      <c r="A223">
        <f>ROW(Source!A112)</f>
        <v>112</v>
      </c>
      <c r="B223">
        <v>34736102</v>
      </c>
      <c r="C223">
        <v>34736445</v>
      </c>
      <c r="D223">
        <v>0</v>
      </c>
      <c r="E223">
        <v>0</v>
      </c>
      <c r="F223">
        <v>1</v>
      </c>
      <c r="G223">
        <v>1</v>
      </c>
      <c r="H223">
        <v>3</v>
      </c>
      <c r="I223" t="s">
        <v>224</v>
      </c>
      <c r="J223" t="s">
        <v>47</v>
      </c>
      <c r="K223" t="s">
        <v>225</v>
      </c>
      <c r="L223">
        <v>1371</v>
      </c>
      <c r="N223">
        <v>1013</v>
      </c>
      <c r="O223" t="s">
        <v>106</v>
      </c>
      <c r="P223" t="s">
        <v>106</v>
      </c>
      <c r="Q223">
        <v>1</v>
      </c>
      <c r="W223">
        <v>0</v>
      </c>
      <c r="X223">
        <v>1190815019</v>
      </c>
      <c r="Y223">
        <v>14.436959</v>
      </c>
      <c r="AA223">
        <v>288.33999999999997</v>
      </c>
      <c r="AB223">
        <v>0</v>
      </c>
      <c r="AC223">
        <v>0</v>
      </c>
      <c r="AD223">
        <v>0</v>
      </c>
      <c r="AE223">
        <v>288.33999999999997</v>
      </c>
      <c r="AF223">
        <v>0</v>
      </c>
      <c r="AG223">
        <v>0</v>
      </c>
      <c r="AH223">
        <v>0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0</v>
      </c>
      <c r="AP223">
        <v>1</v>
      </c>
      <c r="AQ223">
        <v>0</v>
      </c>
      <c r="AR223">
        <v>0</v>
      </c>
      <c r="AS223" t="s">
        <v>47</v>
      </c>
      <c r="AT223">
        <v>14.436959</v>
      </c>
      <c r="AU223" t="s">
        <v>47</v>
      </c>
      <c r="AV223">
        <v>0</v>
      </c>
      <c r="AW223">
        <v>1</v>
      </c>
      <c r="AX223">
        <v>-1</v>
      </c>
      <c r="AY223">
        <v>0</v>
      </c>
      <c r="AZ223">
        <v>0</v>
      </c>
      <c r="BA223" t="s">
        <v>47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Y223*Source!I112</f>
        <v>30.000000801999999</v>
      </c>
      <c r="CY223">
        <f t="shared" si="35"/>
        <v>288.33999999999997</v>
      </c>
      <c r="CZ223">
        <f t="shared" si="36"/>
        <v>288.33999999999997</v>
      </c>
      <c r="DA223">
        <f t="shared" si="37"/>
        <v>1</v>
      </c>
      <c r="DB223">
        <v>0</v>
      </c>
      <c r="DH223">
        <f>Source!I112*SmtRes!Y223</f>
        <v>30.000000801999999</v>
      </c>
      <c r="DI223">
        <f t="shared" si="38"/>
        <v>288.33999999999997</v>
      </c>
      <c r="DK223">
        <f>Source!BC112</f>
        <v>1</v>
      </c>
      <c r="GP223">
        <v>1</v>
      </c>
      <c r="GQ223">
        <v>-1</v>
      </c>
      <c r="GR223">
        <v>-1</v>
      </c>
    </row>
    <row r="224" spans="1:200" x14ac:dyDescent="0.2">
      <c r="A224">
        <f>ROW(Source!A113)</f>
        <v>113</v>
      </c>
      <c r="B224">
        <v>34736124</v>
      </c>
      <c r="C224">
        <v>34736445</v>
      </c>
      <c r="D224">
        <v>31715109</v>
      </c>
      <c r="E224">
        <v>1</v>
      </c>
      <c r="F224">
        <v>1</v>
      </c>
      <c r="G224">
        <v>1</v>
      </c>
      <c r="H224">
        <v>1</v>
      </c>
      <c r="I224" t="s">
        <v>505</v>
      </c>
      <c r="J224" t="s">
        <v>47</v>
      </c>
      <c r="K224" t="s">
        <v>506</v>
      </c>
      <c r="L224">
        <v>1191</v>
      </c>
      <c r="N224">
        <v>1013</v>
      </c>
      <c r="O224" t="s">
        <v>414</v>
      </c>
      <c r="P224" t="s">
        <v>414</v>
      </c>
      <c r="Q224">
        <v>1</v>
      </c>
      <c r="W224">
        <v>0</v>
      </c>
      <c r="X224">
        <v>-784637506</v>
      </c>
      <c r="Y224">
        <v>35.5</v>
      </c>
      <c r="AA224">
        <v>0</v>
      </c>
      <c r="AB224">
        <v>0</v>
      </c>
      <c r="AC224">
        <v>0</v>
      </c>
      <c r="AD224">
        <v>59.26</v>
      </c>
      <c r="AE224">
        <v>0</v>
      </c>
      <c r="AF224">
        <v>0</v>
      </c>
      <c r="AG224">
        <v>0</v>
      </c>
      <c r="AH224">
        <v>8.74</v>
      </c>
      <c r="AI224">
        <v>1</v>
      </c>
      <c r="AJ224">
        <v>1</v>
      </c>
      <c r="AK224">
        <v>1</v>
      </c>
      <c r="AL224">
        <v>6.78</v>
      </c>
      <c r="AN224">
        <v>0</v>
      </c>
      <c r="AO224">
        <v>1</v>
      </c>
      <c r="AP224">
        <v>0</v>
      </c>
      <c r="AQ224">
        <v>0</v>
      </c>
      <c r="AR224">
        <v>0</v>
      </c>
      <c r="AS224" t="s">
        <v>47</v>
      </c>
      <c r="AT224">
        <v>35.5</v>
      </c>
      <c r="AU224" t="s">
        <v>47</v>
      </c>
      <c r="AV224">
        <v>1</v>
      </c>
      <c r="AW224">
        <v>2</v>
      </c>
      <c r="AX224">
        <v>34736446</v>
      </c>
      <c r="AY224">
        <v>1</v>
      </c>
      <c r="AZ224">
        <v>0</v>
      </c>
      <c r="BA224">
        <v>224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Y224*Source!I113</f>
        <v>73.768999999999991</v>
      </c>
      <c r="CY224">
        <f>AD224</f>
        <v>59.26</v>
      </c>
      <c r="CZ224">
        <f>AH224</f>
        <v>8.74</v>
      </c>
      <c r="DA224">
        <f>AL224</f>
        <v>6.78</v>
      </c>
      <c r="DB224">
        <v>0</v>
      </c>
      <c r="GQ224">
        <v>-1</v>
      </c>
      <c r="GR224">
        <v>-1</v>
      </c>
    </row>
    <row r="225" spans="1:200" x14ac:dyDescent="0.2">
      <c r="A225">
        <f>ROW(Source!A113)</f>
        <v>113</v>
      </c>
      <c r="B225">
        <v>34736124</v>
      </c>
      <c r="C225">
        <v>34736445</v>
      </c>
      <c r="D225">
        <v>31709492</v>
      </c>
      <c r="E225">
        <v>1</v>
      </c>
      <c r="F225">
        <v>1</v>
      </c>
      <c r="G225">
        <v>1</v>
      </c>
      <c r="H225">
        <v>1</v>
      </c>
      <c r="I225" t="s">
        <v>434</v>
      </c>
      <c r="J225" t="s">
        <v>47</v>
      </c>
      <c r="K225" t="s">
        <v>435</v>
      </c>
      <c r="L225">
        <v>1191</v>
      </c>
      <c r="N225">
        <v>1013</v>
      </c>
      <c r="O225" t="s">
        <v>414</v>
      </c>
      <c r="P225" t="s">
        <v>414</v>
      </c>
      <c r="Q225">
        <v>1</v>
      </c>
      <c r="W225">
        <v>0</v>
      </c>
      <c r="X225">
        <v>-1417349443</v>
      </c>
      <c r="Y225">
        <v>2.93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1</v>
      </c>
      <c r="AJ225">
        <v>1</v>
      </c>
      <c r="AK225">
        <v>6.78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S225" t="s">
        <v>47</v>
      </c>
      <c r="AT225">
        <v>2.93</v>
      </c>
      <c r="AU225" t="s">
        <v>47</v>
      </c>
      <c r="AV225">
        <v>2</v>
      </c>
      <c r="AW225">
        <v>2</v>
      </c>
      <c r="AX225">
        <v>34736447</v>
      </c>
      <c r="AY225">
        <v>1</v>
      </c>
      <c r="AZ225">
        <v>0</v>
      </c>
      <c r="BA225">
        <v>225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Y225*Source!I113</f>
        <v>6.0885400000000001</v>
      </c>
      <c r="CY225">
        <f>AD225</f>
        <v>0</v>
      </c>
      <c r="CZ225">
        <f>AH225</f>
        <v>0</v>
      </c>
      <c r="DA225">
        <f>AL225</f>
        <v>1</v>
      </c>
      <c r="DB225">
        <v>0</v>
      </c>
      <c r="GQ225">
        <v>-1</v>
      </c>
      <c r="GR225">
        <v>-1</v>
      </c>
    </row>
    <row r="226" spans="1:200" x14ac:dyDescent="0.2">
      <c r="A226">
        <f>ROW(Source!A113)</f>
        <v>113</v>
      </c>
      <c r="B226">
        <v>34736124</v>
      </c>
      <c r="C226">
        <v>34736445</v>
      </c>
      <c r="D226">
        <v>31526673</v>
      </c>
      <c r="E226">
        <v>1</v>
      </c>
      <c r="F226">
        <v>1</v>
      </c>
      <c r="G226">
        <v>1</v>
      </c>
      <c r="H226">
        <v>2</v>
      </c>
      <c r="I226" t="s">
        <v>543</v>
      </c>
      <c r="J226" t="s">
        <v>544</v>
      </c>
      <c r="K226" t="s">
        <v>545</v>
      </c>
      <c r="L226">
        <v>1368</v>
      </c>
      <c r="N226">
        <v>1011</v>
      </c>
      <c r="O226" t="s">
        <v>418</v>
      </c>
      <c r="P226" t="s">
        <v>418</v>
      </c>
      <c r="Q226">
        <v>1</v>
      </c>
      <c r="W226">
        <v>0</v>
      </c>
      <c r="X226">
        <v>641541266</v>
      </c>
      <c r="Y226">
        <v>0.04</v>
      </c>
      <c r="AA226">
        <v>0</v>
      </c>
      <c r="AB226">
        <v>815.23</v>
      </c>
      <c r="AC226">
        <v>15.42</v>
      </c>
      <c r="AD226">
        <v>0</v>
      </c>
      <c r="AE226">
        <v>0</v>
      </c>
      <c r="AF226">
        <v>120.24</v>
      </c>
      <c r="AG226">
        <v>15.42</v>
      </c>
      <c r="AH226">
        <v>0</v>
      </c>
      <c r="AI226">
        <v>1</v>
      </c>
      <c r="AJ226">
        <v>6.78</v>
      </c>
      <c r="AK226">
        <v>1</v>
      </c>
      <c r="AL226">
        <v>1</v>
      </c>
      <c r="AN226">
        <v>0</v>
      </c>
      <c r="AO226">
        <v>1</v>
      </c>
      <c r="AP226">
        <v>0</v>
      </c>
      <c r="AQ226">
        <v>0</v>
      </c>
      <c r="AR226">
        <v>0</v>
      </c>
      <c r="AS226" t="s">
        <v>47</v>
      </c>
      <c r="AT226">
        <v>0.04</v>
      </c>
      <c r="AU226" t="s">
        <v>47</v>
      </c>
      <c r="AV226">
        <v>0</v>
      </c>
      <c r="AW226">
        <v>2</v>
      </c>
      <c r="AX226">
        <v>34736448</v>
      </c>
      <c r="AY226">
        <v>1</v>
      </c>
      <c r="AZ226">
        <v>0</v>
      </c>
      <c r="BA226">
        <v>226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Y226*Source!I113</f>
        <v>8.3119999999999999E-2</v>
      </c>
      <c r="CY226">
        <f t="shared" ref="CY226:CY232" si="39">AB226</f>
        <v>815.23</v>
      </c>
      <c r="CZ226">
        <f t="shared" ref="CZ226:CZ232" si="40">AF226</f>
        <v>120.24</v>
      </c>
      <c r="DA226">
        <f t="shared" ref="DA226:DA232" si="41">AJ226</f>
        <v>6.78</v>
      </c>
      <c r="DB226">
        <v>0</v>
      </c>
      <c r="GQ226">
        <v>-1</v>
      </c>
      <c r="GR226">
        <v>-1</v>
      </c>
    </row>
    <row r="227" spans="1:200" x14ac:dyDescent="0.2">
      <c r="A227">
        <f>ROW(Source!A113)</f>
        <v>113</v>
      </c>
      <c r="B227">
        <v>34736124</v>
      </c>
      <c r="C227">
        <v>34736445</v>
      </c>
      <c r="D227">
        <v>31526753</v>
      </c>
      <c r="E227">
        <v>1</v>
      </c>
      <c r="F227">
        <v>1</v>
      </c>
      <c r="G227">
        <v>1</v>
      </c>
      <c r="H227">
        <v>2</v>
      </c>
      <c r="I227" t="s">
        <v>469</v>
      </c>
      <c r="J227" t="s">
        <v>470</v>
      </c>
      <c r="K227" t="s">
        <v>471</v>
      </c>
      <c r="L227">
        <v>1368</v>
      </c>
      <c r="N227">
        <v>1011</v>
      </c>
      <c r="O227" t="s">
        <v>418</v>
      </c>
      <c r="P227" t="s">
        <v>418</v>
      </c>
      <c r="Q227">
        <v>1</v>
      </c>
      <c r="W227">
        <v>0</v>
      </c>
      <c r="X227">
        <v>-1718674368</v>
      </c>
      <c r="Y227">
        <v>0.21</v>
      </c>
      <c r="AA227">
        <v>0</v>
      </c>
      <c r="AB227">
        <v>759.29</v>
      </c>
      <c r="AC227">
        <v>13.5</v>
      </c>
      <c r="AD227">
        <v>0</v>
      </c>
      <c r="AE227">
        <v>0</v>
      </c>
      <c r="AF227">
        <v>111.99</v>
      </c>
      <c r="AG227">
        <v>13.5</v>
      </c>
      <c r="AH227">
        <v>0</v>
      </c>
      <c r="AI227">
        <v>1</v>
      </c>
      <c r="AJ227">
        <v>6.78</v>
      </c>
      <c r="AK227">
        <v>1</v>
      </c>
      <c r="AL227">
        <v>1</v>
      </c>
      <c r="AN227">
        <v>0</v>
      </c>
      <c r="AO227">
        <v>1</v>
      </c>
      <c r="AP227">
        <v>0</v>
      </c>
      <c r="AQ227">
        <v>0</v>
      </c>
      <c r="AR227">
        <v>0</v>
      </c>
      <c r="AS227" t="s">
        <v>47</v>
      </c>
      <c r="AT227">
        <v>0.21</v>
      </c>
      <c r="AU227" t="s">
        <v>47</v>
      </c>
      <c r="AV227">
        <v>0</v>
      </c>
      <c r="AW227">
        <v>2</v>
      </c>
      <c r="AX227">
        <v>34736449</v>
      </c>
      <c r="AY227">
        <v>1</v>
      </c>
      <c r="AZ227">
        <v>0</v>
      </c>
      <c r="BA227">
        <v>227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Y227*Source!I113</f>
        <v>0.43637999999999993</v>
      </c>
      <c r="CY227">
        <f t="shared" si="39"/>
        <v>759.29</v>
      </c>
      <c r="CZ227">
        <f t="shared" si="40"/>
        <v>111.99</v>
      </c>
      <c r="DA227">
        <f t="shared" si="41"/>
        <v>6.78</v>
      </c>
      <c r="DB227">
        <v>0</v>
      </c>
      <c r="GQ227">
        <v>-1</v>
      </c>
      <c r="GR227">
        <v>-1</v>
      </c>
    </row>
    <row r="228" spans="1:200" x14ac:dyDescent="0.2">
      <c r="A228">
        <f>ROW(Source!A113)</f>
        <v>113</v>
      </c>
      <c r="B228">
        <v>34736124</v>
      </c>
      <c r="C228">
        <v>34736445</v>
      </c>
      <c r="D228">
        <v>31526767</v>
      </c>
      <c r="E228">
        <v>1</v>
      </c>
      <c r="F228">
        <v>1</v>
      </c>
      <c r="G228">
        <v>1</v>
      </c>
      <c r="H228">
        <v>2</v>
      </c>
      <c r="I228" t="s">
        <v>546</v>
      </c>
      <c r="J228" t="s">
        <v>547</v>
      </c>
      <c r="K228" t="s">
        <v>548</v>
      </c>
      <c r="L228">
        <v>1368</v>
      </c>
      <c r="N228">
        <v>1011</v>
      </c>
      <c r="O228" t="s">
        <v>418</v>
      </c>
      <c r="P228" t="s">
        <v>418</v>
      </c>
      <c r="Q228">
        <v>1</v>
      </c>
      <c r="W228">
        <v>0</v>
      </c>
      <c r="X228">
        <v>1293516068</v>
      </c>
      <c r="Y228">
        <v>2.36</v>
      </c>
      <c r="AA228">
        <v>0</v>
      </c>
      <c r="AB228">
        <v>1190.3</v>
      </c>
      <c r="AC228">
        <v>14.4</v>
      </c>
      <c r="AD228">
        <v>0</v>
      </c>
      <c r="AE228">
        <v>0</v>
      </c>
      <c r="AF228">
        <v>175.56</v>
      </c>
      <c r="AG228">
        <v>14.4</v>
      </c>
      <c r="AH228">
        <v>0</v>
      </c>
      <c r="AI228">
        <v>1</v>
      </c>
      <c r="AJ228">
        <v>6.78</v>
      </c>
      <c r="AK228">
        <v>1</v>
      </c>
      <c r="AL228">
        <v>1</v>
      </c>
      <c r="AN228">
        <v>0</v>
      </c>
      <c r="AO228">
        <v>1</v>
      </c>
      <c r="AP228">
        <v>0</v>
      </c>
      <c r="AQ228">
        <v>0</v>
      </c>
      <c r="AR228">
        <v>0</v>
      </c>
      <c r="AS228" t="s">
        <v>47</v>
      </c>
      <c r="AT228">
        <v>2.36</v>
      </c>
      <c r="AU228" t="s">
        <v>47</v>
      </c>
      <c r="AV228">
        <v>0</v>
      </c>
      <c r="AW228">
        <v>2</v>
      </c>
      <c r="AX228">
        <v>34736450</v>
      </c>
      <c r="AY228">
        <v>1</v>
      </c>
      <c r="AZ228">
        <v>0</v>
      </c>
      <c r="BA228">
        <v>228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Y228*Source!I113</f>
        <v>4.9040799999999996</v>
      </c>
      <c r="CY228">
        <f t="shared" si="39"/>
        <v>1190.3</v>
      </c>
      <c r="CZ228">
        <f t="shared" si="40"/>
        <v>175.56</v>
      </c>
      <c r="DA228">
        <f t="shared" si="41"/>
        <v>6.78</v>
      </c>
      <c r="DB228">
        <v>0</v>
      </c>
      <c r="GQ228">
        <v>-1</v>
      </c>
      <c r="GR228">
        <v>-1</v>
      </c>
    </row>
    <row r="229" spans="1:200" x14ac:dyDescent="0.2">
      <c r="A229">
        <f>ROW(Source!A113)</f>
        <v>113</v>
      </c>
      <c r="B229">
        <v>34736124</v>
      </c>
      <c r="C229">
        <v>34736445</v>
      </c>
      <c r="D229">
        <v>31526887</v>
      </c>
      <c r="E229">
        <v>1</v>
      </c>
      <c r="F229">
        <v>1</v>
      </c>
      <c r="G229">
        <v>1</v>
      </c>
      <c r="H229">
        <v>2</v>
      </c>
      <c r="I229" t="s">
        <v>549</v>
      </c>
      <c r="J229" t="s">
        <v>550</v>
      </c>
      <c r="K229" t="s">
        <v>551</v>
      </c>
      <c r="L229">
        <v>1368</v>
      </c>
      <c r="N229">
        <v>1011</v>
      </c>
      <c r="O229" t="s">
        <v>418</v>
      </c>
      <c r="P229" t="s">
        <v>418</v>
      </c>
      <c r="Q229">
        <v>1</v>
      </c>
      <c r="W229">
        <v>0</v>
      </c>
      <c r="X229">
        <v>-1692889495</v>
      </c>
      <c r="Y229">
        <v>0.99</v>
      </c>
      <c r="AA229">
        <v>0</v>
      </c>
      <c r="AB229">
        <v>6.1</v>
      </c>
      <c r="AC229">
        <v>0</v>
      </c>
      <c r="AD229">
        <v>0</v>
      </c>
      <c r="AE229">
        <v>0</v>
      </c>
      <c r="AF229">
        <v>0.9</v>
      </c>
      <c r="AG229">
        <v>0</v>
      </c>
      <c r="AH229">
        <v>0</v>
      </c>
      <c r="AI229">
        <v>1</v>
      </c>
      <c r="AJ229">
        <v>6.78</v>
      </c>
      <c r="AK229">
        <v>1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S229" t="s">
        <v>47</v>
      </c>
      <c r="AT229">
        <v>0.99</v>
      </c>
      <c r="AU229" t="s">
        <v>47</v>
      </c>
      <c r="AV229">
        <v>0</v>
      </c>
      <c r="AW229">
        <v>2</v>
      </c>
      <c r="AX229">
        <v>34736451</v>
      </c>
      <c r="AY229">
        <v>1</v>
      </c>
      <c r="AZ229">
        <v>0</v>
      </c>
      <c r="BA229">
        <v>229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Y229*Source!I113</f>
        <v>2.05722</v>
      </c>
      <c r="CY229">
        <f t="shared" si="39"/>
        <v>6.1</v>
      </c>
      <c r="CZ229">
        <f t="shared" si="40"/>
        <v>0.9</v>
      </c>
      <c r="DA229">
        <f t="shared" si="41"/>
        <v>6.78</v>
      </c>
      <c r="DB229">
        <v>0</v>
      </c>
      <c r="GQ229">
        <v>-1</v>
      </c>
      <c r="GR229">
        <v>-1</v>
      </c>
    </row>
    <row r="230" spans="1:200" x14ac:dyDescent="0.2">
      <c r="A230">
        <f>ROW(Source!A113)</f>
        <v>113</v>
      </c>
      <c r="B230">
        <v>34736124</v>
      </c>
      <c r="C230">
        <v>34736445</v>
      </c>
      <c r="D230">
        <v>31528142</v>
      </c>
      <c r="E230">
        <v>1</v>
      </c>
      <c r="F230">
        <v>1</v>
      </c>
      <c r="G230">
        <v>1</v>
      </c>
      <c r="H230">
        <v>2</v>
      </c>
      <c r="I230" t="s">
        <v>439</v>
      </c>
      <c r="J230" t="s">
        <v>440</v>
      </c>
      <c r="K230" t="s">
        <v>441</v>
      </c>
      <c r="L230">
        <v>1368</v>
      </c>
      <c r="N230">
        <v>1011</v>
      </c>
      <c r="O230" t="s">
        <v>418</v>
      </c>
      <c r="P230" t="s">
        <v>418</v>
      </c>
      <c r="Q230">
        <v>1</v>
      </c>
      <c r="W230">
        <v>0</v>
      </c>
      <c r="X230">
        <v>1372534845</v>
      </c>
      <c r="Y230">
        <v>0.32</v>
      </c>
      <c r="AA230">
        <v>0</v>
      </c>
      <c r="AB230">
        <v>445.51</v>
      </c>
      <c r="AC230">
        <v>11.6</v>
      </c>
      <c r="AD230">
        <v>0</v>
      </c>
      <c r="AE230">
        <v>0</v>
      </c>
      <c r="AF230">
        <v>65.709999999999994</v>
      </c>
      <c r="AG230">
        <v>11.6</v>
      </c>
      <c r="AH230">
        <v>0</v>
      </c>
      <c r="AI230">
        <v>1</v>
      </c>
      <c r="AJ230">
        <v>6.78</v>
      </c>
      <c r="AK230">
        <v>1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47</v>
      </c>
      <c r="AT230">
        <v>0.32</v>
      </c>
      <c r="AU230" t="s">
        <v>47</v>
      </c>
      <c r="AV230">
        <v>0</v>
      </c>
      <c r="AW230">
        <v>2</v>
      </c>
      <c r="AX230">
        <v>34736452</v>
      </c>
      <c r="AY230">
        <v>1</v>
      </c>
      <c r="AZ230">
        <v>0</v>
      </c>
      <c r="BA230">
        <v>230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Y230*Source!I113</f>
        <v>0.66496</v>
      </c>
      <c r="CY230">
        <f t="shared" si="39"/>
        <v>445.51</v>
      </c>
      <c r="CZ230">
        <f t="shared" si="40"/>
        <v>65.709999999999994</v>
      </c>
      <c r="DA230">
        <f t="shared" si="41"/>
        <v>6.78</v>
      </c>
      <c r="DB230">
        <v>0</v>
      </c>
      <c r="GQ230">
        <v>-1</v>
      </c>
      <c r="GR230">
        <v>-1</v>
      </c>
    </row>
    <row r="231" spans="1:200" x14ac:dyDescent="0.2">
      <c r="A231">
        <f>ROW(Source!A113)</f>
        <v>113</v>
      </c>
      <c r="B231">
        <v>34736124</v>
      </c>
      <c r="C231">
        <v>34736445</v>
      </c>
      <c r="D231">
        <v>31528377</v>
      </c>
      <c r="E231">
        <v>1</v>
      </c>
      <c r="F231">
        <v>1</v>
      </c>
      <c r="G231">
        <v>1</v>
      </c>
      <c r="H231">
        <v>2</v>
      </c>
      <c r="I231" t="s">
        <v>552</v>
      </c>
      <c r="J231" t="s">
        <v>553</v>
      </c>
      <c r="K231" t="s">
        <v>554</v>
      </c>
      <c r="L231">
        <v>1368</v>
      </c>
      <c r="N231">
        <v>1011</v>
      </c>
      <c r="O231" t="s">
        <v>418</v>
      </c>
      <c r="P231" t="s">
        <v>418</v>
      </c>
      <c r="Q231">
        <v>1</v>
      </c>
      <c r="W231">
        <v>0</v>
      </c>
      <c r="X231">
        <v>792402865</v>
      </c>
      <c r="Y231">
        <v>1.68</v>
      </c>
      <c r="AA231">
        <v>0</v>
      </c>
      <c r="AB231">
        <v>8.14</v>
      </c>
      <c r="AC231">
        <v>0</v>
      </c>
      <c r="AD231">
        <v>0</v>
      </c>
      <c r="AE231">
        <v>0</v>
      </c>
      <c r="AF231">
        <v>1.2</v>
      </c>
      <c r="AG231">
        <v>0</v>
      </c>
      <c r="AH231">
        <v>0</v>
      </c>
      <c r="AI231">
        <v>1</v>
      </c>
      <c r="AJ231">
        <v>6.78</v>
      </c>
      <c r="AK231">
        <v>1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S231" t="s">
        <v>47</v>
      </c>
      <c r="AT231">
        <v>1.68</v>
      </c>
      <c r="AU231" t="s">
        <v>47</v>
      </c>
      <c r="AV231">
        <v>0</v>
      </c>
      <c r="AW231">
        <v>2</v>
      </c>
      <c r="AX231">
        <v>34736453</v>
      </c>
      <c r="AY231">
        <v>1</v>
      </c>
      <c r="AZ231">
        <v>0</v>
      </c>
      <c r="BA231">
        <v>231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Y231*Source!I113</f>
        <v>3.4910399999999995</v>
      </c>
      <c r="CY231">
        <f t="shared" si="39"/>
        <v>8.14</v>
      </c>
      <c r="CZ231">
        <f t="shared" si="40"/>
        <v>1.2</v>
      </c>
      <c r="DA231">
        <f t="shared" si="41"/>
        <v>6.78</v>
      </c>
      <c r="DB231">
        <v>0</v>
      </c>
      <c r="GQ231">
        <v>-1</v>
      </c>
      <c r="GR231">
        <v>-1</v>
      </c>
    </row>
    <row r="232" spans="1:200" x14ac:dyDescent="0.2">
      <c r="A232">
        <f>ROW(Source!A113)</f>
        <v>113</v>
      </c>
      <c r="B232">
        <v>34736124</v>
      </c>
      <c r="C232">
        <v>34736445</v>
      </c>
      <c r="D232">
        <v>31528424</v>
      </c>
      <c r="E232">
        <v>1</v>
      </c>
      <c r="F232">
        <v>1</v>
      </c>
      <c r="G232">
        <v>1</v>
      </c>
      <c r="H232">
        <v>2</v>
      </c>
      <c r="I232" t="s">
        <v>555</v>
      </c>
      <c r="J232" t="s">
        <v>556</v>
      </c>
      <c r="K232" t="s">
        <v>557</v>
      </c>
      <c r="L232">
        <v>1368</v>
      </c>
      <c r="N232">
        <v>1011</v>
      </c>
      <c r="O232" t="s">
        <v>418</v>
      </c>
      <c r="P232" t="s">
        <v>418</v>
      </c>
      <c r="Q232">
        <v>1</v>
      </c>
      <c r="W232">
        <v>0</v>
      </c>
      <c r="X232">
        <v>1323835807</v>
      </c>
      <c r="Y232">
        <v>0.18</v>
      </c>
      <c r="AA232">
        <v>0</v>
      </c>
      <c r="AB232">
        <v>83.46</v>
      </c>
      <c r="AC232">
        <v>0</v>
      </c>
      <c r="AD232">
        <v>0</v>
      </c>
      <c r="AE232">
        <v>0</v>
      </c>
      <c r="AF232">
        <v>12.31</v>
      </c>
      <c r="AG232">
        <v>0</v>
      </c>
      <c r="AH232">
        <v>0</v>
      </c>
      <c r="AI232">
        <v>1</v>
      </c>
      <c r="AJ232">
        <v>6.78</v>
      </c>
      <c r="AK232">
        <v>1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 t="s">
        <v>47</v>
      </c>
      <c r="AT232">
        <v>0.18</v>
      </c>
      <c r="AU232" t="s">
        <v>47</v>
      </c>
      <c r="AV232">
        <v>0</v>
      </c>
      <c r="AW232">
        <v>2</v>
      </c>
      <c r="AX232">
        <v>34736454</v>
      </c>
      <c r="AY232">
        <v>1</v>
      </c>
      <c r="AZ232">
        <v>0</v>
      </c>
      <c r="BA232">
        <v>232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Y232*Source!I113</f>
        <v>0.37403999999999998</v>
      </c>
      <c r="CY232">
        <f t="shared" si="39"/>
        <v>83.46</v>
      </c>
      <c r="CZ232">
        <f t="shared" si="40"/>
        <v>12.31</v>
      </c>
      <c r="DA232">
        <f t="shared" si="41"/>
        <v>6.78</v>
      </c>
      <c r="DB232">
        <v>0</v>
      </c>
      <c r="GQ232">
        <v>-1</v>
      </c>
      <c r="GR232">
        <v>-1</v>
      </c>
    </row>
    <row r="233" spans="1:200" x14ac:dyDescent="0.2">
      <c r="A233">
        <f>ROW(Source!A113)</f>
        <v>113</v>
      </c>
      <c r="B233">
        <v>34736124</v>
      </c>
      <c r="C233">
        <v>34736445</v>
      </c>
      <c r="D233">
        <v>31444762</v>
      </c>
      <c r="E233">
        <v>1</v>
      </c>
      <c r="F233">
        <v>1</v>
      </c>
      <c r="G233">
        <v>1</v>
      </c>
      <c r="H233">
        <v>3</v>
      </c>
      <c r="I233" t="s">
        <v>558</v>
      </c>
      <c r="J233" t="s">
        <v>559</v>
      </c>
      <c r="K233" t="s">
        <v>560</v>
      </c>
      <c r="L233">
        <v>1339</v>
      </c>
      <c r="N233">
        <v>1007</v>
      </c>
      <c r="O233" t="s">
        <v>81</v>
      </c>
      <c r="P233" t="s">
        <v>81</v>
      </c>
      <c r="Q233">
        <v>1</v>
      </c>
      <c r="W233">
        <v>0</v>
      </c>
      <c r="X233">
        <v>1262771840</v>
      </c>
      <c r="Y233">
        <v>1.4</v>
      </c>
      <c r="AA233">
        <v>42.17</v>
      </c>
      <c r="AB233">
        <v>0</v>
      </c>
      <c r="AC233">
        <v>0</v>
      </c>
      <c r="AD233">
        <v>0</v>
      </c>
      <c r="AE233">
        <v>6.22</v>
      </c>
      <c r="AF233">
        <v>0</v>
      </c>
      <c r="AG233">
        <v>0</v>
      </c>
      <c r="AH233">
        <v>0</v>
      </c>
      <c r="AI233">
        <v>6.78</v>
      </c>
      <c r="AJ233">
        <v>1</v>
      </c>
      <c r="AK233">
        <v>1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S233" t="s">
        <v>47</v>
      </c>
      <c r="AT233">
        <v>1.4</v>
      </c>
      <c r="AU233" t="s">
        <v>47</v>
      </c>
      <c r="AV233">
        <v>0</v>
      </c>
      <c r="AW233">
        <v>2</v>
      </c>
      <c r="AX233">
        <v>34736455</v>
      </c>
      <c r="AY233">
        <v>1</v>
      </c>
      <c r="AZ233">
        <v>0</v>
      </c>
      <c r="BA233">
        <v>233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Y233*Source!I113</f>
        <v>2.9091999999999998</v>
      </c>
      <c r="CY233">
        <f t="shared" ref="CY233:CY246" si="42">AA233</f>
        <v>42.17</v>
      </c>
      <c r="CZ233">
        <f t="shared" ref="CZ233:CZ246" si="43">AE233</f>
        <v>6.22</v>
      </c>
      <c r="DA233">
        <f t="shared" ref="DA233:DA246" si="44">AI233</f>
        <v>6.78</v>
      </c>
      <c r="DB233">
        <v>0</v>
      </c>
      <c r="DH233">
        <f>Source!I113*SmtRes!Y233</f>
        <v>2.9091999999999998</v>
      </c>
      <c r="DI233">
        <f t="shared" ref="DI233:DI246" si="45">AA233</f>
        <v>42.17</v>
      </c>
      <c r="DJ233">
        <f>EtalonRes!Y233</f>
        <v>6.22</v>
      </c>
      <c r="DK233">
        <f>Source!BC113</f>
        <v>6.78</v>
      </c>
      <c r="GQ233">
        <v>-1</v>
      </c>
      <c r="GR233">
        <v>-1</v>
      </c>
    </row>
    <row r="234" spans="1:200" x14ac:dyDescent="0.2">
      <c r="A234">
        <f>ROW(Source!A113)</f>
        <v>113</v>
      </c>
      <c r="B234">
        <v>34736124</v>
      </c>
      <c r="C234">
        <v>34736445</v>
      </c>
      <c r="D234">
        <v>31444769</v>
      </c>
      <c r="E234">
        <v>1</v>
      </c>
      <c r="F234">
        <v>1</v>
      </c>
      <c r="G234">
        <v>1</v>
      </c>
      <c r="H234">
        <v>3</v>
      </c>
      <c r="I234" t="s">
        <v>561</v>
      </c>
      <c r="J234" t="s">
        <v>562</v>
      </c>
      <c r="K234" t="s">
        <v>563</v>
      </c>
      <c r="L234">
        <v>1346</v>
      </c>
      <c r="N234">
        <v>1009</v>
      </c>
      <c r="O234" t="s">
        <v>564</v>
      </c>
      <c r="P234" t="s">
        <v>564</v>
      </c>
      <c r="Q234">
        <v>1</v>
      </c>
      <c r="W234">
        <v>0</v>
      </c>
      <c r="X234">
        <v>1721895514</v>
      </c>
      <c r="Y234">
        <v>0.42</v>
      </c>
      <c r="AA234">
        <v>41.29</v>
      </c>
      <c r="AB234">
        <v>0</v>
      </c>
      <c r="AC234">
        <v>0</v>
      </c>
      <c r="AD234">
        <v>0</v>
      </c>
      <c r="AE234">
        <v>6.09</v>
      </c>
      <c r="AF234">
        <v>0</v>
      </c>
      <c r="AG234">
        <v>0</v>
      </c>
      <c r="AH234">
        <v>0</v>
      </c>
      <c r="AI234">
        <v>6.78</v>
      </c>
      <c r="AJ234">
        <v>1</v>
      </c>
      <c r="AK234">
        <v>1</v>
      </c>
      <c r="AL234">
        <v>1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47</v>
      </c>
      <c r="AT234">
        <v>0.42</v>
      </c>
      <c r="AU234" t="s">
        <v>47</v>
      </c>
      <c r="AV234">
        <v>0</v>
      </c>
      <c r="AW234">
        <v>2</v>
      </c>
      <c r="AX234">
        <v>34736456</v>
      </c>
      <c r="AY234">
        <v>1</v>
      </c>
      <c r="AZ234">
        <v>0</v>
      </c>
      <c r="BA234">
        <v>234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Y234*Source!I113</f>
        <v>0.87275999999999987</v>
      </c>
      <c r="CY234">
        <f t="shared" si="42"/>
        <v>41.29</v>
      </c>
      <c r="CZ234">
        <f t="shared" si="43"/>
        <v>6.09</v>
      </c>
      <c r="DA234">
        <f t="shared" si="44"/>
        <v>6.78</v>
      </c>
      <c r="DB234">
        <v>0</v>
      </c>
      <c r="DH234">
        <f>Source!I113*SmtRes!Y234</f>
        <v>0.87275999999999987</v>
      </c>
      <c r="DI234">
        <f t="shared" si="45"/>
        <v>41.29</v>
      </c>
      <c r="DJ234">
        <f>EtalonRes!Y234</f>
        <v>6.09</v>
      </c>
      <c r="DK234">
        <f>Source!BC113</f>
        <v>6.78</v>
      </c>
      <c r="GQ234">
        <v>-1</v>
      </c>
      <c r="GR234">
        <v>-1</v>
      </c>
    </row>
    <row r="235" spans="1:200" x14ac:dyDescent="0.2">
      <c r="A235">
        <f>ROW(Source!A113)</f>
        <v>113</v>
      </c>
      <c r="B235">
        <v>34736124</v>
      </c>
      <c r="C235">
        <v>34736445</v>
      </c>
      <c r="D235">
        <v>31447859</v>
      </c>
      <c r="E235">
        <v>1</v>
      </c>
      <c r="F235">
        <v>1</v>
      </c>
      <c r="G235">
        <v>1</v>
      </c>
      <c r="H235">
        <v>3</v>
      </c>
      <c r="I235" t="s">
        <v>565</v>
      </c>
      <c r="J235" t="s">
        <v>566</v>
      </c>
      <c r="K235" t="s">
        <v>567</v>
      </c>
      <c r="L235">
        <v>1348</v>
      </c>
      <c r="N235">
        <v>1009</v>
      </c>
      <c r="O235" t="s">
        <v>74</v>
      </c>
      <c r="P235" t="s">
        <v>74</v>
      </c>
      <c r="Q235">
        <v>1000</v>
      </c>
      <c r="W235">
        <v>0</v>
      </c>
      <c r="X235">
        <v>-714836380</v>
      </c>
      <c r="Y235">
        <v>6.0999999999999997E-4</v>
      </c>
      <c r="AA235">
        <v>69935.77</v>
      </c>
      <c r="AB235">
        <v>0</v>
      </c>
      <c r="AC235">
        <v>0</v>
      </c>
      <c r="AD235">
        <v>0</v>
      </c>
      <c r="AE235">
        <v>10315.01</v>
      </c>
      <c r="AF235">
        <v>0</v>
      </c>
      <c r="AG235">
        <v>0</v>
      </c>
      <c r="AH235">
        <v>0</v>
      </c>
      <c r="AI235">
        <v>6.78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S235" t="s">
        <v>47</v>
      </c>
      <c r="AT235">
        <v>6.0999999999999997E-4</v>
      </c>
      <c r="AU235" t="s">
        <v>47</v>
      </c>
      <c r="AV235">
        <v>0</v>
      </c>
      <c r="AW235">
        <v>2</v>
      </c>
      <c r="AX235">
        <v>34736457</v>
      </c>
      <c r="AY235">
        <v>1</v>
      </c>
      <c r="AZ235">
        <v>0</v>
      </c>
      <c r="BA235">
        <v>235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Y235*Source!I113</f>
        <v>1.2675799999999999E-3</v>
      </c>
      <c r="CY235">
        <f t="shared" si="42"/>
        <v>69935.77</v>
      </c>
      <c r="CZ235">
        <f t="shared" si="43"/>
        <v>10315.01</v>
      </c>
      <c r="DA235">
        <f t="shared" si="44"/>
        <v>6.78</v>
      </c>
      <c r="DB235">
        <v>0</v>
      </c>
      <c r="DH235">
        <f>Source!I113*SmtRes!Y235</f>
        <v>1.2675799999999999E-3</v>
      </c>
      <c r="DI235">
        <f t="shared" si="45"/>
        <v>69935.77</v>
      </c>
      <c r="DJ235">
        <f>EtalonRes!Y235</f>
        <v>10315.01</v>
      </c>
      <c r="DK235">
        <f>Source!BC113</f>
        <v>6.78</v>
      </c>
      <c r="GQ235">
        <v>-1</v>
      </c>
      <c r="GR235">
        <v>-1</v>
      </c>
    </row>
    <row r="236" spans="1:200" x14ac:dyDescent="0.2">
      <c r="A236">
        <f>ROW(Source!A113)</f>
        <v>113</v>
      </c>
      <c r="B236">
        <v>34736124</v>
      </c>
      <c r="C236">
        <v>34736445</v>
      </c>
      <c r="D236">
        <v>31449050</v>
      </c>
      <c r="E236">
        <v>1</v>
      </c>
      <c r="F236">
        <v>1</v>
      </c>
      <c r="G236">
        <v>1</v>
      </c>
      <c r="H236">
        <v>3</v>
      </c>
      <c r="I236" t="s">
        <v>490</v>
      </c>
      <c r="J236" t="s">
        <v>491</v>
      </c>
      <c r="K236" t="s">
        <v>492</v>
      </c>
      <c r="L236">
        <v>1348</v>
      </c>
      <c r="N236">
        <v>1009</v>
      </c>
      <c r="O236" t="s">
        <v>74</v>
      </c>
      <c r="P236" t="s">
        <v>74</v>
      </c>
      <c r="Q236">
        <v>1000</v>
      </c>
      <c r="W236">
        <v>0</v>
      </c>
      <c r="X236">
        <v>-437906794</v>
      </c>
      <c r="Y236">
        <v>2.2000000000000001E-3</v>
      </c>
      <c r="AA236">
        <v>61291.27</v>
      </c>
      <c r="AB236">
        <v>0</v>
      </c>
      <c r="AC236">
        <v>0</v>
      </c>
      <c r="AD236">
        <v>0</v>
      </c>
      <c r="AE236">
        <v>9040.01</v>
      </c>
      <c r="AF236">
        <v>0</v>
      </c>
      <c r="AG236">
        <v>0</v>
      </c>
      <c r="AH236">
        <v>0</v>
      </c>
      <c r="AI236">
        <v>6.78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0</v>
      </c>
      <c r="AQ236">
        <v>0</v>
      </c>
      <c r="AR236">
        <v>0</v>
      </c>
      <c r="AS236" t="s">
        <v>47</v>
      </c>
      <c r="AT236">
        <v>2.2000000000000001E-3</v>
      </c>
      <c r="AU236" t="s">
        <v>47</v>
      </c>
      <c r="AV236">
        <v>0</v>
      </c>
      <c r="AW236">
        <v>2</v>
      </c>
      <c r="AX236">
        <v>34736458</v>
      </c>
      <c r="AY236">
        <v>1</v>
      </c>
      <c r="AZ236">
        <v>0</v>
      </c>
      <c r="BA236">
        <v>236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Y236*Source!I113</f>
        <v>4.5716000000000003E-3</v>
      </c>
      <c r="CY236">
        <f t="shared" si="42"/>
        <v>61291.27</v>
      </c>
      <c r="CZ236">
        <f t="shared" si="43"/>
        <v>9040.01</v>
      </c>
      <c r="DA236">
        <f t="shared" si="44"/>
        <v>6.78</v>
      </c>
      <c r="DB236">
        <v>0</v>
      </c>
      <c r="DH236">
        <f>Source!I113*SmtRes!Y236</f>
        <v>4.5716000000000003E-3</v>
      </c>
      <c r="DI236">
        <f t="shared" si="45"/>
        <v>61291.27</v>
      </c>
      <c r="DJ236">
        <f>EtalonRes!Y236</f>
        <v>9040.01</v>
      </c>
      <c r="DK236">
        <f>Source!BC113</f>
        <v>6.78</v>
      </c>
      <c r="GQ236">
        <v>-1</v>
      </c>
      <c r="GR236">
        <v>-1</v>
      </c>
    </row>
    <row r="237" spans="1:200" x14ac:dyDescent="0.2">
      <c r="A237">
        <f>ROW(Source!A113)</f>
        <v>113</v>
      </c>
      <c r="B237">
        <v>34736124</v>
      </c>
      <c r="C237">
        <v>34736445</v>
      </c>
      <c r="D237">
        <v>31450130</v>
      </c>
      <c r="E237">
        <v>1</v>
      </c>
      <c r="F237">
        <v>1</v>
      </c>
      <c r="G237">
        <v>1</v>
      </c>
      <c r="H237">
        <v>3</v>
      </c>
      <c r="I237" t="s">
        <v>568</v>
      </c>
      <c r="J237" t="s">
        <v>569</v>
      </c>
      <c r="K237" t="s">
        <v>570</v>
      </c>
      <c r="L237">
        <v>1348</v>
      </c>
      <c r="N237">
        <v>1009</v>
      </c>
      <c r="O237" t="s">
        <v>74</v>
      </c>
      <c r="P237" t="s">
        <v>74</v>
      </c>
      <c r="Q237">
        <v>1000</v>
      </c>
      <c r="W237">
        <v>0</v>
      </c>
      <c r="X237">
        <v>-2116243625</v>
      </c>
      <c r="Y237">
        <v>1.4999999999999999E-4</v>
      </c>
      <c r="AA237">
        <v>256962</v>
      </c>
      <c r="AB237">
        <v>0</v>
      </c>
      <c r="AC237">
        <v>0</v>
      </c>
      <c r="AD237">
        <v>0</v>
      </c>
      <c r="AE237">
        <v>37900</v>
      </c>
      <c r="AF237">
        <v>0</v>
      </c>
      <c r="AG237">
        <v>0</v>
      </c>
      <c r="AH237">
        <v>0</v>
      </c>
      <c r="AI237">
        <v>6.78</v>
      </c>
      <c r="AJ237">
        <v>1</v>
      </c>
      <c r="AK237">
        <v>1</v>
      </c>
      <c r="AL237">
        <v>1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47</v>
      </c>
      <c r="AT237">
        <v>1.4999999999999999E-4</v>
      </c>
      <c r="AU237" t="s">
        <v>47</v>
      </c>
      <c r="AV237">
        <v>0</v>
      </c>
      <c r="AW237">
        <v>2</v>
      </c>
      <c r="AX237">
        <v>34736459</v>
      </c>
      <c r="AY237">
        <v>1</v>
      </c>
      <c r="AZ237">
        <v>0</v>
      </c>
      <c r="BA237">
        <v>237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Y237*Source!I113</f>
        <v>3.1169999999999993E-4</v>
      </c>
      <c r="CY237">
        <f t="shared" si="42"/>
        <v>256962</v>
      </c>
      <c r="CZ237">
        <f t="shared" si="43"/>
        <v>37900</v>
      </c>
      <c r="DA237">
        <f t="shared" si="44"/>
        <v>6.78</v>
      </c>
      <c r="DB237">
        <v>0</v>
      </c>
      <c r="DH237">
        <f>Source!I113*SmtRes!Y237</f>
        <v>3.1169999999999993E-4</v>
      </c>
      <c r="DI237">
        <f t="shared" si="45"/>
        <v>256962</v>
      </c>
      <c r="DJ237">
        <f>EtalonRes!Y237</f>
        <v>37900</v>
      </c>
      <c r="DK237">
        <f>Source!BC113</f>
        <v>6.78</v>
      </c>
      <c r="GQ237">
        <v>-1</v>
      </c>
      <c r="GR237">
        <v>-1</v>
      </c>
    </row>
    <row r="238" spans="1:200" x14ac:dyDescent="0.2">
      <c r="A238">
        <f>ROW(Source!A113)</f>
        <v>113</v>
      </c>
      <c r="B238">
        <v>34736124</v>
      </c>
      <c r="C238">
        <v>34736445</v>
      </c>
      <c r="D238">
        <v>31467862</v>
      </c>
      <c r="E238">
        <v>1</v>
      </c>
      <c r="F238">
        <v>1</v>
      </c>
      <c r="G238">
        <v>1</v>
      </c>
      <c r="H238">
        <v>3</v>
      </c>
      <c r="I238" t="s">
        <v>571</v>
      </c>
      <c r="J238" t="s">
        <v>572</v>
      </c>
      <c r="K238" t="s">
        <v>573</v>
      </c>
      <c r="L238">
        <v>1348</v>
      </c>
      <c r="N238">
        <v>1009</v>
      </c>
      <c r="O238" t="s">
        <v>74</v>
      </c>
      <c r="P238" t="s">
        <v>74</v>
      </c>
      <c r="Q238">
        <v>1000</v>
      </c>
      <c r="W238">
        <v>0</v>
      </c>
      <c r="X238">
        <v>299819930</v>
      </c>
      <c r="Y238">
        <v>1.0999999999999999E-2</v>
      </c>
      <c r="AA238">
        <v>52287.360000000001</v>
      </c>
      <c r="AB238">
        <v>0</v>
      </c>
      <c r="AC238">
        <v>0</v>
      </c>
      <c r="AD238">
        <v>0</v>
      </c>
      <c r="AE238">
        <v>7712</v>
      </c>
      <c r="AF238">
        <v>0</v>
      </c>
      <c r="AG238">
        <v>0</v>
      </c>
      <c r="AH238">
        <v>0</v>
      </c>
      <c r="AI238">
        <v>6.78</v>
      </c>
      <c r="AJ238">
        <v>1</v>
      </c>
      <c r="AK238">
        <v>1</v>
      </c>
      <c r="AL238">
        <v>1</v>
      </c>
      <c r="AN238">
        <v>0</v>
      </c>
      <c r="AO238">
        <v>1</v>
      </c>
      <c r="AP238">
        <v>0</v>
      </c>
      <c r="AQ238">
        <v>0</v>
      </c>
      <c r="AR238">
        <v>0</v>
      </c>
      <c r="AS238" t="s">
        <v>47</v>
      </c>
      <c r="AT238">
        <v>1.0999999999999999E-2</v>
      </c>
      <c r="AU238" t="s">
        <v>47</v>
      </c>
      <c r="AV238">
        <v>0</v>
      </c>
      <c r="AW238">
        <v>2</v>
      </c>
      <c r="AX238">
        <v>34736460</v>
      </c>
      <c r="AY238">
        <v>1</v>
      </c>
      <c r="AZ238">
        <v>0</v>
      </c>
      <c r="BA238">
        <v>238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Y238*Source!I113</f>
        <v>2.2857999999999996E-2</v>
      </c>
      <c r="CY238">
        <f t="shared" si="42"/>
        <v>52287.360000000001</v>
      </c>
      <c r="CZ238">
        <f t="shared" si="43"/>
        <v>7712</v>
      </c>
      <c r="DA238">
        <f t="shared" si="44"/>
        <v>6.78</v>
      </c>
      <c r="DB238">
        <v>0</v>
      </c>
      <c r="DH238">
        <f>Source!I113*SmtRes!Y238</f>
        <v>2.2857999999999996E-2</v>
      </c>
      <c r="DI238">
        <f t="shared" si="45"/>
        <v>52287.360000000001</v>
      </c>
      <c r="DJ238">
        <f>EtalonRes!Y238</f>
        <v>7712</v>
      </c>
      <c r="DK238">
        <f>Source!BC113</f>
        <v>6.78</v>
      </c>
      <c r="GQ238">
        <v>-1</v>
      </c>
      <c r="GR238">
        <v>-1</v>
      </c>
    </row>
    <row r="239" spans="1:200" x14ac:dyDescent="0.2">
      <c r="A239">
        <f>ROW(Source!A113)</f>
        <v>113</v>
      </c>
      <c r="B239">
        <v>34736124</v>
      </c>
      <c r="C239">
        <v>34736445</v>
      </c>
      <c r="D239">
        <v>31441458</v>
      </c>
      <c r="E239">
        <v>17</v>
      </c>
      <c r="F239">
        <v>1</v>
      </c>
      <c r="G239">
        <v>1</v>
      </c>
      <c r="H239">
        <v>3</v>
      </c>
      <c r="I239" t="s">
        <v>221</v>
      </c>
      <c r="J239" t="s">
        <v>47</v>
      </c>
      <c r="K239" t="s">
        <v>222</v>
      </c>
      <c r="L239">
        <v>1371</v>
      </c>
      <c r="N239">
        <v>1013</v>
      </c>
      <c r="O239" t="s">
        <v>106</v>
      </c>
      <c r="P239" t="s">
        <v>106</v>
      </c>
      <c r="Q239">
        <v>1</v>
      </c>
      <c r="W239">
        <v>0</v>
      </c>
      <c r="X239">
        <v>1161424631</v>
      </c>
      <c r="Y239">
        <v>1751.6843120000001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6.78</v>
      </c>
      <c r="AJ239">
        <v>1</v>
      </c>
      <c r="AK239">
        <v>1</v>
      </c>
      <c r="AL239">
        <v>1</v>
      </c>
      <c r="AN239">
        <v>1</v>
      </c>
      <c r="AO239">
        <v>0</v>
      </c>
      <c r="AP239">
        <v>0</v>
      </c>
      <c r="AQ239">
        <v>0</v>
      </c>
      <c r="AR239">
        <v>0</v>
      </c>
      <c r="AS239" t="s">
        <v>47</v>
      </c>
      <c r="AT239">
        <v>1751.6843120000001</v>
      </c>
      <c r="AU239" t="s">
        <v>47</v>
      </c>
      <c r="AV239">
        <v>0</v>
      </c>
      <c r="AW239">
        <v>2</v>
      </c>
      <c r="AX239">
        <v>34736461</v>
      </c>
      <c r="AY239">
        <v>1</v>
      </c>
      <c r="AZ239">
        <v>6144</v>
      </c>
      <c r="BA239">
        <v>239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Y239*Source!I113</f>
        <v>3640.0000003360001</v>
      </c>
      <c r="CY239">
        <f t="shared" si="42"/>
        <v>0</v>
      </c>
      <c r="CZ239">
        <f t="shared" si="43"/>
        <v>0</v>
      </c>
      <c r="DA239">
        <f t="shared" si="44"/>
        <v>6.78</v>
      </c>
      <c r="DB239">
        <v>0</v>
      </c>
      <c r="DH239">
        <f>Source!I113*SmtRes!Y239</f>
        <v>3640.0000003360001</v>
      </c>
      <c r="DI239">
        <f t="shared" si="45"/>
        <v>0</v>
      </c>
      <c r="DJ239">
        <f>EtalonRes!Y239</f>
        <v>0</v>
      </c>
      <c r="DK239">
        <f>Source!BC113</f>
        <v>6.78</v>
      </c>
      <c r="GP239">
        <v>1</v>
      </c>
      <c r="GQ239">
        <v>-1</v>
      </c>
      <c r="GR239">
        <v>-1</v>
      </c>
    </row>
    <row r="240" spans="1:200" x14ac:dyDescent="0.2">
      <c r="A240">
        <f>ROW(Source!A113)</f>
        <v>113</v>
      </c>
      <c r="B240">
        <v>34736124</v>
      </c>
      <c r="C240">
        <v>34736445</v>
      </c>
      <c r="D240">
        <v>31469891</v>
      </c>
      <c r="E240">
        <v>1</v>
      </c>
      <c r="F240">
        <v>1</v>
      </c>
      <c r="G240">
        <v>1</v>
      </c>
      <c r="H240">
        <v>3</v>
      </c>
      <c r="I240" t="s">
        <v>574</v>
      </c>
      <c r="J240" t="s">
        <v>575</v>
      </c>
      <c r="K240" t="s">
        <v>576</v>
      </c>
      <c r="L240">
        <v>1302</v>
      </c>
      <c r="N240">
        <v>1003</v>
      </c>
      <c r="O240" t="s">
        <v>289</v>
      </c>
      <c r="P240" t="s">
        <v>289</v>
      </c>
      <c r="Q240">
        <v>10</v>
      </c>
      <c r="W240">
        <v>0</v>
      </c>
      <c r="X240">
        <v>-1640127157</v>
      </c>
      <c r="Y240">
        <v>1.6E-2</v>
      </c>
      <c r="AA240">
        <v>340.63</v>
      </c>
      <c r="AB240">
        <v>0</v>
      </c>
      <c r="AC240">
        <v>0</v>
      </c>
      <c r="AD240">
        <v>0</v>
      </c>
      <c r="AE240">
        <v>50.24</v>
      </c>
      <c r="AF240">
        <v>0</v>
      </c>
      <c r="AG240">
        <v>0</v>
      </c>
      <c r="AH240">
        <v>0</v>
      </c>
      <c r="AI240">
        <v>6.78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47</v>
      </c>
      <c r="AT240">
        <v>1.6E-2</v>
      </c>
      <c r="AU240" t="s">
        <v>47</v>
      </c>
      <c r="AV240">
        <v>0</v>
      </c>
      <c r="AW240">
        <v>2</v>
      </c>
      <c r="AX240">
        <v>34736462</v>
      </c>
      <c r="AY240">
        <v>1</v>
      </c>
      <c r="AZ240">
        <v>0</v>
      </c>
      <c r="BA240">
        <v>240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Y240*Source!I113</f>
        <v>3.3248E-2</v>
      </c>
      <c r="CY240">
        <f t="shared" si="42"/>
        <v>340.63</v>
      </c>
      <c r="CZ240">
        <f t="shared" si="43"/>
        <v>50.24</v>
      </c>
      <c r="DA240">
        <f t="shared" si="44"/>
        <v>6.78</v>
      </c>
      <c r="DB240">
        <v>0</v>
      </c>
      <c r="DH240">
        <f>Source!I113*SmtRes!Y240</f>
        <v>3.3248E-2</v>
      </c>
      <c r="DI240">
        <f t="shared" si="45"/>
        <v>340.63</v>
      </c>
      <c r="DJ240">
        <f>EtalonRes!Y240</f>
        <v>50.24</v>
      </c>
      <c r="DK240">
        <f>Source!BC113</f>
        <v>6.78</v>
      </c>
      <c r="GQ240">
        <v>-1</v>
      </c>
      <c r="GR240">
        <v>-1</v>
      </c>
    </row>
    <row r="241" spans="1:200" x14ac:dyDescent="0.2">
      <c r="A241">
        <f>ROW(Source!A113)</f>
        <v>113</v>
      </c>
      <c r="B241">
        <v>34736124</v>
      </c>
      <c r="C241">
        <v>34736445</v>
      </c>
      <c r="D241">
        <v>31470250</v>
      </c>
      <c r="E241">
        <v>1</v>
      </c>
      <c r="F241">
        <v>1</v>
      </c>
      <c r="G241">
        <v>1</v>
      </c>
      <c r="H241">
        <v>3</v>
      </c>
      <c r="I241" t="s">
        <v>472</v>
      </c>
      <c r="J241" t="s">
        <v>473</v>
      </c>
      <c r="K241" t="s">
        <v>474</v>
      </c>
      <c r="L241">
        <v>1348</v>
      </c>
      <c r="N241">
        <v>1009</v>
      </c>
      <c r="O241" t="s">
        <v>74</v>
      </c>
      <c r="P241" t="s">
        <v>74</v>
      </c>
      <c r="Q241">
        <v>1000</v>
      </c>
      <c r="W241">
        <v>0</v>
      </c>
      <c r="X241">
        <v>-1396314973</v>
      </c>
      <c r="Y241">
        <v>4.0000000000000003E-5</v>
      </c>
      <c r="AA241">
        <v>30206.26</v>
      </c>
      <c r="AB241">
        <v>0</v>
      </c>
      <c r="AC241">
        <v>0</v>
      </c>
      <c r="AD241">
        <v>0</v>
      </c>
      <c r="AE241">
        <v>4455.2</v>
      </c>
      <c r="AF241">
        <v>0</v>
      </c>
      <c r="AG241">
        <v>0</v>
      </c>
      <c r="AH241">
        <v>0</v>
      </c>
      <c r="AI241">
        <v>6.78</v>
      </c>
      <c r="AJ241">
        <v>1</v>
      </c>
      <c r="AK241">
        <v>1</v>
      </c>
      <c r="AL241">
        <v>1</v>
      </c>
      <c r="AN241">
        <v>0</v>
      </c>
      <c r="AO241">
        <v>1</v>
      </c>
      <c r="AP241">
        <v>0</v>
      </c>
      <c r="AQ241">
        <v>0</v>
      </c>
      <c r="AR241">
        <v>0</v>
      </c>
      <c r="AS241" t="s">
        <v>47</v>
      </c>
      <c r="AT241">
        <v>4.0000000000000003E-5</v>
      </c>
      <c r="AU241" t="s">
        <v>47</v>
      </c>
      <c r="AV241">
        <v>0</v>
      </c>
      <c r="AW241">
        <v>2</v>
      </c>
      <c r="AX241">
        <v>34736463</v>
      </c>
      <c r="AY241">
        <v>1</v>
      </c>
      <c r="AZ241">
        <v>0</v>
      </c>
      <c r="BA241">
        <v>241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Y241*Source!I113</f>
        <v>8.3120000000000004E-5</v>
      </c>
      <c r="CY241">
        <f t="shared" si="42"/>
        <v>30206.26</v>
      </c>
      <c r="CZ241">
        <f t="shared" si="43"/>
        <v>4455.2</v>
      </c>
      <c r="DA241">
        <f t="shared" si="44"/>
        <v>6.78</v>
      </c>
      <c r="DB241">
        <v>0</v>
      </c>
      <c r="DH241">
        <f>Source!I113*SmtRes!Y241</f>
        <v>8.3120000000000004E-5</v>
      </c>
      <c r="DI241">
        <f t="shared" si="45"/>
        <v>30206.26</v>
      </c>
      <c r="DJ241">
        <f>EtalonRes!Y241</f>
        <v>4455.2</v>
      </c>
      <c r="DK241">
        <f>Source!BC113</f>
        <v>6.78</v>
      </c>
      <c r="GQ241">
        <v>-1</v>
      </c>
      <c r="GR241">
        <v>-1</v>
      </c>
    </row>
    <row r="242" spans="1:200" x14ac:dyDescent="0.2">
      <c r="A242">
        <f>ROW(Source!A113)</f>
        <v>113</v>
      </c>
      <c r="B242">
        <v>34736124</v>
      </c>
      <c r="C242">
        <v>34736445</v>
      </c>
      <c r="D242">
        <v>31471010</v>
      </c>
      <c r="E242">
        <v>1</v>
      </c>
      <c r="F242">
        <v>1</v>
      </c>
      <c r="G242">
        <v>1</v>
      </c>
      <c r="H242">
        <v>3</v>
      </c>
      <c r="I242" t="s">
        <v>577</v>
      </c>
      <c r="J242" t="s">
        <v>578</v>
      </c>
      <c r="K242" t="s">
        <v>579</v>
      </c>
      <c r="L242">
        <v>1348</v>
      </c>
      <c r="N242">
        <v>1009</v>
      </c>
      <c r="O242" t="s">
        <v>74</v>
      </c>
      <c r="P242" t="s">
        <v>74</v>
      </c>
      <c r="Q242">
        <v>1000</v>
      </c>
      <c r="W242">
        <v>0</v>
      </c>
      <c r="X242">
        <v>900832145</v>
      </c>
      <c r="Y242">
        <v>2.97E-3</v>
      </c>
      <c r="AA242">
        <v>33357.599999999999</v>
      </c>
      <c r="AB242">
        <v>0</v>
      </c>
      <c r="AC242">
        <v>0</v>
      </c>
      <c r="AD242">
        <v>0</v>
      </c>
      <c r="AE242">
        <v>4920</v>
      </c>
      <c r="AF242">
        <v>0</v>
      </c>
      <c r="AG242">
        <v>0</v>
      </c>
      <c r="AH242">
        <v>0</v>
      </c>
      <c r="AI242">
        <v>6.78</v>
      </c>
      <c r="AJ242">
        <v>1</v>
      </c>
      <c r="AK242">
        <v>1</v>
      </c>
      <c r="AL242">
        <v>1</v>
      </c>
      <c r="AN242">
        <v>0</v>
      </c>
      <c r="AO242">
        <v>1</v>
      </c>
      <c r="AP242">
        <v>0</v>
      </c>
      <c r="AQ242">
        <v>0</v>
      </c>
      <c r="AR242">
        <v>0</v>
      </c>
      <c r="AS242" t="s">
        <v>47</v>
      </c>
      <c r="AT242">
        <v>2.97E-3</v>
      </c>
      <c r="AU242" t="s">
        <v>47</v>
      </c>
      <c r="AV242">
        <v>0</v>
      </c>
      <c r="AW242">
        <v>2</v>
      </c>
      <c r="AX242">
        <v>34736465</v>
      </c>
      <c r="AY242">
        <v>1</v>
      </c>
      <c r="AZ242">
        <v>0</v>
      </c>
      <c r="BA242">
        <v>243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Y242*Source!I113</f>
        <v>6.1716599999999998E-3</v>
      </c>
      <c r="CY242">
        <f t="shared" si="42"/>
        <v>33357.599999999999</v>
      </c>
      <c r="CZ242">
        <f t="shared" si="43"/>
        <v>4920</v>
      </c>
      <c r="DA242">
        <f t="shared" si="44"/>
        <v>6.78</v>
      </c>
      <c r="DB242">
        <v>0</v>
      </c>
      <c r="DH242">
        <f>Source!I113*SmtRes!Y242</f>
        <v>6.1716599999999998E-3</v>
      </c>
      <c r="DI242">
        <f t="shared" si="45"/>
        <v>33357.599999999999</v>
      </c>
      <c r="DJ242">
        <f>EtalonRes!Y243</f>
        <v>4920</v>
      </c>
      <c r="DK242">
        <f>Source!BC113</f>
        <v>6.78</v>
      </c>
      <c r="GQ242">
        <v>-1</v>
      </c>
      <c r="GR242">
        <v>-1</v>
      </c>
    </row>
    <row r="243" spans="1:200" x14ac:dyDescent="0.2">
      <c r="A243">
        <f>ROW(Source!A113)</f>
        <v>113</v>
      </c>
      <c r="B243">
        <v>34736124</v>
      </c>
      <c r="C243">
        <v>34736445</v>
      </c>
      <c r="D243">
        <v>31474917</v>
      </c>
      <c r="E243">
        <v>1</v>
      </c>
      <c r="F243">
        <v>1</v>
      </c>
      <c r="G243">
        <v>1</v>
      </c>
      <c r="H243">
        <v>3</v>
      </c>
      <c r="I243" t="s">
        <v>580</v>
      </c>
      <c r="J243" t="s">
        <v>581</v>
      </c>
      <c r="K243" t="s">
        <v>582</v>
      </c>
      <c r="L243">
        <v>1339</v>
      </c>
      <c r="N243">
        <v>1007</v>
      </c>
      <c r="O243" t="s">
        <v>81</v>
      </c>
      <c r="P243" t="s">
        <v>81</v>
      </c>
      <c r="Q243">
        <v>1</v>
      </c>
      <c r="W243">
        <v>0</v>
      </c>
      <c r="X243">
        <v>1283004816</v>
      </c>
      <c r="Y243">
        <v>1.2999999999999999E-3</v>
      </c>
      <c r="AA243">
        <v>11526</v>
      </c>
      <c r="AB243">
        <v>0</v>
      </c>
      <c r="AC243">
        <v>0</v>
      </c>
      <c r="AD243">
        <v>0</v>
      </c>
      <c r="AE243">
        <v>1700</v>
      </c>
      <c r="AF243">
        <v>0</v>
      </c>
      <c r="AG243">
        <v>0</v>
      </c>
      <c r="AH243">
        <v>0</v>
      </c>
      <c r="AI243">
        <v>6.78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0</v>
      </c>
      <c r="AQ243">
        <v>0</v>
      </c>
      <c r="AR243">
        <v>0</v>
      </c>
      <c r="AS243" t="s">
        <v>47</v>
      </c>
      <c r="AT243">
        <v>1.2999999999999999E-3</v>
      </c>
      <c r="AU243" t="s">
        <v>47</v>
      </c>
      <c r="AV243">
        <v>0</v>
      </c>
      <c r="AW243">
        <v>2</v>
      </c>
      <c r="AX243">
        <v>34736466</v>
      </c>
      <c r="AY243">
        <v>1</v>
      </c>
      <c r="AZ243">
        <v>0</v>
      </c>
      <c r="BA243">
        <v>244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Y243*Source!I113</f>
        <v>2.7013999999999996E-3</v>
      </c>
      <c r="CY243">
        <f t="shared" si="42"/>
        <v>11526</v>
      </c>
      <c r="CZ243">
        <f t="shared" si="43"/>
        <v>1700</v>
      </c>
      <c r="DA243">
        <f t="shared" si="44"/>
        <v>6.78</v>
      </c>
      <c r="DB243">
        <v>0</v>
      </c>
      <c r="DH243">
        <f>Source!I113*SmtRes!Y243</f>
        <v>2.7013999999999996E-3</v>
      </c>
      <c r="DI243">
        <f t="shared" si="45"/>
        <v>11526</v>
      </c>
      <c r="DJ243">
        <f>EtalonRes!Y244</f>
        <v>1700</v>
      </c>
      <c r="DK243">
        <f>Source!BC113</f>
        <v>6.78</v>
      </c>
      <c r="GQ243">
        <v>-1</v>
      </c>
      <c r="GR243">
        <v>-1</v>
      </c>
    </row>
    <row r="244" spans="1:200" x14ac:dyDescent="0.2">
      <c r="A244">
        <f>ROW(Source!A113)</f>
        <v>113</v>
      </c>
      <c r="B244">
        <v>34736124</v>
      </c>
      <c r="C244">
        <v>34736445</v>
      </c>
      <c r="D244">
        <v>31482552</v>
      </c>
      <c r="E244">
        <v>1</v>
      </c>
      <c r="F244">
        <v>1</v>
      </c>
      <c r="G244">
        <v>1</v>
      </c>
      <c r="H244">
        <v>3</v>
      </c>
      <c r="I244" t="s">
        <v>583</v>
      </c>
      <c r="J244" t="s">
        <v>584</v>
      </c>
      <c r="K244" t="s">
        <v>585</v>
      </c>
      <c r="L244">
        <v>1348</v>
      </c>
      <c r="N244">
        <v>1009</v>
      </c>
      <c r="O244" t="s">
        <v>74</v>
      </c>
      <c r="P244" t="s">
        <v>74</v>
      </c>
      <c r="Q244">
        <v>1000</v>
      </c>
      <c r="W244">
        <v>0</v>
      </c>
      <c r="X244">
        <v>-1655298345</v>
      </c>
      <c r="Y244">
        <v>4.6999999999999999E-4</v>
      </c>
      <c r="AA244">
        <v>105903.6</v>
      </c>
      <c r="AB244">
        <v>0</v>
      </c>
      <c r="AC244">
        <v>0</v>
      </c>
      <c r="AD244">
        <v>0</v>
      </c>
      <c r="AE244">
        <v>15620</v>
      </c>
      <c r="AF244">
        <v>0</v>
      </c>
      <c r="AG244">
        <v>0</v>
      </c>
      <c r="AH244">
        <v>0</v>
      </c>
      <c r="AI244">
        <v>6.78</v>
      </c>
      <c r="AJ244">
        <v>1</v>
      </c>
      <c r="AK244">
        <v>1</v>
      </c>
      <c r="AL244">
        <v>1</v>
      </c>
      <c r="AN244">
        <v>0</v>
      </c>
      <c r="AO244">
        <v>1</v>
      </c>
      <c r="AP244">
        <v>0</v>
      </c>
      <c r="AQ244">
        <v>0</v>
      </c>
      <c r="AR244">
        <v>0</v>
      </c>
      <c r="AS244" t="s">
        <v>47</v>
      </c>
      <c r="AT244">
        <v>4.6999999999999999E-4</v>
      </c>
      <c r="AU244" t="s">
        <v>47</v>
      </c>
      <c r="AV244">
        <v>0</v>
      </c>
      <c r="AW244">
        <v>2</v>
      </c>
      <c r="AX244">
        <v>34736467</v>
      </c>
      <c r="AY244">
        <v>1</v>
      </c>
      <c r="AZ244">
        <v>0</v>
      </c>
      <c r="BA244">
        <v>245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Y244*Source!I113</f>
        <v>9.7665999999999985E-4</v>
      </c>
      <c r="CY244">
        <f t="shared" si="42"/>
        <v>105903.6</v>
      </c>
      <c r="CZ244">
        <f t="shared" si="43"/>
        <v>15620</v>
      </c>
      <c r="DA244">
        <f t="shared" si="44"/>
        <v>6.78</v>
      </c>
      <c r="DB244">
        <v>0</v>
      </c>
      <c r="DH244">
        <f>Source!I113*SmtRes!Y244</f>
        <v>9.7665999999999985E-4</v>
      </c>
      <c r="DI244">
        <f t="shared" si="45"/>
        <v>105903.6</v>
      </c>
      <c r="DJ244">
        <f>EtalonRes!Y245</f>
        <v>15620</v>
      </c>
      <c r="DK244">
        <f>Source!BC113</f>
        <v>6.78</v>
      </c>
      <c r="GQ244">
        <v>-1</v>
      </c>
      <c r="GR244">
        <v>-1</v>
      </c>
    </row>
    <row r="245" spans="1:200" x14ac:dyDescent="0.2">
      <c r="A245">
        <f>ROW(Source!A113)</f>
        <v>113</v>
      </c>
      <c r="B245">
        <v>34736124</v>
      </c>
      <c r="C245">
        <v>34736445</v>
      </c>
      <c r="D245">
        <v>31483752</v>
      </c>
      <c r="E245">
        <v>1</v>
      </c>
      <c r="F245">
        <v>1</v>
      </c>
      <c r="G245">
        <v>1</v>
      </c>
      <c r="H245">
        <v>3</v>
      </c>
      <c r="I245" t="s">
        <v>586</v>
      </c>
      <c r="J245" t="s">
        <v>587</v>
      </c>
      <c r="K245" t="s">
        <v>588</v>
      </c>
      <c r="L245">
        <v>1348</v>
      </c>
      <c r="N245">
        <v>1009</v>
      </c>
      <c r="O245" t="s">
        <v>74</v>
      </c>
      <c r="P245" t="s">
        <v>74</v>
      </c>
      <c r="Q245">
        <v>1000</v>
      </c>
      <c r="W245">
        <v>0</v>
      </c>
      <c r="X245">
        <v>-639604785</v>
      </c>
      <c r="Y245">
        <v>9.0000000000000006E-5</v>
      </c>
      <c r="AA245">
        <v>63867.6</v>
      </c>
      <c r="AB245">
        <v>0</v>
      </c>
      <c r="AC245">
        <v>0</v>
      </c>
      <c r="AD245">
        <v>0</v>
      </c>
      <c r="AE245">
        <v>9420</v>
      </c>
      <c r="AF245">
        <v>0</v>
      </c>
      <c r="AG245">
        <v>0</v>
      </c>
      <c r="AH245">
        <v>0</v>
      </c>
      <c r="AI245">
        <v>6.78</v>
      </c>
      <c r="AJ245">
        <v>1</v>
      </c>
      <c r="AK245">
        <v>1</v>
      </c>
      <c r="AL245">
        <v>1</v>
      </c>
      <c r="AN245">
        <v>0</v>
      </c>
      <c r="AO245">
        <v>1</v>
      </c>
      <c r="AP245">
        <v>0</v>
      </c>
      <c r="AQ245">
        <v>0</v>
      </c>
      <c r="AR245">
        <v>0</v>
      </c>
      <c r="AS245" t="s">
        <v>47</v>
      </c>
      <c r="AT245">
        <v>9.0000000000000006E-5</v>
      </c>
      <c r="AU245" t="s">
        <v>47</v>
      </c>
      <c r="AV245">
        <v>0</v>
      </c>
      <c r="AW245">
        <v>2</v>
      </c>
      <c r="AX245">
        <v>34736468</v>
      </c>
      <c r="AY245">
        <v>1</v>
      </c>
      <c r="AZ245">
        <v>0</v>
      </c>
      <c r="BA245">
        <v>246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Y245*Source!I113</f>
        <v>1.8702000000000001E-4</v>
      </c>
      <c r="CY245">
        <f t="shared" si="42"/>
        <v>63867.6</v>
      </c>
      <c r="CZ245">
        <f t="shared" si="43"/>
        <v>9420</v>
      </c>
      <c r="DA245">
        <f t="shared" si="44"/>
        <v>6.78</v>
      </c>
      <c r="DB245">
        <v>0</v>
      </c>
      <c r="DH245">
        <f>Source!I113*SmtRes!Y245</f>
        <v>1.8702000000000001E-4</v>
      </c>
      <c r="DI245">
        <f t="shared" si="45"/>
        <v>63867.6</v>
      </c>
      <c r="DJ245">
        <f>EtalonRes!Y246</f>
        <v>9420</v>
      </c>
      <c r="DK245">
        <f>Source!BC113</f>
        <v>6.78</v>
      </c>
      <c r="GQ245">
        <v>-1</v>
      </c>
      <c r="GR245">
        <v>-1</v>
      </c>
    </row>
    <row r="246" spans="1:200" x14ac:dyDescent="0.2">
      <c r="A246">
        <f>ROW(Source!A113)</f>
        <v>113</v>
      </c>
      <c r="B246">
        <v>34736124</v>
      </c>
      <c r="C246">
        <v>34736445</v>
      </c>
      <c r="D246">
        <v>0</v>
      </c>
      <c r="E246">
        <v>0</v>
      </c>
      <c r="F246">
        <v>1</v>
      </c>
      <c r="G246">
        <v>1</v>
      </c>
      <c r="H246">
        <v>3</v>
      </c>
      <c r="I246" t="s">
        <v>224</v>
      </c>
      <c r="J246" t="s">
        <v>47</v>
      </c>
      <c r="K246" t="s">
        <v>225</v>
      </c>
      <c r="L246">
        <v>1371</v>
      </c>
      <c r="N246">
        <v>1013</v>
      </c>
      <c r="O246" t="s">
        <v>106</v>
      </c>
      <c r="P246" t="s">
        <v>106</v>
      </c>
      <c r="Q246">
        <v>1</v>
      </c>
      <c r="W246">
        <v>0</v>
      </c>
      <c r="X246">
        <v>1190815019</v>
      </c>
      <c r="Y246">
        <v>14.436959</v>
      </c>
      <c r="AA246">
        <v>1916.66</v>
      </c>
      <c r="AB246">
        <v>0</v>
      </c>
      <c r="AC246">
        <v>0</v>
      </c>
      <c r="AD246">
        <v>0</v>
      </c>
      <c r="AE246">
        <v>288.33999999999997</v>
      </c>
      <c r="AF246">
        <v>0</v>
      </c>
      <c r="AG246">
        <v>0</v>
      </c>
      <c r="AH246">
        <v>0</v>
      </c>
      <c r="AI246">
        <v>6.78</v>
      </c>
      <c r="AJ246">
        <v>1</v>
      </c>
      <c r="AK246">
        <v>1</v>
      </c>
      <c r="AL246">
        <v>1</v>
      </c>
      <c r="AN246">
        <v>0</v>
      </c>
      <c r="AO246">
        <v>0</v>
      </c>
      <c r="AP246">
        <v>1</v>
      </c>
      <c r="AQ246">
        <v>0</v>
      </c>
      <c r="AR246">
        <v>0</v>
      </c>
      <c r="AS246" t="s">
        <v>47</v>
      </c>
      <c r="AT246">
        <v>14.436959</v>
      </c>
      <c r="AU246" t="s">
        <v>47</v>
      </c>
      <c r="AV246">
        <v>0</v>
      </c>
      <c r="AW246">
        <v>1</v>
      </c>
      <c r="AX246">
        <v>-1</v>
      </c>
      <c r="AY246">
        <v>0</v>
      </c>
      <c r="AZ246">
        <v>0</v>
      </c>
      <c r="BA246" t="s">
        <v>47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Y246*Source!I113</f>
        <v>30.000000801999999</v>
      </c>
      <c r="CY246">
        <f t="shared" si="42"/>
        <v>1916.66</v>
      </c>
      <c r="CZ246">
        <f t="shared" si="43"/>
        <v>288.33999999999997</v>
      </c>
      <c r="DA246">
        <f t="shared" si="44"/>
        <v>6.78</v>
      </c>
      <c r="DB246">
        <v>0</v>
      </c>
      <c r="DH246">
        <f>Source!I113*SmtRes!Y246</f>
        <v>30.000000801999999</v>
      </c>
      <c r="DI246">
        <f t="shared" si="45"/>
        <v>1916.66</v>
      </c>
      <c r="DK246">
        <f>Source!BC113</f>
        <v>6.78</v>
      </c>
      <c r="GP246">
        <v>1</v>
      </c>
      <c r="GQ246">
        <v>-1</v>
      </c>
      <c r="GR246">
        <v>-1</v>
      </c>
    </row>
    <row r="247" spans="1:200" x14ac:dyDescent="0.2">
      <c r="A247">
        <f>ROW(Source!A118)</f>
        <v>118</v>
      </c>
      <c r="B247">
        <v>34736102</v>
      </c>
      <c r="C247">
        <v>34736479</v>
      </c>
      <c r="D247">
        <v>31714778</v>
      </c>
      <c r="E247">
        <v>1</v>
      </c>
      <c r="F247">
        <v>1</v>
      </c>
      <c r="G247">
        <v>1</v>
      </c>
      <c r="H247">
        <v>1</v>
      </c>
      <c r="I247" t="s">
        <v>589</v>
      </c>
      <c r="J247" t="s">
        <v>47</v>
      </c>
      <c r="K247" t="s">
        <v>590</v>
      </c>
      <c r="L247">
        <v>1191</v>
      </c>
      <c r="N247">
        <v>1013</v>
      </c>
      <c r="O247" t="s">
        <v>414</v>
      </c>
      <c r="P247" t="s">
        <v>414</v>
      </c>
      <c r="Q247">
        <v>1</v>
      </c>
      <c r="W247">
        <v>0</v>
      </c>
      <c r="X247">
        <v>-598469600</v>
      </c>
      <c r="Y247">
        <v>12.8</v>
      </c>
      <c r="AA247">
        <v>0</v>
      </c>
      <c r="AB247">
        <v>0</v>
      </c>
      <c r="AC247">
        <v>0</v>
      </c>
      <c r="AD247">
        <v>9.2899999999999991</v>
      </c>
      <c r="AE247">
        <v>0</v>
      </c>
      <c r="AF247">
        <v>0</v>
      </c>
      <c r="AG247">
        <v>0</v>
      </c>
      <c r="AH247">
        <v>9.2899999999999991</v>
      </c>
      <c r="AI247">
        <v>1</v>
      </c>
      <c r="AJ247">
        <v>1</v>
      </c>
      <c r="AK247">
        <v>1</v>
      </c>
      <c r="AL247">
        <v>1</v>
      </c>
      <c r="AN247">
        <v>0</v>
      </c>
      <c r="AO247">
        <v>1</v>
      </c>
      <c r="AP247">
        <v>0</v>
      </c>
      <c r="AQ247">
        <v>0</v>
      </c>
      <c r="AR247">
        <v>0</v>
      </c>
      <c r="AS247" t="s">
        <v>47</v>
      </c>
      <c r="AT247">
        <v>12.8</v>
      </c>
      <c r="AU247" t="s">
        <v>47</v>
      </c>
      <c r="AV247">
        <v>1</v>
      </c>
      <c r="AW247">
        <v>2</v>
      </c>
      <c r="AX247">
        <v>34736480</v>
      </c>
      <c r="AY247">
        <v>1</v>
      </c>
      <c r="AZ247">
        <v>0</v>
      </c>
      <c r="BA247">
        <v>247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Y247*Source!I118</f>
        <v>6.0121600000000006</v>
      </c>
      <c r="CY247">
        <f>AD247</f>
        <v>9.2899999999999991</v>
      </c>
      <c r="CZ247">
        <f>AH247</f>
        <v>9.2899999999999991</v>
      </c>
      <c r="DA247">
        <f>AL247</f>
        <v>1</v>
      </c>
      <c r="DB247">
        <v>0</v>
      </c>
      <c r="GQ247">
        <v>-1</v>
      </c>
      <c r="GR247">
        <v>-1</v>
      </c>
    </row>
    <row r="248" spans="1:200" x14ac:dyDescent="0.2">
      <c r="A248">
        <f>ROW(Source!A118)</f>
        <v>118</v>
      </c>
      <c r="B248">
        <v>34736102</v>
      </c>
      <c r="C248">
        <v>34736479</v>
      </c>
      <c r="D248">
        <v>31709492</v>
      </c>
      <c r="E248">
        <v>1</v>
      </c>
      <c r="F248">
        <v>1</v>
      </c>
      <c r="G248">
        <v>1</v>
      </c>
      <c r="H248">
        <v>1</v>
      </c>
      <c r="I248" t="s">
        <v>434</v>
      </c>
      <c r="J248" t="s">
        <v>47</v>
      </c>
      <c r="K248" t="s">
        <v>435</v>
      </c>
      <c r="L248">
        <v>1191</v>
      </c>
      <c r="N248">
        <v>1013</v>
      </c>
      <c r="O248" t="s">
        <v>414</v>
      </c>
      <c r="P248" t="s">
        <v>414</v>
      </c>
      <c r="Q248">
        <v>1</v>
      </c>
      <c r="W248">
        <v>0</v>
      </c>
      <c r="X248">
        <v>-1417349443</v>
      </c>
      <c r="Y248">
        <v>0.05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1</v>
      </c>
      <c r="AJ248">
        <v>1</v>
      </c>
      <c r="AK248">
        <v>1</v>
      </c>
      <c r="AL248">
        <v>1</v>
      </c>
      <c r="AN248">
        <v>0</v>
      </c>
      <c r="AO248">
        <v>1</v>
      </c>
      <c r="AP248">
        <v>0</v>
      </c>
      <c r="AQ248">
        <v>0</v>
      </c>
      <c r="AR248">
        <v>0</v>
      </c>
      <c r="AS248" t="s">
        <v>47</v>
      </c>
      <c r="AT248">
        <v>0.05</v>
      </c>
      <c r="AU248" t="s">
        <v>47</v>
      </c>
      <c r="AV248">
        <v>2</v>
      </c>
      <c r="AW248">
        <v>2</v>
      </c>
      <c r="AX248">
        <v>34736481</v>
      </c>
      <c r="AY248">
        <v>1</v>
      </c>
      <c r="AZ248">
        <v>0</v>
      </c>
      <c r="BA248">
        <v>248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Y248*Source!I118</f>
        <v>2.3485000000000002E-2</v>
      </c>
      <c r="CY248">
        <f>AD248</f>
        <v>0</v>
      </c>
      <c r="CZ248">
        <f>AH248</f>
        <v>0</v>
      </c>
      <c r="DA248">
        <f>AL248</f>
        <v>1</v>
      </c>
      <c r="DB248">
        <v>0</v>
      </c>
      <c r="GQ248">
        <v>-1</v>
      </c>
      <c r="GR248">
        <v>-1</v>
      </c>
    </row>
    <row r="249" spans="1:200" x14ac:dyDescent="0.2">
      <c r="A249">
        <f>ROW(Source!A118)</f>
        <v>118</v>
      </c>
      <c r="B249">
        <v>34736102</v>
      </c>
      <c r="C249">
        <v>34736479</v>
      </c>
      <c r="D249">
        <v>31528142</v>
      </c>
      <c r="E249">
        <v>1</v>
      </c>
      <c r="F249">
        <v>1</v>
      </c>
      <c r="G249">
        <v>1</v>
      </c>
      <c r="H249">
        <v>2</v>
      </c>
      <c r="I249" t="s">
        <v>439</v>
      </c>
      <c r="J249" t="s">
        <v>440</v>
      </c>
      <c r="K249" t="s">
        <v>441</v>
      </c>
      <c r="L249">
        <v>1368</v>
      </c>
      <c r="N249">
        <v>1011</v>
      </c>
      <c r="O249" t="s">
        <v>418</v>
      </c>
      <c r="P249" t="s">
        <v>418</v>
      </c>
      <c r="Q249">
        <v>1</v>
      </c>
      <c r="W249">
        <v>0</v>
      </c>
      <c r="X249">
        <v>1372534845</v>
      </c>
      <c r="Y249">
        <v>0.05</v>
      </c>
      <c r="AA249">
        <v>0</v>
      </c>
      <c r="AB249">
        <v>65.709999999999994</v>
      </c>
      <c r="AC249">
        <v>11.6</v>
      </c>
      <c r="AD249">
        <v>0</v>
      </c>
      <c r="AE249">
        <v>0</v>
      </c>
      <c r="AF249">
        <v>65.709999999999994</v>
      </c>
      <c r="AG249">
        <v>11.6</v>
      </c>
      <c r="AH249">
        <v>0</v>
      </c>
      <c r="AI249">
        <v>1</v>
      </c>
      <c r="AJ249">
        <v>1</v>
      </c>
      <c r="AK249">
        <v>1</v>
      </c>
      <c r="AL249">
        <v>1</v>
      </c>
      <c r="AN249">
        <v>0</v>
      </c>
      <c r="AO249">
        <v>1</v>
      </c>
      <c r="AP249">
        <v>0</v>
      </c>
      <c r="AQ249">
        <v>0</v>
      </c>
      <c r="AR249">
        <v>0</v>
      </c>
      <c r="AS249" t="s">
        <v>47</v>
      </c>
      <c r="AT249">
        <v>0.05</v>
      </c>
      <c r="AU249" t="s">
        <v>47</v>
      </c>
      <c r="AV249">
        <v>0</v>
      </c>
      <c r="AW249">
        <v>2</v>
      </c>
      <c r="AX249">
        <v>34736482</v>
      </c>
      <c r="AY249">
        <v>1</v>
      </c>
      <c r="AZ249">
        <v>0</v>
      </c>
      <c r="BA249">
        <v>249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Y249*Source!I118</f>
        <v>2.3485000000000002E-2</v>
      </c>
      <c r="CY249">
        <f>AB249</f>
        <v>65.709999999999994</v>
      </c>
      <c r="CZ249">
        <f>AF249</f>
        <v>65.709999999999994</v>
      </c>
      <c r="DA249">
        <f>AJ249</f>
        <v>1</v>
      </c>
      <c r="DB249">
        <v>0</v>
      </c>
      <c r="GQ249">
        <v>-1</v>
      </c>
      <c r="GR249">
        <v>-1</v>
      </c>
    </row>
    <row r="250" spans="1:200" x14ac:dyDescent="0.2">
      <c r="A250">
        <f>ROW(Source!A118)</f>
        <v>118</v>
      </c>
      <c r="B250">
        <v>34736102</v>
      </c>
      <c r="C250">
        <v>34736479</v>
      </c>
      <c r="D250">
        <v>31441181</v>
      </c>
      <c r="E250">
        <v>17</v>
      </c>
      <c r="F250">
        <v>1</v>
      </c>
      <c r="G250">
        <v>1</v>
      </c>
      <c r="H250">
        <v>3</v>
      </c>
      <c r="I250" t="s">
        <v>232</v>
      </c>
      <c r="J250" t="s">
        <v>47</v>
      </c>
      <c r="K250" t="s">
        <v>233</v>
      </c>
      <c r="L250">
        <v>1667</v>
      </c>
      <c r="N250">
        <v>1013</v>
      </c>
      <c r="O250" t="s">
        <v>234</v>
      </c>
      <c r="P250" t="s">
        <v>234</v>
      </c>
      <c r="Q250">
        <v>1</v>
      </c>
      <c r="W250">
        <v>0</v>
      </c>
      <c r="X250">
        <v>-568673028</v>
      </c>
      <c r="Y250">
        <v>106.450926</v>
      </c>
      <c r="AA250">
        <v>31.34</v>
      </c>
      <c r="AB250">
        <v>0</v>
      </c>
      <c r="AC250">
        <v>0</v>
      </c>
      <c r="AD250">
        <v>0</v>
      </c>
      <c r="AE250">
        <v>31.34</v>
      </c>
      <c r="AF250">
        <v>0</v>
      </c>
      <c r="AG250">
        <v>0</v>
      </c>
      <c r="AH250">
        <v>0</v>
      </c>
      <c r="AI250">
        <v>1</v>
      </c>
      <c r="AJ250">
        <v>1</v>
      </c>
      <c r="AK250">
        <v>1</v>
      </c>
      <c r="AL250">
        <v>1</v>
      </c>
      <c r="AN250">
        <v>0</v>
      </c>
      <c r="AO250">
        <v>0</v>
      </c>
      <c r="AP250">
        <v>1</v>
      </c>
      <c r="AQ250">
        <v>0</v>
      </c>
      <c r="AR250">
        <v>0</v>
      </c>
      <c r="AS250" t="s">
        <v>47</v>
      </c>
      <c r="AT250">
        <v>106.450926</v>
      </c>
      <c r="AU250" t="s">
        <v>47</v>
      </c>
      <c r="AV250">
        <v>0</v>
      </c>
      <c r="AW250">
        <v>2</v>
      </c>
      <c r="AX250">
        <v>34736483</v>
      </c>
      <c r="AY250">
        <v>2</v>
      </c>
      <c r="AZ250">
        <v>22528</v>
      </c>
      <c r="BA250">
        <v>250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Y250*Source!I118</f>
        <v>49.999999942199999</v>
      </c>
      <c r="CY250">
        <f>AA250</f>
        <v>31.34</v>
      </c>
      <c r="CZ250">
        <f>AE250</f>
        <v>31.34</v>
      </c>
      <c r="DA250">
        <f>AI250</f>
        <v>1</v>
      </c>
      <c r="DB250">
        <v>0</v>
      </c>
      <c r="DH250">
        <f>Source!I118*SmtRes!Y250</f>
        <v>49.999999942199999</v>
      </c>
      <c r="DI250">
        <f>AA250</f>
        <v>31.34</v>
      </c>
      <c r="DJ250">
        <f>EtalonRes!Y250</f>
        <v>0</v>
      </c>
      <c r="DK250">
        <f>Source!BC118</f>
        <v>1</v>
      </c>
      <c r="GP250">
        <v>1</v>
      </c>
      <c r="GQ250">
        <v>-1</v>
      </c>
      <c r="GR250">
        <v>-1</v>
      </c>
    </row>
    <row r="251" spans="1:200" x14ac:dyDescent="0.2">
      <c r="A251">
        <f>ROW(Source!A118)</f>
        <v>118</v>
      </c>
      <c r="B251">
        <v>34736102</v>
      </c>
      <c r="C251">
        <v>34736479</v>
      </c>
      <c r="D251">
        <v>31441021</v>
      </c>
      <c r="E251">
        <v>17</v>
      </c>
      <c r="F251">
        <v>1</v>
      </c>
      <c r="G251">
        <v>1</v>
      </c>
      <c r="H251">
        <v>3</v>
      </c>
      <c r="I251" t="s">
        <v>237</v>
      </c>
      <c r="J251" t="s">
        <v>47</v>
      </c>
      <c r="K251" t="s">
        <v>238</v>
      </c>
      <c r="L251">
        <v>1348</v>
      </c>
      <c r="N251">
        <v>1009</v>
      </c>
      <c r="O251" t="s">
        <v>74</v>
      </c>
      <c r="P251" t="s">
        <v>74</v>
      </c>
      <c r="Q251">
        <v>1000</v>
      </c>
      <c r="W251">
        <v>0</v>
      </c>
      <c r="X251">
        <v>748648226</v>
      </c>
      <c r="Y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1</v>
      </c>
      <c r="AJ251">
        <v>1</v>
      </c>
      <c r="AK251">
        <v>1</v>
      </c>
      <c r="AL251">
        <v>1</v>
      </c>
      <c r="AN251">
        <v>1</v>
      </c>
      <c r="AO251">
        <v>0</v>
      </c>
      <c r="AP251">
        <v>0</v>
      </c>
      <c r="AQ251">
        <v>0</v>
      </c>
      <c r="AR251">
        <v>0</v>
      </c>
      <c r="AS251" t="s">
        <v>47</v>
      </c>
      <c r="AT251">
        <v>0</v>
      </c>
      <c r="AU251" t="s">
        <v>47</v>
      </c>
      <c r="AV251">
        <v>0</v>
      </c>
      <c r="AW251">
        <v>2</v>
      </c>
      <c r="AX251">
        <v>34736484</v>
      </c>
      <c r="AY251">
        <v>1</v>
      </c>
      <c r="AZ251">
        <v>0</v>
      </c>
      <c r="BA251">
        <v>251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Y251*Source!I118</f>
        <v>0</v>
      </c>
      <c r="CY251">
        <f>AA251</f>
        <v>0</v>
      </c>
      <c r="CZ251">
        <f>AE251</f>
        <v>0</v>
      </c>
      <c r="DA251">
        <f>AI251</f>
        <v>1</v>
      </c>
      <c r="DB251">
        <v>0</v>
      </c>
      <c r="DH251">
        <f>Source!I118*SmtRes!Y251</f>
        <v>0</v>
      </c>
      <c r="DI251">
        <f>AA251</f>
        <v>0</v>
      </c>
      <c r="DJ251">
        <f>EtalonRes!Y251</f>
        <v>0</v>
      </c>
      <c r="DK251">
        <f>Source!BC118</f>
        <v>1</v>
      </c>
      <c r="GP251">
        <v>1</v>
      </c>
      <c r="GQ251">
        <v>-1</v>
      </c>
      <c r="GR251">
        <v>-1</v>
      </c>
    </row>
    <row r="252" spans="1:200" x14ac:dyDescent="0.2">
      <c r="A252">
        <f>ROW(Source!A118)</f>
        <v>118</v>
      </c>
      <c r="B252">
        <v>34736102</v>
      </c>
      <c r="C252">
        <v>34736479</v>
      </c>
      <c r="D252">
        <v>31441457</v>
      </c>
      <c r="E252">
        <v>17</v>
      </c>
      <c r="F252">
        <v>1</v>
      </c>
      <c r="G252">
        <v>1</v>
      </c>
      <c r="H252">
        <v>3</v>
      </c>
      <c r="I252" t="s">
        <v>237</v>
      </c>
      <c r="J252" t="s">
        <v>47</v>
      </c>
      <c r="K252" t="s">
        <v>240</v>
      </c>
      <c r="L252">
        <v>1348</v>
      </c>
      <c r="N252">
        <v>1009</v>
      </c>
      <c r="O252" t="s">
        <v>74</v>
      </c>
      <c r="P252" t="s">
        <v>74</v>
      </c>
      <c r="Q252">
        <v>1000</v>
      </c>
      <c r="W252">
        <v>0</v>
      </c>
      <c r="X252">
        <v>1763388316</v>
      </c>
      <c r="Y252">
        <v>4.0000000000000001E-3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1</v>
      </c>
      <c r="AJ252">
        <v>1</v>
      </c>
      <c r="AK252">
        <v>1</v>
      </c>
      <c r="AL252">
        <v>1</v>
      </c>
      <c r="AN252">
        <v>0</v>
      </c>
      <c r="AO252">
        <v>0</v>
      </c>
      <c r="AP252">
        <v>0</v>
      </c>
      <c r="AQ252">
        <v>0</v>
      </c>
      <c r="AR252">
        <v>0</v>
      </c>
      <c r="AS252" t="s">
        <v>47</v>
      </c>
      <c r="AT252">
        <v>4.0000000000000001E-3</v>
      </c>
      <c r="AU252" t="s">
        <v>47</v>
      </c>
      <c r="AV252">
        <v>0</v>
      </c>
      <c r="AW252">
        <v>2</v>
      </c>
      <c r="AX252">
        <v>34736485</v>
      </c>
      <c r="AY252">
        <v>1</v>
      </c>
      <c r="AZ252">
        <v>0</v>
      </c>
      <c r="BA252">
        <v>252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Y252*Source!I118</f>
        <v>1.8788000000000001E-3</v>
      </c>
      <c r="CY252">
        <f>AA252</f>
        <v>0</v>
      </c>
      <c r="CZ252">
        <f>AE252</f>
        <v>0</v>
      </c>
      <c r="DA252">
        <f>AI252</f>
        <v>1</v>
      </c>
      <c r="DB252">
        <v>0</v>
      </c>
      <c r="DH252">
        <f>Source!I118*SmtRes!Y252</f>
        <v>1.8788000000000001E-3</v>
      </c>
      <c r="DI252">
        <f>AA252</f>
        <v>0</v>
      </c>
      <c r="DJ252">
        <f>EtalonRes!Y252</f>
        <v>0</v>
      </c>
      <c r="DK252">
        <f>Source!BC118</f>
        <v>1</v>
      </c>
      <c r="GP252">
        <v>1</v>
      </c>
      <c r="GQ252">
        <v>-1</v>
      </c>
      <c r="GR252">
        <v>-1</v>
      </c>
    </row>
    <row r="253" spans="1:200" x14ac:dyDescent="0.2">
      <c r="A253">
        <f>ROW(Source!A119)</f>
        <v>119</v>
      </c>
      <c r="B253">
        <v>34736124</v>
      </c>
      <c r="C253">
        <v>34736479</v>
      </c>
      <c r="D253">
        <v>31714778</v>
      </c>
      <c r="E253">
        <v>1</v>
      </c>
      <c r="F253">
        <v>1</v>
      </c>
      <c r="G253">
        <v>1</v>
      </c>
      <c r="H253">
        <v>1</v>
      </c>
      <c r="I253" t="s">
        <v>589</v>
      </c>
      <c r="J253" t="s">
        <v>47</v>
      </c>
      <c r="K253" t="s">
        <v>590</v>
      </c>
      <c r="L253">
        <v>1191</v>
      </c>
      <c r="N253">
        <v>1013</v>
      </c>
      <c r="O253" t="s">
        <v>414</v>
      </c>
      <c r="P253" t="s">
        <v>414</v>
      </c>
      <c r="Q253">
        <v>1</v>
      </c>
      <c r="W253">
        <v>0</v>
      </c>
      <c r="X253">
        <v>-598469600</v>
      </c>
      <c r="Y253">
        <v>12.8</v>
      </c>
      <c r="AA253">
        <v>0</v>
      </c>
      <c r="AB253">
        <v>0</v>
      </c>
      <c r="AC253">
        <v>0</v>
      </c>
      <c r="AD253">
        <v>62.99</v>
      </c>
      <c r="AE253">
        <v>0</v>
      </c>
      <c r="AF253">
        <v>0</v>
      </c>
      <c r="AG253">
        <v>0</v>
      </c>
      <c r="AH253">
        <v>9.2899999999999991</v>
      </c>
      <c r="AI253">
        <v>1</v>
      </c>
      <c r="AJ253">
        <v>1</v>
      </c>
      <c r="AK253">
        <v>1</v>
      </c>
      <c r="AL253">
        <v>6.78</v>
      </c>
      <c r="AN253">
        <v>0</v>
      </c>
      <c r="AO253">
        <v>1</v>
      </c>
      <c r="AP253">
        <v>0</v>
      </c>
      <c r="AQ253">
        <v>0</v>
      </c>
      <c r="AR253">
        <v>0</v>
      </c>
      <c r="AS253" t="s">
        <v>47</v>
      </c>
      <c r="AT253">
        <v>12.8</v>
      </c>
      <c r="AU253" t="s">
        <v>47</v>
      </c>
      <c r="AV253">
        <v>1</v>
      </c>
      <c r="AW253">
        <v>2</v>
      </c>
      <c r="AX253">
        <v>34736480</v>
      </c>
      <c r="AY253">
        <v>1</v>
      </c>
      <c r="AZ253">
        <v>0</v>
      </c>
      <c r="BA253">
        <v>253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Y253*Source!I119</f>
        <v>6.0121600000000006</v>
      </c>
      <c r="CY253">
        <f>AD253</f>
        <v>62.99</v>
      </c>
      <c r="CZ253">
        <f>AH253</f>
        <v>9.2899999999999991</v>
      </c>
      <c r="DA253">
        <f>AL253</f>
        <v>6.78</v>
      </c>
      <c r="DB253">
        <v>0</v>
      </c>
      <c r="GQ253">
        <v>-1</v>
      </c>
      <c r="GR253">
        <v>-1</v>
      </c>
    </row>
    <row r="254" spans="1:200" x14ac:dyDescent="0.2">
      <c r="A254">
        <f>ROW(Source!A119)</f>
        <v>119</v>
      </c>
      <c r="B254">
        <v>34736124</v>
      </c>
      <c r="C254">
        <v>34736479</v>
      </c>
      <c r="D254">
        <v>31709492</v>
      </c>
      <c r="E254">
        <v>1</v>
      </c>
      <c r="F254">
        <v>1</v>
      </c>
      <c r="G254">
        <v>1</v>
      </c>
      <c r="H254">
        <v>1</v>
      </c>
      <c r="I254" t="s">
        <v>434</v>
      </c>
      <c r="J254" t="s">
        <v>47</v>
      </c>
      <c r="K254" t="s">
        <v>435</v>
      </c>
      <c r="L254">
        <v>1191</v>
      </c>
      <c r="N254">
        <v>1013</v>
      </c>
      <c r="O254" t="s">
        <v>414</v>
      </c>
      <c r="P254" t="s">
        <v>414</v>
      </c>
      <c r="Q254">
        <v>1</v>
      </c>
      <c r="W254">
        <v>0</v>
      </c>
      <c r="X254">
        <v>-1417349443</v>
      </c>
      <c r="Y254">
        <v>0.05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1</v>
      </c>
      <c r="AJ254">
        <v>1</v>
      </c>
      <c r="AK254">
        <v>6.78</v>
      </c>
      <c r="AL254">
        <v>1</v>
      </c>
      <c r="AN254">
        <v>0</v>
      </c>
      <c r="AO254">
        <v>1</v>
      </c>
      <c r="AP254">
        <v>0</v>
      </c>
      <c r="AQ254">
        <v>0</v>
      </c>
      <c r="AR254">
        <v>0</v>
      </c>
      <c r="AS254" t="s">
        <v>47</v>
      </c>
      <c r="AT254">
        <v>0.05</v>
      </c>
      <c r="AU254" t="s">
        <v>47</v>
      </c>
      <c r="AV254">
        <v>2</v>
      </c>
      <c r="AW254">
        <v>2</v>
      </c>
      <c r="AX254">
        <v>34736481</v>
      </c>
      <c r="AY254">
        <v>1</v>
      </c>
      <c r="AZ254">
        <v>0</v>
      </c>
      <c r="BA254">
        <v>254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Y254*Source!I119</f>
        <v>2.3485000000000002E-2</v>
      </c>
      <c r="CY254">
        <f>AD254</f>
        <v>0</v>
      </c>
      <c r="CZ254">
        <f>AH254</f>
        <v>0</v>
      </c>
      <c r="DA254">
        <f>AL254</f>
        <v>1</v>
      </c>
      <c r="DB254">
        <v>0</v>
      </c>
      <c r="GQ254">
        <v>-1</v>
      </c>
      <c r="GR254">
        <v>-1</v>
      </c>
    </row>
    <row r="255" spans="1:200" x14ac:dyDescent="0.2">
      <c r="A255">
        <f>ROW(Source!A119)</f>
        <v>119</v>
      </c>
      <c r="B255">
        <v>34736124</v>
      </c>
      <c r="C255">
        <v>34736479</v>
      </c>
      <c r="D255">
        <v>31528142</v>
      </c>
      <c r="E255">
        <v>1</v>
      </c>
      <c r="F255">
        <v>1</v>
      </c>
      <c r="G255">
        <v>1</v>
      </c>
      <c r="H255">
        <v>2</v>
      </c>
      <c r="I255" t="s">
        <v>439</v>
      </c>
      <c r="J255" t="s">
        <v>440</v>
      </c>
      <c r="K255" t="s">
        <v>441</v>
      </c>
      <c r="L255">
        <v>1368</v>
      </c>
      <c r="N255">
        <v>1011</v>
      </c>
      <c r="O255" t="s">
        <v>418</v>
      </c>
      <c r="P255" t="s">
        <v>418</v>
      </c>
      <c r="Q255">
        <v>1</v>
      </c>
      <c r="W255">
        <v>0</v>
      </c>
      <c r="X255">
        <v>1372534845</v>
      </c>
      <c r="Y255">
        <v>0.05</v>
      </c>
      <c r="AA255">
        <v>0</v>
      </c>
      <c r="AB255">
        <v>445.51</v>
      </c>
      <c r="AC255">
        <v>11.6</v>
      </c>
      <c r="AD255">
        <v>0</v>
      </c>
      <c r="AE255">
        <v>0</v>
      </c>
      <c r="AF255">
        <v>65.709999999999994</v>
      </c>
      <c r="AG255">
        <v>11.6</v>
      </c>
      <c r="AH255">
        <v>0</v>
      </c>
      <c r="AI255">
        <v>1</v>
      </c>
      <c r="AJ255">
        <v>6.78</v>
      </c>
      <c r="AK255">
        <v>1</v>
      </c>
      <c r="AL255">
        <v>1</v>
      </c>
      <c r="AN255">
        <v>0</v>
      </c>
      <c r="AO255">
        <v>1</v>
      </c>
      <c r="AP255">
        <v>0</v>
      </c>
      <c r="AQ255">
        <v>0</v>
      </c>
      <c r="AR255">
        <v>0</v>
      </c>
      <c r="AS255" t="s">
        <v>47</v>
      </c>
      <c r="AT255">
        <v>0.05</v>
      </c>
      <c r="AU255" t="s">
        <v>47</v>
      </c>
      <c r="AV255">
        <v>0</v>
      </c>
      <c r="AW255">
        <v>2</v>
      </c>
      <c r="AX255">
        <v>34736482</v>
      </c>
      <c r="AY255">
        <v>1</v>
      </c>
      <c r="AZ255">
        <v>0</v>
      </c>
      <c r="BA255">
        <v>255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Y255*Source!I119</f>
        <v>2.3485000000000002E-2</v>
      </c>
      <c r="CY255">
        <f>AB255</f>
        <v>445.51</v>
      </c>
      <c r="CZ255">
        <f>AF255</f>
        <v>65.709999999999994</v>
      </c>
      <c r="DA255">
        <f>AJ255</f>
        <v>6.78</v>
      </c>
      <c r="DB255">
        <v>0</v>
      </c>
      <c r="GQ255">
        <v>-1</v>
      </c>
      <c r="GR255">
        <v>-1</v>
      </c>
    </row>
    <row r="256" spans="1:200" x14ac:dyDescent="0.2">
      <c r="A256">
        <f>ROW(Source!A119)</f>
        <v>119</v>
      </c>
      <c r="B256">
        <v>34736124</v>
      </c>
      <c r="C256">
        <v>34736479</v>
      </c>
      <c r="D256">
        <v>31441181</v>
      </c>
      <c r="E256">
        <v>17</v>
      </c>
      <c r="F256">
        <v>1</v>
      </c>
      <c r="G256">
        <v>1</v>
      </c>
      <c r="H256">
        <v>3</v>
      </c>
      <c r="I256" t="s">
        <v>232</v>
      </c>
      <c r="J256" t="s">
        <v>47</v>
      </c>
      <c r="K256" t="s">
        <v>233</v>
      </c>
      <c r="L256">
        <v>1667</v>
      </c>
      <c r="N256">
        <v>1013</v>
      </c>
      <c r="O256" t="s">
        <v>234</v>
      </c>
      <c r="P256" t="s">
        <v>234</v>
      </c>
      <c r="Q256">
        <v>1</v>
      </c>
      <c r="W256">
        <v>0</v>
      </c>
      <c r="X256">
        <v>-568673028</v>
      </c>
      <c r="Y256">
        <v>106.450926</v>
      </c>
      <c r="AA256">
        <v>208.33</v>
      </c>
      <c r="AB256">
        <v>0</v>
      </c>
      <c r="AC256">
        <v>0</v>
      </c>
      <c r="AD256">
        <v>0</v>
      </c>
      <c r="AE256">
        <v>31.34</v>
      </c>
      <c r="AF256">
        <v>0</v>
      </c>
      <c r="AG256">
        <v>0</v>
      </c>
      <c r="AH256">
        <v>0</v>
      </c>
      <c r="AI256">
        <v>6.78</v>
      </c>
      <c r="AJ256">
        <v>1</v>
      </c>
      <c r="AK256">
        <v>1</v>
      </c>
      <c r="AL256">
        <v>1</v>
      </c>
      <c r="AN256">
        <v>0</v>
      </c>
      <c r="AO256">
        <v>0</v>
      </c>
      <c r="AP256">
        <v>1</v>
      </c>
      <c r="AQ256">
        <v>0</v>
      </c>
      <c r="AR256">
        <v>0</v>
      </c>
      <c r="AS256" t="s">
        <v>47</v>
      </c>
      <c r="AT256">
        <v>106.450926</v>
      </c>
      <c r="AU256" t="s">
        <v>47</v>
      </c>
      <c r="AV256">
        <v>0</v>
      </c>
      <c r="AW256">
        <v>2</v>
      </c>
      <c r="AX256">
        <v>34736483</v>
      </c>
      <c r="AY256">
        <v>2</v>
      </c>
      <c r="AZ256">
        <v>22528</v>
      </c>
      <c r="BA256">
        <v>256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Y256*Source!I119</f>
        <v>49.999999942199999</v>
      </c>
      <c r="CY256">
        <f>AA256</f>
        <v>208.33</v>
      </c>
      <c r="CZ256">
        <f>AE256</f>
        <v>31.34</v>
      </c>
      <c r="DA256">
        <f>AI256</f>
        <v>6.78</v>
      </c>
      <c r="DB256">
        <v>0</v>
      </c>
      <c r="DH256">
        <f>Source!I119*SmtRes!Y256</f>
        <v>49.999999942199999</v>
      </c>
      <c r="DI256">
        <f>AA256</f>
        <v>208.33</v>
      </c>
      <c r="DJ256">
        <f>EtalonRes!Y256</f>
        <v>0</v>
      </c>
      <c r="DK256">
        <f>Source!BC119</f>
        <v>6.78</v>
      </c>
      <c r="GP256">
        <v>1</v>
      </c>
      <c r="GQ256">
        <v>-1</v>
      </c>
      <c r="GR256">
        <v>-1</v>
      </c>
    </row>
    <row r="257" spans="1:200" x14ac:dyDescent="0.2">
      <c r="A257">
        <f>ROW(Source!A119)</f>
        <v>119</v>
      </c>
      <c r="B257">
        <v>34736124</v>
      </c>
      <c r="C257">
        <v>34736479</v>
      </c>
      <c r="D257">
        <v>31441021</v>
      </c>
      <c r="E257">
        <v>17</v>
      </c>
      <c r="F257">
        <v>1</v>
      </c>
      <c r="G257">
        <v>1</v>
      </c>
      <c r="H257">
        <v>3</v>
      </c>
      <c r="I257" t="s">
        <v>237</v>
      </c>
      <c r="J257" t="s">
        <v>47</v>
      </c>
      <c r="K257" t="s">
        <v>238</v>
      </c>
      <c r="L257">
        <v>1348</v>
      </c>
      <c r="N257">
        <v>1009</v>
      </c>
      <c r="O257" t="s">
        <v>74</v>
      </c>
      <c r="P257" t="s">
        <v>74</v>
      </c>
      <c r="Q257">
        <v>1000</v>
      </c>
      <c r="W257">
        <v>0</v>
      </c>
      <c r="X257">
        <v>748648226</v>
      </c>
      <c r="Y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6.78</v>
      </c>
      <c r="AJ257">
        <v>1</v>
      </c>
      <c r="AK257">
        <v>1</v>
      </c>
      <c r="AL257">
        <v>1</v>
      </c>
      <c r="AN257">
        <v>1</v>
      </c>
      <c r="AO257">
        <v>0</v>
      </c>
      <c r="AP257">
        <v>0</v>
      </c>
      <c r="AQ257">
        <v>0</v>
      </c>
      <c r="AR257">
        <v>0</v>
      </c>
      <c r="AS257" t="s">
        <v>47</v>
      </c>
      <c r="AT257">
        <v>0</v>
      </c>
      <c r="AU257" t="s">
        <v>47</v>
      </c>
      <c r="AV257">
        <v>0</v>
      </c>
      <c r="AW257">
        <v>2</v>
      </c>
      <c r="AX257">
        <v>34736484</v>
      </c>
      <c r="AY257">
        <v>1</v>
      </c>
      <c r="AZ257">
        <v>0</v>
      </c>
      <c r="BA257">
        <v>257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Y257*Source!I119</f>
        <v>0</v>
      </c>
      <c r="CY257">
        <f>AA257</f>
        <v>0</v>
      </c>
      <c r="CZ257">
        <f>AE257</f>
        <v>0</v>
      </c>
      <c r="DA257">
        <f>AI257</f>
        <v>6.78</v>
      </c>
      <c r="DB257">
        <v>0</v>
      </c>
      <c r="DH257">
        <f>Source!I119*SmtRes!Y257</f>
        <v>0</v>
      </c>
      <c r="DI257">
        <f>AA257</f>
        <v>0</v>
      </c>
      <c r="DJ257">
        <f>EtalonRes!Y257</f>
        <v>0</v>
      </c>
      <c r="DK257">
        <f>Source!BC119</f>
        <v>6.78</v>
      </c>
      <c r="GP257">
        <v>1</v>
      </c>
      <c r="GQ257">
        <v>-1</v>
      </c>
      <c r="GR257">
        <v>-1</v>
      </c>
    </row>
    <row r="258" spans="1:200" x14ac:dyDescent="0.2">
      <c r="A258">
        <f>ROW(Source!A119)</f>
        <v>119</v>
      </c>
      <c r="B258">
        <v>34736124</v>
      </c>
      <c r="C258">
        <v>34736479</v>
      </c>
      <c r="D258">
        <v>31441457</v>
      </c>
      <c r="E258">
        <v>17</v>
      </c>
      <c r="F258">
        <v>1</v>
      </c>
      <c r="G258">
        <v>1</v>
      </c>
      <c r="H258">
        <v>3</v>
      </c>
      <c r="I258" t="s">
        <v>237</v>
      </c>
      <c r="J258" t="s">
        <v>47</v>
      </c>
      <c r="K258" t="s">
        <v>240</v>
      </c>
      <c r="L258">
        <v>1348</v>
      </c>
      <c r="N258">
        <v>1009</v>
      </c>
      <c r="O258" t="s">
        <v>74</v>
      </c>
      <c r="P258" t="s">
        <v>74</v>
      </c>
      <c r="Q258">
        <v>1000</v>
      </c>
      <c r="W258">
        <v>0</v>
      </c>
      <c r="X258">
        <v>1763388316</v>
      </c>
      <c r="Y258">
        <v>4.0000000000000001E-3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6.78</v>
      </c>
      <c r="AJ258">
        <v>1</v>
      </c>
      <c r="AK258">
        <v>1</v>
      </c>
      <c r="AL258">
        <v>1</v>
      </c>
      <c r="AN258">
        <v>0</v>
      </c>
      <c r="AO258">
        <v>0</v>
      </c>
      <c r="AP258">
        <v>0</v>
      </c>
      <c r="AQ258">
        <v>0</v>
      </c>
      <c r="AR258">
        <v>0</v>
      </c>
      <c r="AS258" t="s">
        <v>47</v>
      </c>
      <c r="AT258">
        <v>4.0000000000000001E-3</v>
      </c>
      <c r="AU258" t="s">
        <v>47</v>
      </c>
      <c r="AV258">
        <v>0</v>
      </c>
      <c r="AW258">
        <v>2</v>
      </c>
      <c r="AX258">
        <v>34736485</v>
      </c>
      <c r="AY258">
        <v>1</v>
      </c>
      <c r="AZ258">
        <v>0</v>
      </c>
      <c r="BA258">
        <v>258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Y258*Source!I119</f>
        <v>1.8788000000000001E-3</v>
      </c>
      <c r="CY258">
        <f>AA258</f>
        <v>0</v>
      </c>
      <c r="CZ258">
        <f>AE258</f>
        <v>0</v>
      </c>
      <c r="DA258">
        <f>AI258</f>
        <v>6.78</v>
      </c>
      <c r="DB258">
        <v>0</v>
      </c>
      <c r="DH258">
        <f>Source!I119*SmtRes!Y258</f>
        <v>1.8788000000000001E-3</v>
      </c>
      <c r="DI258">
        <f>AA258</f>
        <v>0</v>
      </c>
      <c r="DJ258">
        <f>EtalonRes!Y258</f>
        <v>0</v>
      </c>
      <c r="DK258">
        <f>Source!BC119</f>
        <v>6.78</v>
      </c>
      <c r="GP258">
        <v>1</v>
      </c>
      <c r="GQ258">
        <v>-1</v>
      </c>
      <c r="GR258">
        <v>-1</v>
      </c>
    </row>
    <row r="259" spans="1:200" x14ac:dyDescent="0.2">
      <c r="A259">
        <f>ROW(Source!A126)</f>
        <v>126</v>
      </c>
      <c r="B259">
        <v>34736102</v>
      </c>
      <c r="C259">
        <v>34736497</v>
      </c>
      <c r="D259">
        <v>31715109</v>
      </c>
      <c r="E259">
        <v>1</v>
      </c>
      <c r="F259">
        <v>1</v>
      </c>
      <c r="G259">
        <v>1</v>
      </c>
      <c r="H259">
        <v>1</v>
      </c>
      <c r="I259" t="s">
        <v>505</v>
      </c>
      <c r="J259" t="s">
        <v>47</v>
      </c>
      <c r="K259" t="s">
        <v>506</v>
      </c>
      <c r="L259">
        <v>1191</v>
      </c>
      <c r="N259">
        <v>1013</v>
      </c>
      <c r="O259" t="s">
        <v>414</v>
      </c>
      <c r="P259" t="s">
        <v>414</v>
      </c>
      <c r="Q259">
        <v>1</v>
      </c>
      <c r="W259">
        <v>0</v>
      </c>
      <c r="X259">
        <v>-784637506</v>
      </c>
      <c r="Y259">
        <v>4.3899999999999997</v>
      </c>
      <c r="AA259">
        <v>0</v>
      </c>
      <c r="AB259">
        <v>0</v>
      </c>
      <c r="AC259">
        <v>0</v>
      </c>
      <c r="AD259">
        <v>8.74</v>
      </c>
      <c r="AE259">
        <v>0</v>
      </c>
      <c r="AF259">
        <v>0</v>
      </c>
      <c r="AG259">
        <v>0</v>
      </c>
      <c r="AH259">
        <v>8.74</v>
      </c>
      <c r="AI259">
        <v>1</v>
      </c>
      <c r="AJ259">
        <v>1</v>
      </c>
      <c r="AK259">
        <v>1</v>
      </c>
      <c r="AL259">
        <v>1</v>
      </c>
      <c r="AN259">
        <v>0</v>
      </c>
      <c r="AO259">
        <v>1</v>
      </c>
      <c r="AP259">
        <v>0</v>
      </c>
      <c r="AQ259">
        <v>0</v>
      </c>
      <c r="AR259">
        <v>0</v>
      </c>
      <c r="AS259" t="s">
        <v>47</v>
      </c>
      <c r="AT259">
        <v>4.3899999999999997</v>
      </c>
      <c r="AU259" t="s">
        <v>47</v>
      </c>
      <c r="AV259">
        <v>1</v>
      </c>
      <c r="AW259">
        <v>2</v>
      </c>
      <c r="AX259">
        <v>34736498</v>
      </c>
      <c r="AY259">
        <v>1</v>
      </c>
      <c r="AZ259">
        <v>0</v>
      </c>
      <c r="BA259">
        <v>259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Y259*Source!I126</f>
        <v>4.6314499999999992</v>
      </c>
      <c r="CY259">
        <f>AD259</f>
        <v>8.74</v>
      </c>
      <c r="CZ259">
        <f>AH259</f>
        <v>8.74</v>
      </c>
      <c r="DA259">
        <f>AL259</f>
        <v>1</v>
      </c>
      <c r="DB259">
        <v>0</v>
      </c>
      <c r="GQ259">
        <v>-1</v>
      </c>
      <c r="GR259">
        <v>-1</v>
      </c>
    </row>
    <row r="260" spans="1:200" x14ac:dyDescent="0.2">
      <c r="A260">
        <f>ROW(Source!A126)</f>
        <v>126</v>
      </c>
      <c r="B260">
        <v>34736102</v>
      </c>
      <c r="C260">
        <v>34736497</v>
      </c>
      <c r="D260">
        <v>31709492</v>
      </c>
      <c r="E260">
        <v>1</v>
      </c>
      <c r="F260">
        <v>1</v>
      </c>
      <c r="G260">
        <v>1</v>
      </c>
      <c r="H260">
        <v>1</v>
      </c>
      <c r="I260" t="s">
        <v>434</v>
      </c>
      <c r="J260" t="s">
        <v>47</v>
      </c>
      <c r="K260" t="s">
        <v>435</v>
      </c>
      <c r="L260">
        <v>1191</v>
      </c>
      <c r="N260">
        <v>1013</v>
      </c>
      <c r="O260" t="s">
        <v>414</v>
      </c>
      <c r="P260" t="s">
        <v>414</v>
      </c>
      <c r="Q260">
        <v>1</v>
      </c>
      <c r="W260">
        <v>0</v>
      </c>
      <c r="X260">
        <v>-1417349443</v>
      </c>
      <c r="Y260">
        <v>0.06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1</v>
      </c>
      <c r="AJ260">
        <v>1</v>
      </c>
      <c r="AK260">
        <v>1</v>
      </c>
      <c r="AL260">
        <v>1</v>
      </c>
      <c r="AN260">
        <v>0</v>
      </c>
      <c r="AO260">
        <v>1</v>
      </c>
      <c r="AP260">
        <v>0</v>
      </c>
      <c r="AQ260">
        <v>0</v>
      </c>
      <c r="AR260">
        <v>0</v>
      </c>
      <c r="AS260" t="s">
        <v>47</v>
      </c>
      <c r="AT260">
        <v>0.06</v>
      </c>
      <c r="AU260" t="s">
        <v>47</v>
      </c>
      <c r="AV260">
        <v>2</v>
      </c>
      <c r="AW260">
        <v>2</v>
      </c>
      <c r="AX260">
        <v>34736499</v>
      </c>
      <c r="AY260">
        <v>1</v>
      </c>
      <c r="AZ260">
        <v>0</v>
      </c>
      <c r="BA260">
        <v>260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Y260*Source!I126</f>
        <v>6.3299999999999995E-2</v>
      </c>
      <c r="CY260">
        <f>AD260</f>
        <v>0</v>
      </c>
      <c r="CZ260">
        <f>AH260</f>
        <v>0</v>
      </c>
      <c r="DA260">
        <f>AL260</f>
        <v>1</v>
      </c>
      <c r="DB260">
        <v>0</v>
      </c>
      <c r="GQ260">
        <v>-1</v>
      </c>
      <c r="GR260">
        <v>-1</v>
      </c>
    </row>
    <row r="261" spans="1:200" x14ac:dyDescent="0.2">
      <c r="A261">
        <f>ROW(Source!A126)</f>
        <v>126</v>
      </c>
      <c r="B261">
        <v>34736102</v>
      </c>
      <c r="C261">
        <v>34736497</v>
      </c>
      <c r="D261">
        <v>31526753</v>
      </c>
      <c r="E261">
        <v>1</v>
      </c>
      <c r="F261">
        <v>1</v>
      </c>
      <c r="G261">
        <v>1</v>
      </c>
      <c r="H261">
        <v>2</v>
      </c>
      <c r="I261" t="s">
        <v>469</v>
      </c>
      <c r="J261" t="s">
        <v>470</v>
      </c>
      <c r="K261" t="s">
        <v>471</v>
      </c>
      <c r="L261">
        <v>1368</v>
      </c>
      <c r="N261">
        <v>1011</v>
      </c>
      <c r="O261" t="s">
        <v>418</v>
      </c>
      <c r="P261" t="s">
        <v>418</v>
      </c>
      <c r="Q261">
        <v>1</v>
      </c>
      <c r="W261">
        <v>0</v>
      </c>
      <c r="X261">
        <v>-1718674368</v>
      </c>
      <c r="Y261">
        <v>0.02</v>
      </c>
      <c r="AA261">
        <v>0</v>
      </c>
      <c r="AB261">
        <v>111.99</v>
      </c>
      <c r="AC261">
        <v>13.5</v>
      </c>
      <c r="AD261">
        <v>0</v>
      </c>
      <c r="AE261">
        <v>0</v>
      </c>
      <c r="AF261">
        <v>111.99</v>
      </c>
      <c r="AG261">
        <v>13.5</v>
      </c>
      <c r="AH261">
        <v>0</v>
      </c>
      <c r="AI261">
        <v>1</v>
      </c>
      <c r="AJ261">
        <v>1</v>
      </c>
      <c r="AK261">
        <v>1</v>
      </c>
      <c r="AL261">
        <v>1</v>
      </c>
      <c r="AN261">
        <v>0</v>
      </c>
      <c r="AO261">
        <v>1</v>
      </c>
      <c r="AP261">
        <v>0</v>
      </c>
      <c r="AQ261">
        <v>0</v>
      </c>
      <c r="AR261">
        <v>0</v>
      </c>
      <c r="AS261" t="s">
        <v>47</v>
      </c>
      <c r="AT261">
        <v>0.02</v>
      </c>
      <c r="AU261" t="s">
        <v>47</v>
      </c>
      <c r="AV261">
        <v>0</v>
      </c>
      <c r="AW261">
        <v>2</v>
      </c>
      <c r="AX261">
        <v>34736500</v>
      </c>
      <c r="AY261">
        <v>1</v>
      </c>
      <c r="AZ261">
        <v>0</v>
      </c>
      <c r="BA261">
        <v>261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Y261*Source!I126</f>
        <v>2.1100000000000001E-2</v>
      </c>
      <c r="CY261">
        <f>AB261</f>
        <v>111.99</v>
      </c>
      <c r="CZ261">
        <f>AF261</f>
        <v>111.99</v>
      </c>
      <c r="DA261">
        <f>AJ261</f>
        <v>1</v>
      </c>
      <c r="DB261">
        <v>0</v>
      </c>
      <c r="GQ261">
        <v>-1</v>
      </c>
      <c r="GR261">
        <v>-1</v>
      </c>
    </row>
    <row r="262" spans="1:200" x14ac:dyDescent="0.2">
      <c r="A262">
        <f>ROW(Source!A126)</f>
        <v>126</v>
      </c>
      <c r="B262">
        <v>34736102</v>
      </c>
      <c r="C262">
        <v>34736497</v>
      </c>
      <c r="D262">
        <v>31528142</v>
      </c>
      <c r="E262">
        <v>1</v>
      </c>
      <c r="F262">
        <v>1</v>
      </c>
      <c r="G262">
        <v>1</v>
      </c>
      <c r="H262">
        <v>2</v>
      </c>
      <c r="I262" t="s">
        <v>439</v>
      </c>
      <c r="J262" t="s">
        <v>440</v>
      </c>
      <c r="K262" t="s">
        <v>441</v>
      </c>
      <c r="L262">
        <v>1368</v>
      </c>
      <c r="N262">
        <v>1011</v>
      </c>
      <c r="O262" t="s">
        <v>418</v>
      </c>
      <c r="P262" t="s">
        <v>418</v>
      </c>
      <c r="Q262">
        <v>1</v>
      </c>
      <c r="W262">
        <v>0</v>
      </c>
      <c r="X262">
        <v>1372534845</v>
      </c>
      <c r="Y262">
        <v>0.04</v>
      </c>
      <c r="AA262">
        <v>0</v>
      </c>
      <c r="AB262">
        <v>65.709999999999994</v>
      </c>
      <c r="AC262">
        <v>11.6</v>
      </c>
      <c r="AD262">
        <v>0</v>
      </c>
      <c r="AE262">
        <v>0</v>
      </c>
      <c r="AF262">
        <v>65.709999999999994</v>
      </c>
      <c r="AG262">
        <v>11.6</v>
      </c>
      <c r="AH262">
        <v>0</v>
      </c>
      <c r="AI262">
        <v>1</v>
      </c>
      <c r="AJ262">
        <v>1</v>
      </c>
      <c r="AK262">
        <v>1</v>
      </c>
      <c r="AL262">
        <v>1</v>
      </c>
      <c r="AN262">
        <v>0</v>
      </c>
      <c r="AO262">
        <v>1</v>
      </c>
      <c r="AP262">
        <v>0</v>
      </c>
      <c r="AQ262">
        <v>0</v>
      </c>
      <c r="AR262">
        <v>0</v>
      </c>
      <c r="AS262" t="s">
        <v>47</v>
      </c>
      <c r="AT262">
        <v>0.04</v>
      </c>
      <c r="AU262" t="s">
        <v>47</v>
      </c>
      <c r="AV262">
        <v>0</v>
      </c>
      <c r="AW262">
        <v>2</v>
      </c>
      <c r="AX262">
        <v>34736501</v>
      </c>
      <c r="AY262">
        <v>1</v>
      </c>
      <c r="AZ262">
        <v>0</v>
      </c>
      <c r="BA262">
        <v>262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>Y262*Source!I126</f>
        <v>4.2200000000000001E-2</v>
      </c>
      <c r="CY262">
        <f>AB262</f>
        <v>65.709999999999994</v>
      </c>
      <c r="CZ262">
        <f>AF262</f>
        <v>65.709999999999994</v>
      </c>
      <c r="DA262">
        <f>AJ262</f>
        <v>1</v>
      </c>
      <c r="DB262">
        <v>0</v>
      </c>
      <c r="GQ262">
        <v>-1</v>
      </c>
      <c r="GR262">
        <v>-1</v>
      </c>
    </row>
    <row r="263" spans="1:200" x14ac:dyDescent="0.2">
      <c r="A263">
        <f>ROW(Source!A126)</f>
        <v>126</v>
      </c>
      <c r="B263">
        <v>34736102</v>
      </c>
      <c r="C263">
        <v>34736497</v>
      </c>
      <c r="D263">
        <v>31445092</v>
      </c>
      <c r="E263">
        <v>1</v>
      </c>
      <c r="F263">
        <v>1</v>
      </c>
      <c r="G263">
        <v>1</v>
      </c>
      <c r="H263">
        <v>3</v>
      </c>
      <c r="I263" t="s">
        <v>591</v>
      </c>
      <c r="J263" t="s">
        <v>592</v>
      </c>
      <c r="K263" t="s">
        <v>593</v>
      </c>
      <c r="L263">
        <v>1348</v>
      </c>
      <c r="N263">
        <v>1009</v>
      </c>
      <c r="O263" t="s">
        <v>74</v>
      </c>
      <c r="P263" t="s">
        <v>74</v>
      </c>
      <c r="Q263">
        <v>1000</v>
      </c>
      <c r="W263">
        <v>0</v>
      </c>
      <c r="X263">
        <v>-1044631310</v>
      </c>
      <c r="Y263">
        <v>8.9999999999999993E-3</v>
      </c>
      <c r="AA263">
        <v>19100</v>
      </c>
      <c r="AB263">
        <v>0</v>
      </c>
      <c r="AC263">
        <v>0</v>
      </c>
      <c r="AD263">
        <v>0</v>
      </c>
      <c r="AE263">
        <v>19100</v>
      </c>
      <c r="AF263">
        <v>0</v>
      </c>
      <c r="AG263">
        <v>0</v>
      </c>
      <c r="AH263">
        <v>0</v>
      </c>
      <c r="AI263">
        <v>1</v>
      </c>
      <c r="AJ263">
        <v>1</v>
      </c>
      <c r="AK263">
        <v>1</v>
      </c>
      <c r="AL263">
        <v>1</v>
      </c>
      <c r="AN263">
        <v>0</v>
      </c>
      <c r="AO263">
        <v>1</v>
      </c>
      <c r="AP263">
        <v>0</v>
      </c>
      <c r="AQ263">
        <v>0</v>
      </c>
      <c r="AR263">
        <v>0</v>
      </c>
      <c r="AS263" t="s">
        <v>47</v>
      </c>
      <c r="AT263">
        <v>8.9999999999999993E-3</v>
      </c>
      <c r="AU263" t="s">
        <v>47</v>
      </c>
      <c r="AV263">
        <v>0</v>
      </c>
      <c r="AW263">
        <v>2</v>
      </c>
      <c r="AX263">
        <v>34736502</v>
      </c>
      <c r="AY263">
        <v>1</v>
      </c>
      <c r="AZ263">
        <v>0</v>
      </c>
      <c r="BA263">
        <v>263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>Y263*Source!I126</f>
        <v>9.4949999999999982E-3</v>
      </c>
      <c r="CY263">
        <f>AA263</f>
        <v>19100</v>
      </c>
      <c r="CZ263">
        <f>AE263</f>
        <v>19100</v>
      </c>
      <c r="DA263">
        <f>AI263</f>
        <v>1</v>
      </c>
      <c r="DB263">
        <v>0</v>
      </c>
      <c r="DH263">
        <f>Source!I126*SmtRes!Y263</f>
        <v>9.4949999999999982E-3</v>
      </c>
      <c r="DI263">
        <f>AA263</f>
        <v>19100</v>
      </c>
      <c r="DJ263">
        <f>EtalonRes!Y263</f>
        <v>19100</v>
      </c>
      <c r="DK263">
        <f>Source!BC126</f>
        <v>1</v>
      </c>
      <c r="GQ263">
        <v>-1</v>
      </c>
      <c r="GR263">
        <v>-1</v>
      </c>
    </row>
    <row r="264" spans="1:200" x14ac:dyDescent="0.2">
      <c r="A264">
        <f>ROW(Source!A126)</f>
        <v>126</v>
      </c>
      <c r="B264">
        <v>34736102</v>
      </c>
      <c r="C264">
        <v>34736497</v>
      </c>
      <c r="D264">
        <v>31446395</v>
      </c>
      <c r="E264">
        <v>1</v>
      </c>
      <c r="F264">
        <v>1</v>
      </c>
      <c r="G264">
        <v>1</v>
      </c>
      <c r="H264">
        <v>3</v>
      </c>
      <c r="I264" t="s">
        <v>594</v>
      </c>
      <c r="J264" t="s">
        <v>595</v>
      </c>
      <c r="K264" t="s">
        <v>596</v>
      </c>
      <c r="L264">
        <v>1339</v>
      </c>
      <c r="N264">
        <v>1007</v>
      </c>
      <c r="O264" t="s">
        <v>81</v>
      </c>
      <c r="P264" t="s">
        <v>81</v>
      </c>
      <c r="Q264">
        <v>1</v>
      </c>
      <c r="W264">
        <v>0</v>
      </c>
      <c r="X264">
        <v>-1660354250</v>
      </c>
      <c r="Y264">
        <v>0.16</v>
      </c>
      <c r="AA264">
        <v>2.44</v>
      </c>
      <c r="AB264">
        <v>0</v>
      </c>
      <c r="AC264">
        <v>0</v>
      </c>
      <c r="AD264">
        <v>0</v>
      </c>
      <c r="AE264">
        <v>2.44</v>
      </c>
      <c r="AF264">
        <v>0</v>
      </c>
      <c r="AG264">
        <v>0</v>
      </c>
      <c r="AH264">
        <v>0</v>
      </c>
      <c r="AI264">
        <v>1</v>
      </c>
      <c r="AJ264">
        <v>1</v>
      </c>
      <c r="AK264">
        <v>1</v>
      </c>
      <c r="AL264">
        <v>1</v>
      </c>
      <c r="AN264">
        <v>0</v>
      </c>
      <c r="AO264">
        <v>1</v>
      </c>
      <c r="AP264">
        <v>0</v>
      </c>
      <c r="AQ264">
        <v>0</v>
      </c>
      <c r="AR264">
        <v>0</v>
      </c>
      <c r="AS264" t="s">
        <v>47</v>
      </c>
      <c r="AT264">
        <v>0.16</v>
      </c>
      <c r="AU264" t="s">
        <v>47</v>
      </c>
      <c r="AV264">
        <v>0</v>
      </c>
      <c r="AW264">
        <v>2</v>
      </c>
      <c r="AX264">
        <v>34736503</v>
      </c>
      <c r="AY264">
        <v>1</v>
      </c>
      <c r="AZ264">
        <v>0</v>
      </c>
      <c r="BA264">
        <v>264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>Y264*Source!I126</f>
        <v>0.16880000000000001</v>
      </c>
      <c r="CY264">
        <f>AA264</f>
        <v>2.44</v>
      </c>
      <c r="CZ264">
        <f>AE264</f>
        <v>2.44</v>
      </c>
      <c r="DA264">
        <f>AI264</f>
        <v>1</v>
      </c>
      <c r="DB264">
        <v>0</v>
      </c>
      <c r="DH264">
        <f>Source!I126*SmtRes!Y264</f>
        <v>0.16880000000000001</v>
      </c>
      <c r="DI264">
        <f>AA264</f>
        <v>2.44</v>
      </c>
      <c r="DJ264">
        <f>EtalonRes!Y264</f>
        <v>2.44</v>
      </c>
      <c r="DK264">
        <f>Source!BC126</f>
        <v>1</v>
      </c>
      <c r="GQ264">
        <v>-1</v>
      </c>
      <c r="GR264">
        <v>-1</v>
      </c>
    </row>
    <row r="265" spans="1:200" x14ac:dyDescent="0.2">
      <c r="A265">
        <f>ROW(Source!A127)</f>
        <v>127</v>
      </c>
      <c r="B265">
        <v>34736124</v>
      </c>
      <c r="C265">
        <v>34736497</v>
      </c>
      <c r="D265">
        <v>31715109</v>
      </c>
      <c r="E265">
        <v>1</v>
      </c>
      <c r="F265">
        <v>1</v>
      </c>
      <c r="G265">
        <v>1</v>
      </c>
      <c r="H265">
        <v>1</v>
      </c>
      <c r="I265" t="s">
        <v>505</v>
      </c>
      <c r="J265" t="s">
        <v>47</v>
      </c>
      <c r="K265" t="s">
        <v>506</v>
      </c>
      <c r="L265">
        <v>1191</v>
      </c>
      <c r="N265">
        <v>1013</v>
      </c>
      <c r="O265" t="s">
        <v>414</v>
      </c>
      <c r="P265" t="s">
        <v>414</v>
      </c>
      <c r="Q265">
        <v>1</v>
      </c>
      <c r="W265">
        <v>0</v>
      </c>
      <c r="X265">
        <v>-784637506</v>
      </c>
      <c r="Y265">
        <v>4.3899999999999997</v>
      </c>
      <c r="AA265">
        <v>0</v>
      </c>
      <c r="AB265">
        <v>0</v>
      </c>
      <c r="AC265">
        <v>0</v>
      </c>
      <c r="AD265">
        <v>59.26</v>
      </c>
      <c r="AE265">
        <v>0</v>
      </c>
      <c r="AF265">
        <v>0</v>
      </c>
      <c r="AG265">
        <v>0</v>
      </c>
      <c r="AH265">
        <v>8.74</v>
      </c>
      <c r="AI265">
        <v>1</v>
      </c>
      <c r="AJ265">
        <v>1</v>
      </c>
      <c r="AK265">
        <v>1</v>
      </c>
      <c r="AL265">
        <v>6.78</v>
      </c>
      <c r="AN265">
        <v>0</v>
      </c>
      <c r="AO265">
        <v>1</v>
      </c>
      <c r="AP265">
        <v>0</v>
      </c>
      <c r="AQ265">
        <v>0</v>
      </c>
      <c r="AR265">
        <v>0</v>
      </c>
      <c r="AS265" t="s">
        <v>47</v>
      </c>
      <c r="AT265">
        <v>4.3899999999999997</v>
      </c>
      <c r="AU265" t="s">
        <v>47</v>
      </c>
      <c r="AV265">
        <v>1</v>
      </c>
      <c r="AW265">
        <v>2</v>
      </c>
      <c r="AX265">
        <v>34736498</v>
      </c>
      <c r="AY265">
        <v>1</v>
      </c>
      <c r="AZ265">
        <v>0</v>
      </c>
      <c r="BA265">
        <v>265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>Y265*Source!I127</f>
        <v>4.6314499999999992</v>
      </c>
      <c r="CY265">
        <f>AD265</f>
        <v>59.26</v>
      </c>
      <c r="CZ265">
        <f>AH265</f>
        <v>8.74</v>
      </c>
      <c r="DA265">
        <f>AL265</f>
        <v>6.78</v>
      </c>
      <c r="DB265">
        <v>0</v>
      </c>
      <c r="GQ265">
        <v>-1</v>
      </c>
      <c r="GR265">
        <v>-1</v>
      </c>
    </row>
    <row r="266" spans="1:200" x14ac:dyDescent="0.2">
      <c r="A266">
        <f>ROW(Source!A127)</f>
        <v>127</v>
      </c>
      <c r="B266">
        <v>34736124</v>
      </c>
      <c r="C266">
        <v>34736497</v>
      </c>
      <c r="D266">
        <v>31709492</v>
      </c>
      <c r="E266">
        <v>1</v>
      </c>
      <c r="F266">
        <v>1</v>
      </c>
      <c r="G266">
        <v>1</v>
      </c>
      <c r="H266">
        <v>1</v>
      </c>
      <c r="I266" t="s">
        <v>434</v>
      </c>
      <c r="J266" t="s">
        <v>47</v>
      </c>
      <c r="K266" t="s">
        <v>435</v>
      </c>
      <c r="L266">
        <v>1191</v>
      </c>
      <c r="N266">
        <v>1013</v>
      </c>
      <c r="O266" t="s">
        <v>414</v>
      </c>
      <c r="P266" t="s">
        <v>414</v>
      </c>
      <c r="Q266">
        <v>1</v>
      </c>
      <c r="W266">
        <v>0</v>
      </c>
      <c r="X266">
        <v>-1417349443</v>
      </c>
      <c r="Y266">
        <v>0.06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1</v>
      </c>
      <c r="AJ266">
        <v>1</v>
      </c>
      <c r="AK266">
        <v>6.78</v>
      </c>
      <c r="AL266">
        <v>1</v>
      </c>
      <c r="AN266">
        <v>0</v>
      </c>
      <c r="AO266">
        <v>1</v>
      </c>
      <c r="AP266">
        <v>0</v>
      </c>
      <c r="AQ266">
        <v>0</v>
      </c>
      <c r="AR266">
        <v>0</v>
      </c>
      <c r="AS266" t="s">
        <v>47</v>
      </c>
      <c r="AT266">
        <v>0.06</v>
      </c>
      <c r="AU266" t="s">
        <v>47</v>
      </c>
      <c r="AV266">
        <v>2</v>
      </c>
      <c r="AW266">
        <v>2</v>
      </c>
      <c r="AX266">
        <v>34736499</v>
      </c>
      <c r="AY266">
        <v>1</v>
      </c>
      <c r="AZ266">
        <v>0</v>
      </c>
      <c r="BA266">
        <v>266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>Y266*Source!I127</f>
        <v>6.3299999999999995E-2</v>
      </c>
      <c r="CY266">
        <f>AD266</f>
        <v>0</v>
      </c>
      <c r="CZ266">
        <f>AH266</f>
        <v>0</v>
      </c>
      <c r="DA266">
        <f>AL266</f>
        <v>1</v>
      </c>
      <c r="DB266">
        <v>0</v>
      </c>
      <c r="GQ266">
        <v>-1</v>
      </c>
      <c r="GR266">
        <v>-1</v>
      </c>
    </row>
    <row r="267" spans="1:200" x14ac:dyDescent="0.2">
      <c r="A267">
        <f>ROW(Source!A127)</f>
        <v>127</v>
      </c>
      <c r="B267">
        <v>34736124</v>
      </c>
      <c r="C267">
        <v>34736497</v>
      </c>
      <c r="D267">
        <v>31526753</v>
      </c>
      <c r="E267">
        <v>1</v>
      </c>
      <c r="F267">
        <v>1</v>
      </c>
      <c r="G267">
        <v>1</v>
      </c>
      <c r="H267">
        <v>2</v>
      </c>
      <c r="I267" t="s">
        <v>469</v>
      </c>
      <c r="J267" t="s">
        <v>470</v>
      </c>
      <c r="K267" t="s">
        <v>471</v>
      </c>
      <c r="L267">
        <v>1368</v>
      </c>
      <c r="N267">
        <v>1011</v>
      </c>
      <c r="O267" t="s">
        <v>418</v>
      </c>
      <c r="P267" t="s">
        <v>418</v>
      </c>
      <c r="Q267">
        <v>1</v>
      </c>
      <c r="W267">
        <v>0</v>
      </c>
      <c r="X267">
        <v>-1718674368</v>
      </c>
      <c r="Y267">
        <v>0.02</v>
      </c>
      <c r="AA267">
        <v>0</v>
      </c>
      <c r="AB267">
        <v>759.29</v>
      </c>
      <c r="AC267">
        <v>13.5</v>
      </c>
      <c r="AD267">
        <v>0</v>
      </c>
      <c r="AE267">
        <v>0</v>
      </c>
      <c r="AF267">
        <v>111.99</v>
      </c>
      <c r="AG267">
        <v>13.5</v>
      </c>
      <c r="AH267">
        <v>0</v>
      </c>
      <c r="AI267">
        <v>1</v>
      </c>
      <c r="AJ267">
        <v>6.78</v>
      </c>
      <c r="AK267">
        <v>1</v>
      </c>
      <c r="AL267">
        <v>1</v>
      </c>
      <c r="AN267">
        <v>0</v>
      </c>
      <c r="AO267">
        <v>1</v>
      </c>
      <c r="AP267">
        <v>0</v>
      </c>
      <c r="AQ267">
        <v>0</v>
      </c>
      <c r="AR267">
        <v>0</v>
      </c>
      <c r="AS267" t="s">
        <v>47</v>
      </c>
      <c r="AT267">
        <v>0.02</v>
      </c>
      <c r="AU267" t="s">
        <v>47</v>
      </c>
      <c r="AV267">
        <v>0</v>
      </c>
      <c r="AW267">
        <v>2</v>
      </c>
      <c r="AX267">
        <v>34736500</v>
      </c>
      <c r="AY267">
        <v>1</v>
      </c>
      <c r="AZ267">
        <v>0</v>
      </c>
      <c r="BA267">
        <v>267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CX267">
        <f>Y267*Source!I127</f>
        <v>2.1100000000000001E-2</v>
      </c>
      <c r="CY267">
        <f>AB267</f>
        <v>759.29</v>
      </c>
      <c r="CZ267">
        <f>AF267</f>
        <v>111.99</v>
      </c>
      <c r="DA267">
        <f>AJ267</f>
        <v>6.78</v>
      </c>
      <c r="DB267">
        <v>0</v>
      </c>
      <c r="GQ267">
        <v>-1</v>
      </c>
      <c r="GR267">
        <v>-1</v>
      </c>
    </row>
    <row r="268" spans="1:200" x14ac:dyDescent="0.2">
      <c r="A268">
        <f>ROW(Source!A127)</f>
        <v>127</v>
      </c>
      <c r="B268">
        <v>34736124</v>
      </c>
      <c r="C268">
        <v>34736497</v>
      </c>
      <c r="D268">
        <v>31528142</v>
      </c>
      <c r="E268">
        <v>1</v>
      </c>
      <c r="F268">
        <v>1</v>
      </c>
      <c r="G268">
        <v>1</v>
      </c>
      <c r="H268">
        <v>2</v>
      </c>
      <c r="I268" t="s">
        <v>439</v>
      </c>
      <c r="J268" t="s">
        <v>440</v>
      </c>
      <c r="K268" t="s">
        <v>441</v>
      </c>
      <c r="L268">
        <v>1368</v>
      </c>
      <c r="N268">
        <v>1011</v>
      </c>
      <c r="O268" t="s">
        <v>418</v>
      </c>
      <c r="P268" t="s">
        <v>418</v>
      </c>
      <c r="Q268">
        <v>1</v>
      </c>
      <c r="W268">
        <v>0</v>
      </c>
      <c r="X268">
        <v>1372534845</v>
      </c>
      <c r="Y268">
        <v>0.04</v>
      </c>
      <c r="AA268">
        <v>0</v>
      </c>
      <c r="AB268">
        <v>445.51</v>
      </c>
      <c r="AC268">
        <v>11.6</v>
      </c>
      <c r="AD268">
        <v>0</v>
      </c>
      <c r="AE268">
        <v>0</v>
      </c>
      <c r="AF268">
        <v>65.709999999999994</v>
      </c>
      <c r="AG268">
        <v>11.6</v>
      </c>
      <c r="AH268">
        <v>0</v>
      </c>
      <c r="AI268">
        <v>1</v>
      </c>
      <c r="AJ268">
        <v>6.78</v>
      </c>
      <c r="AK268">
        <v>1</v>
      </c>
      <c r="AL268">
        <v>1</v>
      </c>
      <c r="AN268">
        <v>0</v>
      </c>
      <c r="AO268">
        <v>1</v>
      </c>
      <c r="AP268">
        <v>0</v>
      </c>
      <c r="AQ268">
        <v>0</v>
      </c>
      <c r="AR268">
        <v>0</v>
      </c>
      <c r="AS268" t="s">
        <v>47</v>
      </c>
      <c r="AT268">
        <v>0.04</v>
      </c>
      <c r="AU268" t="s">
        <v>47</v>
      </c>
      <c r="AV268">
        <v>0</v>
      </c>
      <c r="AW268">
        <v>2</v>
      </c>
      <c r="AX268">
        <v>34736501</v>
      </c>
      <c r="AY268">
        <v>1</v>
      </c>
      <c r="AZ268">
        <v>0</v>
      </c>
      <c r="BA268">
        <v>268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CX268">
        <f>Y268*Source!I127</f>
        <v>4.2200000000000001E-2</v>
      </c>
      <c r="CY268">
        <f>AB268</f>
        <v>445.51</v>
      </c>
      <c r="CZ268">
        <f>AF268</f>
        <v>65.709999999999994</v>
      </c>
      <c r="DA268">
        <f>AJ268</f>
        <v>6.78</v>
      </c>
      <c r="DB268">
        <v>0</v>
      </c>
      <c r="GQ268">
        <v>-1</v>
      </c>
      <c r="GR268">
        <v>-1</v>
      </c>
    </row>
    <row r="269" spans="1:200" x14ac:dyDescent="0.2">
      <c r="A269">
        <f>ROW(Source!A127)</f>
        <v>127</v>
      </c>
      <c r="B269">
        <v>34736124</v>
      </c>
      <c r="C269">
        <v>34736497</v>
      </c>
      <c r="D269">
        <v>31445092</v>
      </c>
      <c r="E269">
        <v>1</v>
      </c>
      <c r="F269">
        <v>1</v>
      </c>
      <c r="G269">
        <v>1</v>
      </c>
      <c r="H269">
        <v>3</v>
      </c>
      <c r="I269" t="s">
        <v>591</v>
      </c>
      <c r="J269" t="s">
        <v>592</v>
      </c>
      <c r="K269" t="s">
        <v>593</v>
      </c>
      <c r="L269">
        <v>1348</v>
      </c>
      <c r="N269">
        <v>1009</v>
      </c>
      <c r="O269" t="s">
        <v>74</v>
      </c>
      <c r="P269" t="s">
        <v>74</v>
      </c>
      <c r="Q269">
        <v>1000</v>
      </c>
      <c r="W269">
        <v>0</v>
      </c>
      <c r="X269">
        <v>-1044631310</v>
      </c>
      <c r="Y269">
        <v>8.9999999999999993E-3</v>
      </c>
      <c r="AA269">
        <v>129498</v>
      </c>
      <c r="AB269">
        <v>0</v>
      </c>
      <c r="AC269">
        <v>0</v>
      </c>
      <c r="AD269">
        <v>0</v>
      </c>
      <c r="AE269">
        <v>19100</v>
      </c>
      <c r="AF269">
        <v>0</v>
      </c>
      <c r="AG269">
        <v>0</v>
      </c>
      <c r="AH269">
        <v>0</v>
      </c>
      <c r="AI269">
        <v>6.78</v>
      </c>
      <c r="AJ269">
        <v>1</v>
      </c>
      <c r="AK269">
        <v>1</v>
      </c>
      <c r="AL269">
        <v>1</v>
      </c>
      <c r="AN269">
        <v>0</v>
      </c>
      <c r="AO269">
        <v>1</v>
      </c>
      <c r="AP269">
        <v>0</v>
      </c>
      <c r="AQ269">
        <v>0</v>
      </c>
      <c r="AR269">
        <v>0</v>
      </c>
      <c r="AS269" t="s">
        <v>47</v>
      </c>
      <c r="AT269">
        <v>8.9999999999999993E-3</v>
      </c>
      <c r="AU269" t="s">
        <v>47</v>
      </c>
      <c r="AV269">
        <v>0</v>
      </c>
      <c r="AW269">
        <v>2</v>
      </c>
      <c r="AX269">
        <v>34736502</v>
      </c>
      <c r="AY269">
        <v>1</v>
      </c>
      <c r="AZ269">
        <v>0</v>
      </c>
      <c r="BA269">
        <v>269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CX269">
        <f>Y269*Source!I127</f>
        <v>9.4949999999999982E-3</v>
      </c>
      <c r="CY269">
        <f>AA269</f>
        <v>129498</v>
      </c>
      <c r="CZ269">
        <f>AE269</f>
        <v>19100</v>
      </c>
      <c r="DA269">
        <f>AI269</f>
        <v>6.78</v>
      </c>
      <c r="DB269">
        <v>0</v>
      </c>
      <c r="DH269">
        <f>Source!I127*SmtRes!Y269</f>
        <v>9.4949999999999982E-3</v>
      </c>
      <c r="DI269">
        <f>AA269</f>
        <v>129498</v>
      </c>
      <c r="DJ269">
        <f>EtalonRes!Y269</f>
        <v>19100</v>
      </c>
      <c r="DK269">
        <f>Source!BC127</f>
        <v>6.78</v>
      </c>
      <c r="GQ269">
        <v>-1</v>
      </c>
      <c r="GR269">
        <v>-1</v>
      </c>
    </row>
    <row r="270" spans="1:200" x14ac:dyDescent="0.2">
      <c r="A270">
        <f>ROW(Source!A127)</f>
        <v>127</v>
      </c>
      <c r="B270">
        <v>34736124</v>
      </c>
      <c r="C270">
        <v>34736497</v>
      </c>
      <c r="D270">
        <v>31446395</v>
      </c>
      <c r="E270">
        <v>1</v>
      </c>
      <c r="F270">
        <v>1</v>
      </c>
      <c r="G270">
        <v>1</v>
      </c>
      <c r="H270">
        <v>3</v>
      </c>
      <c r="I270" t="s">
        <v>594</v>
      </c>
      <c r="J270" t="s">
        <v>595</v>
      </c>
      <c r="K270" t="s">
        <v>596</v>
      </c>
      <c r="L270">
        <v>1339</v>
      </c>
      <c r="N270">
        <v>1007</v>
      </c>
      <c r="O270" t="s">
        <v>81</v>
      </c>
      <c r="P270" t="s">
        <v>81</v>
      </c>
      <c r="Q270">
        <v>1</v>
      </c>
      <c r="W270">
        <v>0</v>
      </c>
      <c r="X270">
        <v>-1660354250</v>
      </c>
      <c r="Y270">
        <v>0.16</v>
      </c>
      <c r="AA270">
        <v>16.54</v>
      </c>
      <c r="AB270">
        <v>0</v>
      </c>
      <c r="AC270">
        <v>0</v>
      </c>
      <c r="AD270">
        <v>0</v>
      </c>
      <c r="AE270">
        <v>2.44</v>
      </c>
      <c r="AF270">
        <v>0</v>
      </c>
      <c r="AG270">
        <v>0</v>
      </c>
      <c r="AH270">
        <v>0</v>
      </c>
      <c r="AI270">
        <v>6.78</v>
      </c>
      <c r="AJ270">
        <v>1</v>
      </c>
      <c r="AK270">
        <v>1</v>
      </c>
      <c r="AL270">
        <v>1</v>
      </c>
      <c r="AN270">
        <v>0</v>
      </c>
      <c r="AO270">
        <v>1</v>
      </c>
      <c r="AP270">
        <v>0</v>
      </c>
      <c r="AQ270">
        <v>0</v>
      </c>
      <c r="AR270">
        <v>0</v>
      </c>
      <c r="AS270" t="s">
        <v>47</v>
      </c>
      <c r="AT270">
        <v>0.16</v>
      </c>
      <c r="AU270" t="s">
        <v>47</v>
      </c>
      <c r="AV270">
        <v>0</v>
      </c>
      <c r="AW270">
        <v>2</v>
      </c>
      <c r="AX270">
        <v>34736503</v>
      </c>
      <c r="AY270">
        <v>1</v>
      </c>
      <c r="AZ270">
        <v>0</v>
      </c>
      <c r="BA270">
        <v>270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CX270">
        <f>Y270*Source!I127</f>
        <v>0.16880000000000001</v>
      </c>
      <c r="CY270">
        <f>AA270</f>
        <v>16.54</v>
      </c>
      <c r="CZ270">
        <f>AE270</f>
        <v>2.44</v>
      </c>
      <c r="DA270">
        <f>AI270</f>
        <v>6.78</v>
      </c>
      <c r="DB270">
        <v>0</v>
      </c>
      <c r="DH270">
        <f>Source!I127*SmtRes!Y270</f>
        <v>0.16880000000000001</v>
      </c>
      <c r="DI270">
        <f>AA270</f>
        <v>16.54</v>
      </c>
      <c r="DJ270">
        <f>EtalonRes!Y270</f>
        <v>2.44</v>
      </c>
      <c r="DK270">
        <f>Source!BC127</f>
        <v>6.78</v>
      </c>
      <c r="GQ270">
        <v>-1</v>
      </c>
      <c r="GR270">
        <v>-1</v>
      </c>
    </row>
    <row r="271" spans="1:200" x14ac:dyDescent="0.2">
      <c r="A271">
        <f>ROW(Source!A128)</f>
        <v>128</v>
      </c>
      <c r="B271">
        <v>34736102</v>
      </c>
      <c r="C271">
        <v>34736934</v>
      </c>
      <c r="D271">
        <v>31715109</v>
      </c>
      <c r="E271">
        <v>1</v>
      </c>
      <c r="F271">
        <v>1</v>
      </c>
      <c r="G271">
        <v>1</v>
      </c>
      <c r="H271">
        <v>1</v>
      </c>
      <c r="I271" t="s">
        <v>505</v>
      </c>
      <c r="J271" t="s">
        <v>47</v>
      </c>
      <c r="K271" t="s">
        <v>506</v>
      </c>
      <c r="L271">
        <v>1191</v>
      </c>
      <c r="N271">
        <v>1013</v>
      </c>
      <c r="O271" t="s">
        <v>414</v>
      </c>
      <c r="P271" t="s">
        <v>414</v>
      </c>
      <c r="Q271">
        <v>1</v>
      </c>
      <c r="W271">
        <v>0</v>
      </c>
      <c r="X271">
        <v>-784637506</v>
      </c>
      <c r="Y271">
        <v>44.55</v>
      </c>
      <c r="AA271">
        <v>0</v>
      </c>
      <c r="AB271">
        <v>0</v>
      </c>
      <c r="AC271">
        <v>0</v>
      </c>
      <c r="AD271">
        <v>8.74</v>
      </c>
      <c r="AE271">
        <v>0</v>
      </c>
      <c r="AF271">
        <v>0</v>
      </c>
      <c r="AG271">
        <v>0</v>
      </c>
      <c r="AH271">
        <v>8.74</v>
      </c>
      <c r="AI271">
        <v>1</v>
      </c>
      <c r="AJ271">
        <v>1</v>
      </c>
      <c r="AK271">
        <v>1</v>
      </c>
      <c r="AL271">
        <v>1</v>
      </c>
      <c r="AN271">
        <v>0</v>
      </c>
      <c r="AO271">
        <v>1</v>
      </c>
      <c r="AP271">
        <v>0</v>
      </c>
      <c r="AQ271">
        <v>0</v>
      </c>
      <c r="AR271">
        <v>0</v>
      </c>
      <c r="AS271" t="s">
        <v>47</v>
      </c>
      <c r="AT271">
        <v>44.55</v>
      </c>
      <c r="AU271" t="s">
        <v>47</v>
      </c>
      <c r="AV271">
        <v>1</v>
      </c>
      <c r="AW271">
        <v>2</v>
      </c>
      <c r="AX271">
        <v>34736935</v>
      </c>
      <c r="AY271">
        <v>1</v>
      </c>
      <c r="AZ271">
        <v>0</v>
      </c>
      <c r="BA271">
        <v>271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CX271">
        <f>Y271*Source!I128</f>
        <v>1.0691999999999999</v>
      </c>
      <c r="CY271">
        <f>AD271</f>
        <v>8.74</v>
      </c>
      <c r="CZ271">
        <f>AH271</f>
        <v>8.74</v>
      </c>
      <c r="DA271">
        <f>AL271</f>
        <v>1</v>
      </c>
      <c r="DB271">
        <v>0</v>
      </c>
      <c r="GQ271">
        <v>-1</v>
      </c>
      <c r="GR271">
        <v>-1</v>
      </c>
    </row>
    <row r="272" spans="1:200" x14ac:dyDescent="0.2">
      <c r="A272">
        <f>ROW(Source!A128)</f>
        <v>128</v>
      </c>
      <c r="B272">
        <v>34736102</v>
      </c>
      <c r="C272">
        <v>34736934</v>
      </c>
      <c r="D272">
        <v>31709492</v>
      </c>
      <c r="E272">
        <v>1</v>
      </c>
      <c r="F272">
        <v>1</v>
      </c>
      <c r="G272">
        <v>1</v>
      </c>
      <c r="H272">
        <v>1</v>
      </c>
      <c r="I272" t="s">
        <v>434</v>
      </c>
      <c r="J272" t="s">
        <v>47</v>
      </c>
      <c r="K272" t="s">
        <v>435</v>
      </c>
      <c r="L272">
        <v>1191</v>
      </c>
      <c r="N272">
        <v>1013</v>
      </c>
      <c r="O272" t="s">
        <v>414</v>
      </c>
      <c r="P272" t="s">
        <v>414</v>
      </c>
      <c r="Q272">
        <v>1</v>
      </c>
      <c r="W272">
        <v>0</v>
      </c>
      <c r="X272">
        <v>-1417349443</v>
      </c>
      <c r="Y272">
        <v>0.05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1</v>
      </c>
      <c r="AJ272">
        <v>1</v>
      </c>
      <c r="AK272">
        <v>1</v>
      </c>
      <c r="AL272">
        <v>1</v>
      </c>
      <c r="AN272">
        <v>0</v>
      </c>
      <c r="AO272">
        <v>1</v>
      </c>
      <c r="AP272">
        <v>0</v>
      </c>
      <c r="AQ272">
        <v>0</v>
      </c>
      <c r="AR272">
        <v>0</v>
      </c>
      <c r="AS272" t="s">
        <v>47</v>
      </c>
      <c r="AT272">
        <v>0.05</v>
      </c>
      <c r="AU272" t="s">
        <v>47</v>
      </c>
      <c r="AV272">
        <v>2</v>
      </c>
      <c r="AW272">
        <v>2</v>
      </c>
      <c r="AX272">
        <v>34736936</v>
      </c>
      <c r="AY272">
        <v>1</v>
      </c>
      <c r="AZ272">
        <v>0</v>
      </c>
      <c r="BA272">
        <v>272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CX272">
        <f>Y272*Source!I128</f>
        <v>1.2000000000000001E-3</v>
      </c>
      <c r="CY272">
        <f>AD272</f>
        <v>0</v>
      </c>
      <c r="CZ272">
        <f>AH272</f>
        <v>0</v>
      </c>
      <c r="DA272">
        <f>AL272</f>
        <v>1</v>
      </c>
      <c r="DB272">
        <v>0</v>
      </c>
      <c r="GQ272">
        <v>-1</v>
      </c>
      <c r="GR272">
        <v>-1</v>
      </c>
    </row>
    <row r="273" spans="1:200" x14ac:dyDescent="0.2">
      <c r="A273">
        <f>ROW(Source!A128)</f>
        <v>128</v>
      </c>
      <c r="B273">
        <v>34736102</v>
      </c>
      <c r="C273">
        <v>34736934</v>
      </c>
      <c r="D273">
        <v>31527047</v>
      </c>
      <c r="E273">
        <v>1</v>
      </c>
      <c r="F273">
        <v>1</v>
      </c>
      <c r="G273">
        <v>1</v>
      </c>
      <c r="H273">
        <v>2</v>
      </c>
      <c r="I273" t="s">
        <v>597</v>
      </c>
      <c r="J273" t="s">
        <v>598</v>
      </c>
      <c r="K273" t="s">
        <v>599</v>
      </c>
      <c r="L273">
        <v>1368</v>
      </c>
      <c r="N273">
        <v>1011</v>
      </c>
      <c r="O273" t="s">
        <v>418</v>
      </c>
      <c r="P273" t="s">
        <v>418</v>
      </c>
      <c r="Q273">
        <v>1</v>
      </c>
      <c r="W273">
        <v>0</v>
      </c>
      <c r="X273">
        <v>1188625873</v>
      </c>
      <c r="Y273">
        <v>0.01</v>
      </c>
      <c r="AA273">
        <v>0</v>
      </c>
      <c r="AB273">
        <v>31.26</v>
      </c>
      <c r="AC273">
        <v>13.5</v>
      </c>
      <c r="AD273">
        <v>0</v>
      </c>
      <c r="AE273">
        <v>0</v>
      </c>
      <c r="AF273">
        <v>31.26</v>
      </c>
      <c r="AG273">
        <v>13.5</v>
      </c>
      <c r="AH273">
        <v>0</v>
      </c>
      <c r="AI273">
        <v>1</v>
      </c>
      <c r="AJ273">
        <v>1</v>
      </c>
      <c r="AK273">
        <v>1</v>
      </c>
      <c r="AL273">
        <v>1</v>
      </c>
      <c r="AN273">
        <v>0</v>
      </c>
      <c r="AO273">
        <v>1</v>
      </c>
      <c r="AP273">
        <v>0</v>
      </c>
      <c r="AQ273">
        <v>0</v>
      </c>
      <c r="AR273">
        <v>0</v>
      </c>
      <c r="AS273" t="s">
        <v>47</v>
      </c>
      <c r="AT273">
        <v>0.01</v>
      </c>
      <c r="AU273" t="s">
        <v>47</v>
      </c>
      <c r="AV273">
        <v>0</v>
      </c>
      <c r="AW273">
        <v>2</v>
      </c>
      <c r="AX273">
        <v>34736937</v>
      </c>
      <c r="AY273">
        <v>1</v>
      </c>
      <c r="AZ273">
        <v>0</v>
      </c>
      <c r="BA273">
        <v>273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CX273">
        <f>Y273*Source!I128</f>
        <v>2.4000000000000001E-4</v>
      </c>
      <c r="CY273">
        <f>AB273</f>
        <v>31.26</v>
      </c>
      <c r="CZ273">
        <f>AF273</f>
        <v>31.26</v>
      </c>
      <c r="DA273">
        <f>AJ273</f>
        <v>1</v>
      </c>
      <c r="DB273">
        <v>0</v>
      </c>
      <c r="GQ273">
        <v>-1</v>
      </c>
      <c r="GR273">
        <v>-1</v>
      </c>
    </row>
    <row r="274" spans="1:200" x14ac:dyDescent="0.2">
      <c r="A274">
        <f>ROW(Source!A128)</f>
        <v>128</v>
      </c>
      <c r="B274">
        <v>34736102</v>
      </c>
      <c r="C274">
        <v>34736934</v>
      </c>
      <c r="D274">
        <v>31528142</v>
      </c>
      <c r="E274">
        <v>1</v>
      </c>
      <c r="F274">
        <v>1</v>
      </c>
      <c r="G274">
        <v>1</v>
      </c>
      <c r="H274">
        <v>2</v>
      </c>
      <c r="I274" t="s">
        <v>439</v>
      </c>
      <c r="J274" t="s">
        <v>440</v>
      </c>
      <c r="K274" t="s">
        <v>441</v>
      </c>
      <c r="L274">
        <v>1368</v>
      </c>
      <c r="N274">
        <v>1011</v>
      </c>
      <c r="O274" t="s">
        <v>418</v>
      </c>
      <c r="P274" t="s">
        <v>418</v>
      </c>
      <c r="Q274">
        <v>1</v>
      </c>
      <c r="W274">
        <v>0</v>
      </c>
      <c r="X274">
        <v>1372534845</v>
      </c>
      <c r="Y274">
        <v>0.04</v>
      </c>
      <c r="AA274">
        <v>0</v>
      </c>
      <c r="AB274">
        <v>65.709999999999994</v>
      </c>
      <c r="AC274">
        <v>11.6</v>
      </c>
      <c r="AD274">
        <v>0</v>
      </c>
      <c r="AE274">
        <v>0</v>
      </c>
      <c r="AF274">
        <v>65.709999999999994</v>
      </c>
      <c r="AG274">
        <v>11.6</v>
      </c>
      <c r="AH274">
        <v>0</v>
      </c>
      <c r="AI274">
        <v>1</v>
      </c>
      <c r="AJ274">
        <v>1</v>
      </c>
      <c r="AK274">
        <v>1</v>
      </c>
      <c r="AL274">
        <v>1</v>
      </c>
      <c r="AN274">
        <v>0</v>
      </c>
      <c r="AO274">
        <v>1</v>
      </c>
      <c r="AP274">
        <v>0</v>
      </c>
      <c r="AQ274">
        <v>0</v>
      </c>
      <c r="AR274">
        <v>0</v>
      </c>
      <c r="AS274" t="s">
        <v>47</v>
      </c>
      <c r="AT274">
        <v>0.04</v>
      </c>
      <c r="AU274" t="s">
        <v>47</v>
      </c>
      <c r="AV274">
        <v>0</v>
      </c>
      <c r="AW274">
        <v>2</v>
      </c>
      <c r="AX274">
        <v>34736938</v>
      </c>
      <c r="AY274">
        <v>1</v>
      </c>
      <c r="AZ274">
        <v>0</v>
      </c>
      <c r="BA274">
        <v>274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CX274">
        <f>Y274*Source!I128</f>
        <v>9.6000000000000002E-4</v>
      </c>
      <c r="CY274">
        <f>AB274</f>
        <v>65.709999999999994</v>
      </c>
      <c r="CZ274">
        <f>AF274</f>
        <v>65.709999999999994</v>
      </c>
      <c r="DA274">
        <f>AJ274</f>
        <v>1</v>
      </c>
      <c r="DB274">
        <v>0</v>
      </c>
      <c r="GQ274">
        <v>-1</v>
      </c>
      <c r="GR274">
        <v>-1</v>
      </c>
    </row>
    <row r="275" spans="1:200" x14ac:dyDescent="0.2">
      <c r="A275">
        <f>ROW(Source!A128)</f>
        <v>128</v>
      </c>
      <c r="B275">
        <v>34736102</v>
      </c>
      <c r="C275">
        <v>34736934</v>
      </c>
      <c r="D275">
        <v>31449791</v>
      </c>
      <c r="E275">
        <v>1</v>
      </c>
      <c r="F275">
        <v>1</v>
      </c>
      <c r="G275">
        <v>1</v>
      </c>
      <c r="H275">
        <v>3</v>
      </c>
      <c r="I275" t="s">
        <v>600</v>
      </c>
      <c r="J275" t="s">
        <v>601</v>
      </c>
      <c r="K275" t="s">
        <v>602</v>
      </c>
      <c r="L275">
        <v>1327</v>
      </c>
      <c r="N275">
        <v>1005</v>
      </c>
      <c r="O275" t="s">
        <v>170</v>
      </c>
      <c r="P275" t="s">
        <v>170</v>
      </c>
      <c r="Q275">
        <v>1</v>
      </c>
      <c r="W275">
        <v>0</v>
      </c>
      <c r="X275">
        <v>-1987926685</v>
      </c>
      <c r="Y275">
        <v>0.8</v>
      </c>
      <c r="AA275">
        <v>72.319999999999993</v>
      </c>
      <c r="AB275">
        <v>0</v>
      </c>
      <c r="AC275">
        <v>0</v>
      </c>
      <c r="AD275">
        <v>0</v>
      </c>
      <c r="AE275">
        <v>72.319999999999993</v>
      </c>
      <c r="AF275">
        <v>0</v>
      </c>
      <c r="AG275">
        <v>0</v>
      </c>
      <c r="AH275">
        <v>0</v>
      </c>
      <c r="AI275">
        <v>1</v>
      </c>
      <c r="AJ275">
        <v>1</v>
      </c>
      <c r="AK275">
        <v>1</v>
      </c>
      <c r="AL275">
        <v>1</v>
      </c>
      <c r="AN275">
        <v>0</v>
      </c>
      <c r="AO275">
        <v>1</v>
      </c>
      <c r="AP275">
        <v>0</v>
      </c>
      <c r="AQ275">
        <v>0</v>
      </c>
      <c r="AR275">
        <v>0</v>
      </c>
      <c r="AS275" t="s">
        <v>47</v>
      </c>
      <c r="AT275">
        <v>0.8</v>
      </c>
      <c r="AU275" t="s">
        <v>47</v>
      </c>
      <c r="AV275">
        <v>0</v>
      </c>
      <c r="AW275">
        <v>2</v>
      </c>
      <c r="AX275">
        <v>34736939</v>
      </c>
      <c r="AY275">
        <v>1</v>
      </c>
      <c r="AZ275">
        <v>0</v>
      </c>
      <c r="BA275">
        <v>275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CX275">
        <f>Y275*Source!I128</f>
        <v>1.9200000000000002E-2</v>
      </c>
      <c r="CY275">
        <f t="shared" ref="CY275:CY280" si="46">AA275</f>
        <v>72.319999999999993</v>
      </c>
      <c r="CZ275">
        <f t="shared" ref="CZ275:CZ280" si="47">AE275</f>
        <v>72.319999999999993</v>
      </c>
      <c r="DA275">
        <f t="shared" ref="DA275:DA280" si="48">AI275</f>
        <v>1</v>
      </c>
      <c r="DB275">
        <v>0</v>
      </c>
      <c r="DH275">
        <f>Source!I128*SmtRes!Y275</f>
        <v>1.9200000000000002E-2</v>
      </c>
      <c r="DI275">
        <f t="shared" ref="DI275:DI280" si="49">AA275</f>
        <v>72.319999999999993</v>
      </c>
      <c r="DJ275">
        <f>EtalonRes!Y275</f>
        <v>72.319999999999993</v>
      </c>
      <c r="DK275">
        <f>Source!BC128</f>
        <v>1</v>
      </c>
      <c r="GQ275">
        <v>-1</v>
      </c>
      <c r="GR275">
        <v>-1</v>
      </c>
    </row>
    <row r="276" spans="1:200" x14ac:dyDescent="0.2">
      <c r="A276">
        <f>ROW(Source!A128)</f>
        <v>128</v>
      </c>
      <c r="B276">
        <v>34736102</v>
      </c>
      <c r="C276">
        <v>34736934</v>
      </c>
      <c r="D276">
        <v>31450127</v>
      </c>
      <c r="E276">
        <v>1</v>
      </c>
      <c r="F276">
        <v>1</v>
      </c>
      <c r="G276">
        <v>1</v>
      </c>
      <c r="H276">
        <v>3</v>
      </c>
      <c r="I276" t="s">
        <v>603</v>
      </c>
      <c r="J276" t="s">
        <v>604</v>
      </c>
      <c r="K276" t="s">
        <v>605</v>
      </c>
      <c r="L276">
        <v>1346</v>
      </c>
      <c r="N276">
        <v>1009</v>
      </c>
      <c r="O276" t="s">
        <v>564</v>
      </c>
      <c r="P276" t="s">
        <v>564</v>
      </c>
      <c r="Q276">
        <v>1</v>
      </c>
      <c r="W276">
        <v>0</v>
      </c>
      <c r="X276">
        <v>813963326</v>
      </c>
      <c r="Y276">
        <v>0.23</v>
      </c>
      <c r="AA276">
        <v>1.82</v>
      </c>
      <c r="AB276">
        <v>0</v>
      </c>
      <c r="AC276">
        <v>0</v>
      </c>
      <c r="AD276">
        <v>0</v>
      </c>
      <c r="AE276">
        <v>1.82</v>
      </c>
      <c r="AF276">
        <v>0</v>
      </c>
      <c r="AG276">
        <v>0</v>
      </c>
      <c r="AH276">
        <v>0</v>
      </c>
      <c r="AI276">
        <v>1</v>
      </c>
      <c r="AJ276">
        <v>1</v>
      </c>
      <c r="AK276">
        <v>1</v>
      </c>
      <c r="AL276">
        <v>1</v>
      </c>
      <c r="AN276">
        <v>0</v>
      </c>
      <c r="AO276">
        <v>1</v>
      </c>
      <c r="AP276">
        <v>0</v>
      </c>
      <c r="AQ276">
        <v>0</v>
      </c>
      <c r="AR276">
        <v>0</v>
      </c>
      <c r="AS276" t="s">
        <v>47</v>
      </c>
      <c r="AT276">
        <v>0.23</v>
      </c>
      <c r="AU276" t="s">
        <v>47</v>
      </c>
      <c r="AV276">
        <v>0</v>
      </c>
      <c r="AW276">
        <v>2</v>
      </c>
      <c r="AX276">
        <v>34736940</v>
      </c>
      <c r="AY276">
        <v>1</v>
      </c>
      <c r="AZ276">
        <v>0</v>
      </c>
      <c r="BA276">
        <v>276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CX276">
        <f>Y276*Source!I128</f>
        <v>5.5200000000000006E-3</v>
      </c>
      <c r="CY276">
        <f t="shared" si="46"/>
        <v>1.82</v>
      </c>
      <c r="CZ276">
        <f t="shared" si="47"/>
        <v>1.82</v>
      </c>
      <c r="DA276">
        <f t="shared" si="48"/>
        <v>1</v>
      </c>
      <c r="DB276">
        <v>0</v>
      </c>
      <c r="DH276">
        <f>Source!I128*SmtRes!Y276</f>
        <v>5.5200000000000006E-3</v>
      </c>
      <c r="DI276">
        <f t="shared" si="49"/>
        <v>1.82</v>
      </c>
      <c r="DJ276">
        <f>EtalonRes!Y276</f>
        <v>1.82</v>
      </c>
      <c r="DK276">
        <f>Source!BC128</f>
        <v>1</v>
      </c>
      <c r="GQ276">
        <v>-1</v>
      </c>
      <c r="GR276">
        <v>-1</v>
      </c>
    </row>
    <row r="277" spans="1:200" x14ac:dyDescent="0.2">
      <c r="A277">
        <f>ROW(Source!A128)</f>
        <v>128</v>
      </c>
      <c r="B277">
        <v>34736102</v>
      </c>
      <c r="C277">
        <v>34736934</v>
      </c>
      <c r="D277">
        <v>31451016</v>
      </c>
      <c r="E277">
        <v>1</v>
      </c>
      <c r="F277">
        <v>1</v>
      </c>
      <c r="G277">
        <v>1</v>
      </c>
      <c r="H277">
        <v>3</v>
      </c>
      <c r="I277" t="s">
        <v>606</v>
      </c>
      <c r="J277" t="s">
        <v>607</v>
      </c>
      <c r="K277" t="s">
        <v>608</v>
      </c>
      <c r="L277">
        <v>1339</v>
      </c>
      <c r="N277">
        <v>1007</v>
      </c>
      <c r="O277" t="s">
        <v>81</v>
      </c>
      <c r="P277" t="s">
        <v>81</v>
      </c>
      <c r="Q277">
        <v>1</v>
      </c>
      <c r="W277">
        <v>0</v>
      </c>
      <c r="X277">
        <v>1795918813</v>
      </c>
      <c r="Y277">
        <v>4.0000000000000002E-4</v>
      </c>
      <c r="AA277">
        <v>74.58</v>
      </c>
      <c r="AB277">
        <v>0</v>
      </c>
      <c r="AC277">
        <v>0</v>
      </c>
      <c r="AD277">
        <v>0</v>
      </c>
      <c r="AE277">
        <v>74.58</v>
      </c>
      <c r="AF277">
        <v>0</v>
      </c>
      <c r="AG277">
        <v>0</v>
      </c>
      <c r="AH277">
        <v>0</v>
      </c>
      <c r="AI277">
        <v>1</v>
      </c>
      <c r="AJ277">
        <v>1</v>
      </c>
      <c r="AK277">
        <v>1</v>
      </c>
      <c r="AL277">
        <v>1</v>
      </c>
      <c r="AN277">
        <v>0</v>
      </c>
      <c r="AO277">
        <v>1</v>
      </c>
      <c r="AP277">
        <v>0</v>
      </c>
      <c r="AQ277">
        <v>0</v>
      </c>
      <c r="AR277">
        <v>0</v>
      </c>
      <c r="AS277" t="s">
        <v>47</v>
      </c>
      <c r="AT277">
        <v>4.0000000000000002E-4</v>
      </c>
      <c r="AU277" t="s">
        <v>47</v>
      </c>
      <c r="AV277">
        <v>0</v>
      </c>
      <c r="AW277">
        <v>2</v>
      </c>
      <c r="AX277">
        <v>34736941</v>
      </c>
      <c r="AY277">
        <v>1</v>
      </c>
      <c r="AZ277">
        <v>0</v>
      </c>
      <c r="BA277">
        <v>277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CX277">
        <f>Y277*Source!I128</f>
        <v>9.6000000000000013E-6</v>
      </c>
      <c r="CY277">
        <f t="shared" si="46"/>
        <v>74.58</v>
      </c>
      <c r="CZ277">
        <f t="shared" si="47"/>
        <v>74.58</v>
      </c>
      <c r="DA277">
        <f t="shared" si="48"/>
        <v>1</v>
      </c>
      <c r="DB277">
        <v>0</v>
      </c>
      <c r="DH277">
        <f>Source!I128*SmtRes!Y277</f>
        <v>9.6000000000000013E-6</v>
      </c>
      <c r="DI277">
        <f t="shared" si="49"/>
        <v>74.58</v>
      </c>
      <c r="DJ277">
        <f>EtalonRes!Y277</f>
        <v>74.58</v>
      </c>
      <c r="DK277">
        <f>Source!BC128</f>
        <v>1</v>
      </c>
      <c r="GQ277">
        <v>-1</v>
      </c>
      <c r="GR277">
        <v>-1</v>
      </c>
    </row>
    <row r="278" spans="1:200" x14ac:dyDescent="0.2">
      <c r="A278">
        <f>ROW(Source!A128)</f>
        <v>128</v>
      </c>
      <c r="B278">
        <v>34736102</v>
      </c>
      <c r="C278">
        <v>34736934</v>
      </c>
      <c r="D278">
        <v>31442177</v>
      </c>
      <c r="E278">
        <v>17</v>
      </c>
      <c r="F278">
        <v>1</v>
      </c>
      <c r="G278">
        <v>1</v>
      </c>
      <c r="H278">
        <v>3</v>
      </c>
      <c r="I278" t="s">
        <v>252</v>
      </c>
      <c r="J278" t="s">
        <v>47</v>
      </c>
      <c r="K278" t="s">
        <v>253</v>
      </c>
      <c r="L278">
        <v>1348</v>
      </c>
      <c r="N278">
        <v>1009</v>
      </c>
      <c r="O278" t="s">
        <v>74</v>
      </c>
      <c r="P278" t="s">
        <v>74</v>
      </c>
      <c r="Q278">
        <v>1000</v>
      </c>
      <c r="W278">
        <v>0</v>
      </c>
      <c r="X278">
        <v>84301199</v>
      </c>
      <c r="Y278">
        <v>2.4500000000000001E-2</v>
      </c>
      <c r="AA278">
        <v>19557.52</v>
      </c>
      <c r="AB278">
        <v>0</v>
      </c>
      <c r="AC278">
        <v>0</v>
      </c>
      <c r="AD278">
        <v>0</v>
      </c>
      <c r="AE278">
        <v>19557.52</v>
      </c>
      <c r="AF278">
        <v>0</v>
      </c>
      <c r="AG278">
        <v>0</v>
      </c>
      <c r="AH278">
        <v>0</v>
      </c>
      <c r="AI278">
        <v>1</v>
      </c>
      <c r="AJ278">
        <v>1</v>
      </c>
      <c r="AK278">
        <v>1</v>
      </c>
      <c r="AL278">
        <v>1</v>
      </c>
      <c r="AN278">
        <v>0</v>
      </c>
      <c r="AO278">
        <v>0</v>
      </c>
      <c r="AP278">
        <v>1</v>
      </c>
      <c r="AQ278">
        <v>0</v>
      </c>
      <c r="AR278">
        <v>0</v>
      </c>
      <c r="AS278" t="s">
        <v>47</v>
      </c>
      <c r="AT278">
        <v>2.4500000000000001E-2</v>
      </c>
      <c r="AU278" t="s">
        <v>47</v>
      </c>
      <c r="AV278">
        <v>0</v>
      </c>
      <c r="AW278">
        <v>2</v>
      </c>
      <c r="AX278">
        <v>34736942</v>
      </c>
      <c r="AY278">
        <v>2</v>
      </c>
      <c r="AZ278">
        <v>16384</v>
      </c>
      <c r="BA278">
        <v>278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CX278">
        <f>Y278*Source!I128</f>
        <v>5.8799999999999998E-4</v>
      </c>
      <c r="CY278">
        <f t="shared" si="46"/>
        <v>19557.52</v>
      </c>
      <c r="CZ278">
        <f t="shared" si="47"/>
        <v>19557.52</v>
      </c>
      <c r="DA278">
        <f t="shared" si="48"/>
        <v>1</v>
      </c>
      <c r="DB278">
        <v>0</v>
      </c>
      <c r="DH278">
        <f>Source!I128*SmtRes!Y278</f>
        <v>5.8799999999999998E-4</v>
      </c>
      <c r="DI278">
        <f t="shared" si="49"/>
        <v>19557.52</v>
      </c>
      <c r="DJ278">
        <f>EtalonRes!Y278</f>
        <v>0</v>
      </c>
      <c r="DK278">
        <f>Source!BC128</f>
        <v>1</v>
      </c>
      <c r="GP278">
        <v>1</v>
      </c>
      <c r="GQ278">
        <v>-1</v>
      </c>
      <c r="GR278">
        <v>-1</v>
      </c>
    </row>
    <row r="279" spans="1:200" x14ac:dyDescent="0.2">
      <c r="A279">
        <f>ROW(Source!A128)</f>
        <v>128</v>
      </c>
      <c r="B279">
        <v>34736102</v>
      </c>
      <c r="C279">
        <v>34736934</v>
      </c>
      <c r="D279">
        <v>31483556</v>
      </c>
      <c r="E279">
        <v>1</v>
      </c>
      <c r="F279">
        <v>1</v>
      </c>
      <c r="G279">
        <v>1</v>
      </c>
      <c r="H279">
        <v>3</v>
      </c>
      <c r="I279" t="s">
        <v>609</v>
      </c>
      <c r="J279" t="s">
        <v>610</v>
      </c>
      <c r="K279" t="s">
        <v>611</v>
      </c>
      <c r="L279">
        <v>1348</v>
      </c>
      <c r="N279">
        <v>1009</v>
      </c>
      <c r="O279" t="s">
        <v>74</v>
      </c>
      <c r="P279" t="s">
        <v>74</v>
      </c>
      <c r="Q279">
        <v>1000</v>
      </c>
      <c r="W279">
        <v>0</v>
      </c>
      <c r="X279">
        <v>-413078075</v>
      </c>
      <c r="Y279">
        <v>1.5E-3</v>
      </c>
      <c r="AA279">
        <v>20775</v>
      </c>
      <c r="AB279">
        <v>0</v>
      </c>
      <c r="AC279">
        <v>0</v>
      </c>
      <c r="AD279">
        <v>0</v>
      </c>
      <c r="AE279">
        <v>20775</v>
      </c>
      <c r="AF279">
        <v>0</v>
      </c>
      <c r="AG279">
        <v>0</v>
      </c>
      <c r="AH279">
        <v>0</v>
      </c>
      <c r="AI279">
        <v>1</v>
      </c>
      <c r="AJ279">
        <v>1</v>
      </c>
      <c r="AK279">
        <v>1</v>
      </c>
      <c r="AL279">
        <v>1</v>
      </c>
      <c r="AN279">
        <v>0</v>
      </c>
      <c r="AO279">
        <v>1</v>
      </c>
      <c r="AP279">
        <v>0</v>
      </c>
      <c r="AQ279">
        <v>0</v>
      </c>
      <c r="AR279">
        <v>0</v>
      </c>
      <c r="AS279" t="s">
        <v>47</v>
      </c>
      <c r="AT279">
        <v>1.5E-3</v>
      </c>
      <c r="AU279" t="s">
        <v>47</v>
      </c>
      <c r="AV279">
        <v>0</v>
      </c>
      <c r="AW279">
        <v>2</v>
      </c>
      <c r="AX279">
        <v>34736943</v>
      </c>
      <c r="AY279">
        <v>1</v>
      </c>
      <c r="AZ279">
        <v>0</v>
      </c>
      <c r="BA279">
        <v>279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CX279">
        <f>Y279*Source!I128</f>
        <v>3.6000000000000001E-5</v>
      </c>
      <c r="CY279">
        <f t="shared" si="46"/>
        <v>20775</v>
      </c>
      <c r="CZ279">
        <f t="shared" si="47"/>
        <v>20775</v>
      </c>
      <c r="DA279">
        <f t="shared" si="48"/>
        <v>1</v>
      </c>
      <c r="DB279">
        <v>0</v>
      </c>
      <c r="DH279">
        <f>Source!I128*SmtRes!Y279</f>
        <v>3.6000000000000001E-5</v>
      </c>
      <c r="DI279">
        <f t="shared" si="49"/>
        <v>20775</v>
      </c>
      <c r="DJ279">
        <f>EtalonRes!Y279</f>
        <v>20775</v>
      </c>
      <c r="DK279">
        <f>Source!BC128</f>
        <v>1</v>
      </c>
      <c r="GQ279">
        <v>-1</v>
      </c>
      <c r="GR279">
        <v>-1</v>
      </c>
    </row>
    <row r="280" spans="1:200" x14ac:dyDescent="0.2">
      <c r="A280">
        <f>ROW(Source!A128)</f>
        <v>128</v>
      </c>
      <c r="B280">
        <v>34736102</v>
      </c>
      <c r="C280">
        <v>34736934</v>
      </c>
      <c r="D280">
        <v>31483820</v>
      </c>
      <c r="E280">
        <v>1</v>
      </c>
      <c r="F280">
        <v>1</v>
      </c>
      <c r="G280">
        <v>1</v>
      </c>
      <c r="H280">
        <v>3</v>
      </c>
      <c r="I280" t="s">
        <v>612</v>
      </c>
      <c r="J280" t="s">
        <v>613</v>
      </c>
      <c r="K280" t="s">
        <v>614</v>
      </c>
      <c r="L280">
        <v>1348</v>
      </c>
      <c r="N280">
        <v>1009</v>
      </c>
      <c r="O280" t="s">
        <v>74</v>
      </c>
      <c r="P280" t="s">
        <v>74</v>
      </c>
      <c r="Q280">
        <v>1000</v>
      </c>
      <c r="W280">
        <v>0</v>
      </c>
      <c r="X280">
        <v>1851784219</v>
      </c>
      <c r="Y280">
        <v>5.0000000000000001E-3</v>
      </c>
      <c r="AA280">
        <v>2898.5</v>
      </c>
      <c r="AB280">
        <v>0</v>
      </c>
      <c r="AC280">
        <v>0</v>
      </c>
      <c r="AD280">
        <v>0</v>
      </c>
      <c r="AE280">
        <v>2898.5</v>
      </c>
      <c r="AF280">
        <v>0</v>
      </c>
      <c r="AG280">
        <v>0</v>
      </c>
      <c r="AH280">
        <v>0</v>
      </c>
      <c r="AI280">
        <v>1</v>
      </c>
      <c r="AJ280">
        <v>1</v>
      </c>
      <c r="AK280">
        <v>1</v>
      </c>
      <c r="AL280">
        <v>1</v>
      </c>
      <c r="AN280">
        <v>0</v>
      </c>
      <c r="AO280">
        <v>1</v>
      </c>
      <c r="AP280">
        <v>0</v>
      </c>
      <c r="AQ280">
        <v>0</v>
      </c>
      <c r="AR280">
        <v>0</v>
      </c>
      <c r="AS280" t="s">
        <v>47</v>
      </c>
      <c r="AT280">
        <v>5.0000000000000001E-3</v>
      </c>
      <c r="AU280" t="s">
        <v>47</v>
      </c>
      <c r="AV280">
        <v>0</v>
      </c>
      <c r="AW280">
        <v>2</v>
      </c>
      <c r="AX280">
        <v>34736944</v>
      </c>
      <c r="AY280">
        <v>1</v>
      </c>
      <c r="AZ280">
        <v>0</v>
      </c>
      <c r="BA280">
        <v>280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CX280">
        <f>Y280*Source!I128</f>
        <v>1.2E-4</v>
      </c>
      <c r="CY280">
        <f t="shared" si="46"/>
        <v>2898.5</v>
      </c>
      <c r="CZ280">
        <f t="shared" si="47"/>
        <v>2898.5</v>
      </c>
      <c r="DA280">
        <f t="shared" si="48"/>
        <v>1</v>
      </c>
      <c r="DB280">
        <v>0</v>
      </c>
      <c r="DH280">
        <f>Source!I128*SmtRes!Y280</f>
        <v>1.2E-4</v>
      </c>
      <c r="DI280">
        <f t="shared" si="49"/>
        <v>2898.5</v>
      </c>
      <c r="DJ280">
        <f>EtalonRes!Y280</f>
        <v>2898.5</v>
      </c>
      <c r="DK280">
        <f>Source!BC128</f>
        <v>1</v>
      </c>
      <c r="GQ280">
        <v>-1</v>
      </c>
      <c r="GR280">
        <v>-1</v>
      </c>
    </row>
    <row r="281" spans="1:200" x14ac:dyDescent="0.2">
      <c r="A281">
        <f>ROW(Source!A129)</f>
        <v>129</v>
      </c>
      <c r="B281">
        <v>34736124</v>
      </c>
      <c r="C281">
        <v>34736934</v>
      </c>
      <c r="D281">
        <v>31715109</v>
      </c>
      <c r="E281">
        <v>1</v>
      </c>
      <c r="F281">
        <v>1</v>
      </c>
      <c r="G281">
        <v>1</v>
      </c>
      <c r="H281">
        <v>1</v>
      </c>
      <c r="I281" t="s">
        <v>505</v>
      </c>
      <c r="J281" t="s">
        <v>47</v>
      </c>
      <c r="K281" t="s">
        <v>506</v>
      </c>
      <c r="L281">
        <v>1191</v>
      </c>
      <c r="N281">
        <v>1013</v>
      </c>
      <c r="O281" t="s">
        <v>414</v>
      </c>
      <c r="P281" t="s">
        <v>414</v>
      </c>
      <c r="Q281">
        <v>1</v>
      </c>
      <c r="W281">
        <v>0</v>
      </c>
      <c r="X281">
        <v>-784637506</v>
      </c>
      <c r="Y281">
        <v>44.55</v>
      </c>
      <c r="AA281">
        <v>0</v>
      </c>
      <c r="AB281">
        <v>0</v>
      </c>
      <c r="AC281">
        <v>0</v>
      </c>
      <c r="AD281">
        <v>59.26</v>
      </c>
      <c r="AE281">
        <v>0</v>
      </c>
      <c r="AF281">
        <v>0</v>
      </c>
      <c r="AG281">
        <v>0</v>
      </c>
      <c r="AH281">
        <v>8.74</v>
      </c>
      <c r="AI281">
        <v>1</v>
      </c>
      <c r="AJ281">
        <v>1</v>
      </c>
      <c r="AK281">
        <v>1</v>
      </c>
      <c r="AL281">
        <v>6.78</v>
      </c>
      <c r="AN281">
        <v>0</v>
      </c>
      <c r="AO281">
        <v>1</v>
      </c>
      <c r="AP281">
        <v>0</v>
      </c>
      <c r="AQ281">
        <v>0</v>
      </c>
      <c r="AR281">
        <v>0</v>
      </c>
      <c r="AS281" t="s">
        <v>47</v>
      </c>
      <c r="AT281">
        <v>44.55</v>
      </c>
      <c r="AU281" t="s">
        <v>47</v>
      </c>
      <c r="AV281">
        <v>1</v>
      </c>
      <c r="AW281">
        <v>2</v>
      </c>
      <c r="AX281">
        <v>34736935</v>
      </c>
      <c r="AY281">
        <v>1</v>
      </c>
      <c r="AZ281">
        <v>0</v>
      </c>
      <c r="BA281">
        <v>281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CX281">
        <f>Y281*Source!I129</f>
        <v>1.0691999999999999</v>
      </c>
      <c r="CY281">
        <f>AD281</f>
        <v>59.26</v>
      </c>
      <c r="CZ281">
        <f>AH281</f>
        <v>8.74</v>
      </c>
      <c r="DA281">
        <f>AL281</f>
        <v>6.78</v>
      </c>
      <c r="DB281">
        <v>0</v>
      </c>
      <c r="GQ281">
        <v>-1</v>
      </c>
      <c r="GR281">
        <v>-1</v>
      </c>
    </row>
    <row r="282" spans="1:200" x14ac:dyDescent="0.2">
      <c r="A282">
        <f>ROW(Source!A129)</f>
        <v>129</v>
      </c>
      <c r="B282">
        <v>34736124</v>
      </c>
      <c r="C282">
        <v>34736934</v>
      </c>
      <c r="D282">
        <v>31709492</v>
      </c>
      <c r="E282">
        <v>1</v>
      </c>
      <c r="F282">
        <v>1</v>
      </c>
      <c r="G282">
        <v>1</v>
      </c>
      <c r="H282">
        <v>1</v>
      </c>
      <c r="I282" t="s">
        <v>434</v>
      </c>
      <c r="J282" t="s">
        <v>47</v>
      </c>
      <c r="K282" t="s">
        <v>435</v>
      </c>
      <c r="L282">
        <v>1191</v>
      </c>
      <c r="N282">
        <v>1013</v>
      </c>
      <c r="O282" t="s">
        <v>414</v>
      </c>
      <c r="P282" t="s">
        <v>414</v>
      </c>
      <c r="Q282">
        <v>1</v>
      </c>
      <c r="W282">
        <v>0</v>
      </c>
      <c r="X282">
        <v>-1417349443</v>
      </c>
      <c r="Y282">
        <v>0.05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1</v>
      </c>
      <c r="AJ282">
        <v>1</v>
      </c>
      <c r="AK282">
        <v>6.78</v>
      </c>
      <c r="AL282">
        <v>1</v>
      </c>
      <c r="AN282">
        <v>0</v>
      </c>
      <c r="AO282">
        <v>1</v>
      </c>
      <c r="AP282">
        <v>0</v>
      </c>
      <c r="AQ282">
        <v>0</v>
      </c>
      <c r="AR282">
        <v>0</v>
      </c>
      <c r="AS282" t="s">
        <v>47</v>
      </c>
      <c r="AT282">
        <v>0.05</v>
      </c>
      <c r="AU282" t="s">
        <v>47</v>
      </c>
      <c r="AV282">
        <v>2</v>
      </c>
      <c r="AW282">
        <v>2</v>
      </c>
      <c r="AX282">
        <v>34736936</v>
      </c>
      <c r="AY282">
        <v>1</v>
      </c>
      <c r="AZ282">
        <v>0</v>
      </c>
      <c r="BA282">
        <v>282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CX282">
        <f>Y282*Source!I129</f>
        <v>1.2000000000000001E-3</v>
      </c>
      <c r="CY282">
        <f>AD282</f>
        <v>0</v>
      </c>
      <c r="CZ282">
        <f>AH282</f>
        <v>0</v>
      </c>
      <c r="DA282">
        <f>AL282</f>
        <v>1</v>
      </c>
      <c r="DB282">
        <v>0</v>
      </c>
      <c r="GQ282">
        <v>-1</v>
      </c>
      <c r="GR282">
        <v>-1</v>
      </c>
    </row>
    <row r="283" spans="1:200" x14ac:dyDescent="0.2">
      <c r="A283">
        <f>ROW(Source!A129)</f>
        <v>129</v>
      </c>
      <c r="B283">
        <v>34736124</v>
      </c>
      <c r="C283">
        <v>34736934</v>
      </c>
      <c r="D283">
        <v>31527047</v>
      </c>
      <c r="E283">
        <v>1</v>
      </c>
      <c r="F283">
        <v>1</v>
      </c>
      <c r="G283">
        <v>1</v>
      </c>
      <c r="H283">
        <v>2</v>
      </c>
      <c r="I283" t="s">
        <v>597</v>
      </c>
      <c r="J283" t="s">
        <v>598</v>
      </c>
      <c r="K283" t="s">
        <v>599</v>
      </c>
      <c r="L283">
        <v>1368</v>
      </c>
      <c r="N283">
        <v>1011</v>
      </c>
      <c r="O283" t="s">
        <v>418</v>
      </c>
      <c r="P283" t="s">
        <v>418</v>
      </c>
      <c r="Q283">
        <v>1</v>
      </c>
      <c r="W283">
        <v>0</v>
      </c>
      <c r="X283">
        <v>1188625873</v>
      </c>
      <c r="Y283">
        <v>0.01</v>
      </c>
      <c r="AA283">
        <v>0</v>
      </c>
      <c r="AB283">
        <v>211.94</v>
      </c>
      <c r="AC283">
        <v>13.5</v>
      </c>
      <c r="AD283">
        <v>0</v>
      </c>
      <c r="AE283">
        <v>0</v>
      </c>
      <c r="AF283">
        <v>31.26</v>
      </c>
      <c r="AG283">
        <v>13.5</v>
      </c>
      <c r="AH283">
        <v>0</v>
      </c>
      <c r="AI283">
        <v>1</v>
      </c>
      <c r="AJ283">
        <v>6.78</v>
      </c>
      <c r="AK283">
        <v>1</v>
      </c>
      <c r="AL283">
        <v>1</v>
      </c>
      <c r="AN283">
        <v>0</v>
      </c>
      <c r="AO283">
        <v>1</v>
      </c>
      <c r="AP283">
        <v>0</v>
      </c>
      <c r="AQ283">
        <v>0</v>
      </c>
      <c r="AR283">
        <v>0</v>
      </c>
      <c r="AS283" t="s">
        <v>47</v>
      </c>
      <c r="AT283">
        <v>0.01</v>
      </c>
      <c r="AU283" t="s">
        <v>47</v>
      </c>
      <c r="AV283">
        <v>0</v>
      </c>
      <c r="AW283">
        <v>2</v>
      </c>
      <c r="AX283">
        <v>34736937</v>
      </c>
      <c r="AY283">
        <v>1</v>
      </c>
      <c r="AZ283">
        <v>0</v>
      </c>
      <c r="BA283">
        <v>283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CX283">
        <f>Y283*Source!I129</f>
        <v>2.4000000000000001E-4</v>
      </c>
      <c r="CY283">
        <f>AB283</f>
        <v>211.94</v>
      </c>
      <c r="CZ283">
        <f>AF283</f>
        <v>31.26</v>
      </c>
      <c r="DA283">
        <f>AJ283</f>
        <v>6.78</v>
      </c>
      <c r="DB283">
        <v>0</v>
      </c>
      <c r="GQ283">
        <v>-1</v>
      </c>
      <c r="GR283">
        <v>-1</v>
      </c>
    </row>
    <row r="284" spans="1:200" x14ac:dyDescent="0.2">
      <c r="A284">
        <f>ROW(Source!A129)</f>
        <v>129</v>
      </c>
      <c r="B284">
        <v>34736124</v>
      </c>
      <c r="C284">
        <v>34736934</v>
      </c>
      <c r="D284">
        <v>31528142</v>
      </c>
      <c r="E284">
        <v>1</v>
      </c>
      <c r="F284">
        <v>1</v>
      </c>
      <c r="G284">
        <v>1</v>
      </c>
      <c r="H284">
        <v>2</v>
      </c>
      <c r="I284" t="s">
        <v>439</v>
      </c>
      <c r="J284" t="s">
        <v>440</v>
      </c>
      <c r="K284" t="s">
        <v>441</v>
      </c>
      <c r="L284">
        <v>1368</v>
      </c>
      <c r="N284">
        <v>1011</v>
      </c>
      <c r="O284" t="s">
        <v>418</v>
      </c>
      <c r="P284" t="s">
        <v>418</v>
      </c>
      <c r="Q284">
        <v>1</v>
      </c>
      <c r="W284">
        <v>0</v>
      </c>
      <c r="X284">
        <v>1372534845</v>
      </c>
      <c r="Y284">
        <v>0.04</v>
      </c>
      <c r="AA284">
        <v>0</v>
      </c>
      <c r="AB284">
        <v>445.51</v>
      </c>
      <c r="AC284">
        <v>11.6</v>
      </c>
      <c r="AD284">
        <v>0</v>
      </c>
      <c r="AE284">
        <v>0</v>
      </c>
      <c r="AF284">
        <v>65.709999999999994</v>
      </c>
      <c r="AG284">
        <v>11.6</v>
      </c>
      <c r="AH284">
        <v>0</v>
      </c>
      <c r="AI284">
        <v>1</v>
      </c>
      <c r="AJ284">
        <v>6.78</v>
      </c>
      <c r="AK284">
        <v>1</v>
      </c>
      <c r="AL284">
        <v>1</v>
      </c>
      <c r="AN284">
        <v>0</v>
      </c>
      <c r="AO284">
        <v>1</v>
      </c>
      <c r="AP284">
        <v>0</v>
      </c>
      <c r="AQ284">
        <v>0</v>
      </c>
      <c r="AR284">
        <v>0</v>
      </c>
      <c r="AS284" t="s">
        <v>47</v>
      </c>
      <c r="AT284">
        <v>0.04</v>
      </c>
      <c r="AU284" t="s">
        <v>47</v>
      </c>
      <c r="AV284">
        <v>0</v>
      </c>
      <c r="AW284">
        <v>2</v>
      </c>
      <c r="AX284">
        <v>34736938</v>
      </c>
      <c r="AY284">
        <v>1</v>
      </c>
      <c r="AZ284">
        <v>0</v>
      </c>
      <c r="BA284">
        <v>284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CX284">
        <f>Y284*Source!I129</f>
        <v>9.6000000000000002E-4</v>
      </c>
      <c r="CY284">
        <f>AB284</f>
        <v>445.51</v>
      </c>
      <c r="CZ284">
        <f>AF284</f>
        <v>65.709999999999994</v>
      </c>
      <c r="DA284">
        <f>AJ284</f>
        <v>6.78</v>
      </c>
      <c r="DB284">
        <v>0</v>
      </c>
      <c r="GQ284">
        <v>-1</v>
      </c>
      <c r="GR284">
        <v>-1</v>
      </c>
    </row>
    <row r="285" spans="1:200" x14ac:dyDescent="0.2">
      <c r="A285">
        <f>ROW(Source!A129)</f>
        <v>129</v>
      </c>
      <c r="B285">
        <v>34736124</v>
      </c>
      <c r="C285">
        <v>34736934</v>
      </c>
      <c r="D285">
        <v>31449791</v>
      </c>
      <c r="E285">
        <v>1</v>
      </c>
      <c r="F285">
        <v>1</v>
      </c>
      <c r="G285">
        <v>1</v>
      </c>
      <c r="H285">
        <v>3</v>
      </c>
      <c r="I285" t="s">
        <v>600</v>
      </c>
      <c r="J285" t="s">
        <v>601</v>
      </c>
      <c r="K285" t="s">
        <v>602</v>
      </c>
      <c r="L285">
        <v>1327</v>
      </c>
      <c r="N285">
        <v>1005</v>
      </c>
      <c r="O285" t="s">
        <v>170</v>
      </c>
      <c r="P285" t="s">
        <v>170</v>
      </c>
      <c r="Q285">
        <v>1</v>
      </c>
      <c r="W285">
        <v>0</v>
      </c>
      <c r="X285">
        <v>-1987926685</v>
      </c>
      <c r="Y285">
        <v>0.8</v>
      </c>
      <c r="AA285">
        <v>490.33</v>
      </c>
      <c r="AB285">
        <v>0</v>
      </c>
      <c r="AC285">
        <v>0</v>
      </c>
      <c r="AD285">
        <v>0</v>
      </c>
      <c r="AE285">
        <v>72.319999999999993</v>
      </c>
      <c r="AF285">
        <v>0</v>
      </c>
      <c r="AG285">
        <v>0</v>
      </c>
      <c r="AH285">
        <v>0</v>
      </c>
      <c r="AI285">
        <v>6.78</v>
      </c>
      <c r="AJ285">
        <v>1</v>
      </c>
      <c r="AK285">
        <v>1</v>
      </c>
      <c r="AL285">
        <v>1</v>
      </c>
      <c r="AN285">
        <v>0</v>
      </c>
      <c r="AO285">
        <v>1</v>
      </c>
      <c r="AP285">
        <v>0</v>
      </c>
      <c r="AQ285">
        <v>0</v>
      </c>
      <c r="AR285">
        <v>0</v>
      </c>
      <c r="AS285" t="s">
        <v>47</v>
      </c>
      <c r="AT285">
        <v>0.8</v>
      </c>
      <c r="AU285" t="s">
        <v>47</v>
      </c>
      <c r="AV285">
        <v>0</v>
      </c>
      <c r="AW285">
        <v>2</v>
      </c>
      <c r="AX285">
        <v>34736939</v>
      </c>
      <c r="AY285">
        <v>1</v>
      </c>
      <c r="AZ285">
        <v>0</v>
      </c>
      <c r="BA285">
        <v>285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CX285">
        <f>Y285*Source!I129</f>
        <v>1.9200000000000002E-2</v>
      </c>
      <c r="CY285">
        <f t="shared" ref="CY285:CY290" si="50">AA285</f>
        <v>490.33</v>
      </c>
      <c r="CZ285">
        <f t="shared" ref="CZ285:CZ290" si="51">AE285</f>
        <v>72.319999999999993</v>
      </c>
      <c r="DA285">
        <f t="shared" ref="DA285:DA290" si="52">AI285</f>
        <v>6.78</v>
      </c>
      <c r="DB285">
        <v>0</v>
      </c>
      <c r="DH285">
        <f>Source!I129*SmtRes!Y285</f>
        <v>1.9200000000000002E-2</v>
      </c>
      <c r="DI285">
        <f t="shared" ref="DI285:DI290" si="53">AA285</f>
        <v>490.33</v>
      </c>
      <c r="DJ285">
        <f>EtalonRes!Y285</f>
        <v>72.319999999999993</v>
      </c>
      <c r="DK285">
        <f>Source!BC129</f>
        <v>6.78</v>
      </c>
      <c r="GQ285">
        <v>-1</v>
      </c>
      <c r="GR285">
        <v>-1</v>
      </c>
    </row>
    <row r="286" spans="1:200" x14ac:dyDescent="0.2">
      <c r="A286">
        <f>ROW(Source!A129)</f>
        <v>129</v>
      </c>
      <c r="B286">
        <v>34736124</v>
      </c>
      <c r="C286">
        <v>34736934</v>
      </c>
      <c r="D286">
        <v>31450127</v>
      </c>
      <c r="E286">
        <v>1</v>
      </c>
      <c r="F286">
        <v>1</v>
      </c>
      <c r="G286">
        <v>1</v>
      </c>
      <c r="H286">
        <v>3</v>
      </c>
      <c r="I286" t="s">
        <v>603</v>
      </c>
      <c r="J286" t="s">
        <v>604</v>
      </c>
      <c r="K286" t="s">
        <v>605</v>
      </c>
      <c r="L286">
        <v>1346</v>
      </c>
      <c r="N286">
        <v>1009</v>
      </c>
      <c r="O286" t="s">
        <v>564</v>
      </c>
      <c r="P286" t="s">
        <v>564</v>
      </c>
      <c r="Q286">
        <v>1</v>
      </c>
      <c r="W286">
        <v>0</v>
      </c>
      <c r="X286">
        <v>813963326</v>
      </c>
      <c r="Y286">
        <v>0.23</v>
      </c>
      <c r="AA286">
        <v>12.34</v>
      </c>
      <c r="AB286">
        <v>0</v>
      </c>
      <c r="AC286">
        <v>0</v>
      </c>
      <c r="AD286">
        <v>0</v>
      </c>
      <c r="AE286">
        <v>1.82</v>
      </c>
      <c r="AF286">
        <v>0</v>
      </c>
      <c r="AG286">
        <v>0</v>
      </c>
      <c r="AH286">
        <v>0</v>
      </c>
      <c r="AI286">
        <v>6.78</v>
      </c>
      <c r="AJ286">
        <v>1</v>
      </c>
      <c r="AK286">
        <v>1</v>
      </c>
      <c r="AL286">
        <v>1</v>
      </c>
      <c r="AN286">
        <v>0</v>
      </c>
      <c r="AO286">
        <v>1</v>
      </c>
      <c r="AP286">
        <v>0</v>
      </c>
      <c r="AQ286">
        <v>0</v>
      </c>
      <c r="AR286">
        <v>0</v>
      </c>
      <c r="AS286" t="s">
        <v>47</v>
      </c>
      <c r="AT286">
        <v>0.23</v>
      </c>
      <c r="AU286" t="s">
        <v>47</v>
      </c>
      <c r="AV286">
        <v>0</v>
      </c>
      <c r="AW286">
        <v>2</v>
      </c>
      <c r="AX286">
        <v>34736940</v>
      </c>
      <c r="AY286">
        <v>1</v>
      </c>
      <c r="AZ286">
        <v>0</v>
      </c>
      <c r="BA286">
        <v>286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CX286">
        <f>Y286*Source!I129</f>
        <v>5.5200000000000006E-3</v>
      </c>
      <c r="CY286">
        <f t="shared" si="50"/>
        <v>12.34</v>
      </c>
      <c r="CZ286">
        <f t="shared" si="51"/>
        <v>1.82</v>
      </c>
      <c r="DA286">
        <f t="shared" si="52"/>
        <v>6.78</v>
      </c>
      <c r="DB286">
        <v>0</v>
      </c>
      <c r="DH286">
        <f>Source!I129*SmtRes!Y286</f>
        <v>5.5200000000000006E-3</v>
      </c>
      <c r="DI286">
        <f t="shared" si="53"/>
        <v>12.34</v>
      </c>
      <c r="DJ286">
        <f>EtalonRes!Y286</f>
        <v>1.82</v>
      </c>
      <c r="DK286">
        <f>Source!BC129</f>
        <v>6.78</v>
      </c>
      <c r="GQ286">
        <v>-1</v>
      </c>
      <c r="GR286">
        <v>-1</v>
      </c>
    </row>
    <row r="287" spans="1:200" x14ac:dyDescent="0.2">
      <c r="A287">
        <f>ROW(Source!A129)</f>
        <v>129</v>
      </c>
      <c r="B287">
        <v>34736124</v>
      </c>
      <c r="C287">
        <v>34736934</v>
      </c>
      <c r="D287">
        <v>31451016</v>
      </c>
      <c r="E287">
        <v>1</v>
      </c>
      <c r="F287">
        <v>1</v>
      </c>
      <c r="G287">
        <v>1</v>
      </c>
      <c r="H287">
        <v>3</v>
      </c>
      <c r="I287" t="s">
        <v>606</v>
      </c>
      <c r="J287" t="s">
        <v>607</v>
      </c>
      <c r="K287" t="s">
        <v>608</v>
      </c>
      <c r="L287">
        <v>1339</v>
      </c>
      <c r="N287">
        <v>1007</v>
      </c>
      <c r="O287" t="s">
        <v>81</v>
      </c>
      <c r="P287" t="s">
        <v>81</v>
      </c>
      <c r="Q287">
        <v>1</v>
      </c>
      <c r="W287">
        <v>0</v>
      </c>
      <c r="X287">
        <v>1795918813</v>
      </c>
      <c r="Y287">
        <v>4.0000000000000002E-4</v>
      </c>
      <c r="AA287">
        <v>505.65</v>
      </c>
      <c r="AB287">
        <v>0</v>
      </c>
      <c r="AC287">
        <v>0</v>
      </c>
      <c r="AD287">
        <v>0</v>
      </c>
      <c r="AE287">
        <v>74.58</v>
      </c>
      <c r="AF287">
        <v>0</v>
      </c>
      <c r="AG287">
        <v>0</v>
      </c>
      <c r="AH287">
        <v>0</v>
      </c>
      <c r="AI287">
        <v>6.78</v>
      </c>
      <c r="AJ287">
        <v>1</v>
      </c>
      <c r="AK287">
        <v>1</v>
      </c>
      <c r="AL287">
        <v>1</v>
      </c>
      <c r="AN287">
        <v>0</v>
      </c>
      <c r="AO287">
        <v>1</v>
      </c>
      <c r="AP287">
        <v>0</v>
      </c>
      <c r="AQ287">
        <v>0</v>
      </c>
      <c r="AR287">
        <v>0</v>
      </c>
      <c r="AS287" t="s">
        <v>47</v>
      </c>
      <c r="AT287">
        <v>4.0000000000000002E-4</v>
      </c>
      <c r="AU287" t="s">
        <v>47</v>
      </c>
      <c r="AV287">
        <v>0</v>
      </c>
      <c r="AW287">
        <v>2</v>
      </c>
      <c r="AX287">
        <v>34736941</v>
      </c>
      <c r="AY287">
        <v>1</v>
      </c>
      <c r="AZ287">
        <v>0</v>
      </c>
      <c r="BA287">
        <v>287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CX287">
        <f>Y287*Source!I129</f>
        <v>9.6000000000000013E-6</v>
      </c>
      <c r="CY287">
        <f t="shared" si="50"/>
        <v>505.65</v>
      </c>
      <c r="CZ287">
        <f t="shared" si="51"/>
        <v>74.58</v>
      </c>
      <c r="DA287">
        <f t="shared" si="52"/>
        <v>6.78</v>
      </c>
      <c r="DB287">
        <v>0</v>
      </c>
      <c r="DH287">
        <f>Source!I129*SmtRes!Y287</f>
        <v>9.6000000000000013E-6</v>
      </c>
      <c r="DI287">
        <f t="shared" si="53"/>
        <v>505.65</v>
      </c>
      <c r="DJ287">
        <f>EtalonRes!Y287</f>
        <v>74.58</v>
      </c>
      <c r="DK287">
        <f>Source!BC129</f>
        <v>6.78</v>
      </c>
      <c r="GQ287">
        <v>-1</v>
      </c>
      <c r="GR287">
        <v>-1</v>
      </c>
    </row>
    <row r="288" spans="1:200" x14ac:dyDescent="0.2">
      <c r="A288">
        <f>ROW(Source!A129)</f>
        <v>129</v>
      </c>
      <c r="B288">
        <v>34736124</v>
      </c>
      <c r="C288">
        <v>34736934</v>
      </c>
      <c r="D288">
        <v>31442177</v>
      </c>
      <c r="E288">
        <v>17</v>
      </c>
      <c r="F288">
        <v>1</v>
      </c>
      <c r="G288">
        <v>1</v>
      </c>
      <c r="H288">
        <v>3</v>
      </c>
      <c r="I288" t="s">
        <v>252</v>
      </c>
      <c r="J288" t="s">
        <v>47</v>
      </c>
      <c r="K288" t="s">
        <v>253</v>
      </c>
      <c r="L288">
        <v>1348</v>
      </c>
      <c r="N288">
        <v>1009</v>
      </c>
      <c r="O288" t="s">
        <v>74</v>
      </c>
      <c r="P288" t="s">
        <v>74</v>
      </c>
      <c r="Q288">
        <v>1000</v>
      </c>
      <c r="W288">
        <v>0</v>
      </c>
      <c r="X288">
        <v>84301199</v>
      </c>
      <c r="Y288">
        <v>2.4500000000000001E-2</v>
      </c>
      <c r="AA288">
        <v>130000</v>
      </c>
      <c r="AB288">
        <v>0</v>
      </c>
      <c r="AC288">
        <v>0</v>
      </c>
      <c r="AD288">
        <v>0</v>
      </c>
      <c r="AE288">
        <v>19557.52</v>
      </c>
      <c r="AF288">
        <v>0</v>
      </c>
      <c r="AG288">
        <v>0</v>
      </c>
      <c r="AH288">
        <v>0</v>
      </c>
      <c r="AI288">
        <v>6.78</v>
      </c>
      <c r="AJ288">
        <v>1</v>
      </c>
      <c r="AK288">
        <v>1</v>
      </c>
      <c r="AL288">
        <v>1</v>
      </c>
      <c r="AN288">
        <v>0</v>
      </c>
      <c r="AO288">
        <v>0</v>
      </c>
      <c r="AP288">
        <v>1</v>
      </c>
      <c r="AQ288">
        <v>0</v>
      </c>
      <c r="AR288">
        <v>0</v>
      </c>
      <c r="AS288" t="s">
        <v>47</v>
      </c>
      <c r="AT288">
        <v>2.4500000000000001E-2</v>
      </c>
      <c r="AU288" t="s">
        <v>47</v>
      </c>
      <c r="AV288">
        <v>0</v>
      </c>
      <c r="AW288">
        <v>2</v>
      </c>
      <c r="AX288">
        <v>34736942</v>
      </c>
      <c r="AY288">
        <v>2</v>
      </c>
      <c r="AZ288">
        <v>16384</v>
      </c>
      <c r="BA288">
        <v>288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CX288">
        <f>Y288*Source!I129</f>
        <v>5.8799999999999998E-4</v>
      </c>
      <c r="CY288">
        <f t="shared" si="50"/>
        <v>130000</v>
      </c>
      <c r="CZ288">
        <f t="shared" si="51"/>
        <v>19557.52</v>
      </c>
      <c r="DA288">
        <f t="shared" si="52"/>
        <v>6.78</v>
      </c>
      <c r="DB288">
        <v>0</v>
      </c>
      <c r="DH288">
        <f>Source!I129*SmtRes!Y288</f>
        <v>5.8799999999999998E-4</v>
      </c>
      <c r="DI288">
        <f t="shared" si="53"/>
        <v>130000</v>
      </c>
      <c r="DJ288">
        <f>EtalonRes!Y288</f>
        <v>0</v>
      </c>
      <c r="DK288">
        <f>Source!BC129</f>
        <v>6.78</v>
      </c>
      <c r="GP288">
        <v>1</v>
      </c>
      <c r="GQ288">
        <v>-1</v>
      </c>
      <c r="GR288">
        <v>-1</v>
      </c>
    </row>
    <row r="289" spans="1:200" x14ac:dyDescent="0.2">
      <c r="A289">
        <f>ROW(Source!A129)</f>
        <v>129</v>
      </c>
      <c r="B289">
        <v>34736124</v>
      </c>
      <c r="C289">
        <v>34736934</v>
      </c>
      <c r="D289">
        <v>31483556</v>
      </c>
      <c r="E289">
        <v>1</v>
      </c>
      <c r="F289">
        <v>1</v>
      </c>
      <c r="G289">
        <v>1</v>
      </c>
      <c r="H289">
        <v>3</v>
      </c>
      <c r="I289" t="s">
        <v>609</v>
      </c>
      <c r="J289" t="s">
        <v>610</v>
      </c>
      <c r="K289" t="s">
        <v>611</v>
      </c>
      <c r="L289">
        <v>1348</v>
      </c>
      <c r="N289">
        <v>1009</v>
      </c>
      <c r="O289" t="s">
        <v>74</v>
      </c>
      <c r="P289" t="s">
        <v>74</v>
      </c>
      <c r="Q289">
        <v>1000</v>
      </c>
      <c r="W289">
        <v>0</v>
      </c>
      <c r="X289">
        <v>-413078075</v>
      </c>
      <c r="Y289">
        <v>1.5E-3</v>
      </c>
      <c r="AA289">
        <v>140854.5</v>
      </c>
      <c r="AB289">
        <v>0</v>
      </c>
      <c r="AC289">
        <v>0</v>
      </c>
      <c r="AD289">
        <v>0</v>
      </c>
      <c r="AE289">
        <v>20775</v>
      </c>
      <c r="AF289">
        <v>0</v>
      </c>
      <c r="AG289">
        <v>0</v>
      </c>
      <c r="AH289">
        <v>0</v>
      </c>
      <c r="AI289">
        <v>6.78</v>
      </c>
      <c r="AJ289">
        <v>1</v>
      </c>
      <c r="AK289">
        <v>1</v>
      </c>
      <c r="AL289">
        <v>1</v>
      </c>
      <c r="AN289">
        <v>0</v>
      </c>
      <c r="AO289">
        <v>1</v>
      </c>
      <c r="AP289">
        <v>0</v>
      </c>
      <c r="AQ289">
        <v>0</v>
      </c>
      <c r="AR289">
        <v>0</v>
      </c>
      <c r="AS289" t="s">
        <v>47</v>
      </c>
      <c r="AT289">
        <v>1.5E-3</v>
      </c>
      <c r="AU289" t="s">
        <v>47</v>
      </c>
      <c r="AV289">
        <v>0</v>
      </c>
      <c r="AW289">
        <v>2</v>
      </c>
      <c r="AX289">
        <v>34736943</v>
      </c>
      <c r="AY289">
        <v>1</v>
      </c>
      <c r="AZ289">
        <v>0</v>
      </c>
      <c r="BA289">
        <v>289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CX289">
        <f>Y289*Source!I129</f>
        <v>3.6000000000000001E-5</v>
      </c>
      <c r="CY289">
        <f t="shared" si="50"/>
        <v>140854.5</v>
      </c>
      <c r="CZ289">
        <f t="shared" si="51"/>
        <v>20775</v>
      </c>
      <c r="DA289">
        <f t="shared" si="52"/>
        <v>6.78</v>
      </c>
      <c r="DB289">
        <v>0</v>
      </c>
      <c r="DH289">
        <f>Source!I129*SmtRes!Y289</f>
        <v>3.6000000000000001E-5</v>
      </c>
      <c r="DI289">
        <f t="shared" si="53"/>
        <v>140854.5</v>
      </c>
      <c r="DJ289">
        <f>EtalonRes!Y289</f>
        <v>20775</v>
      </c>
      <c r="DK289">
        <f>Source!BC129</f>
        <v>6.78</v>
      </c>
      <c r="GQ289">
        <v>-1</v>
      </c>
      <c r="GR289">
        <v>-1</v>
      </c>
    </row>
    <row r="290" spans="1:200" x14ac:dyDescent="0.2">
      <c r="A290">
        <f>ROW(Source!A129)</f>
        <v>129</v>
      </c>
      <c r="B290">
        <v>34736124</v>
      </c>
      <c r="C290">
        <v>34736934</v>
      </c>
      <c r="D290">
        <v>31483820</v>
      </c>
      <c r="E290">
        <v>1</v>
      </c>
      <c r="F290">
        <v>1</v>
      </c>
      <c r="G290">
        <v>1</v>
      </c>
      <c r="H290">
        <v>3</v>
      </c>
      <c r="I290" t="s">
        <v>612</v>
      </c>
      <c r="J290" t="s">
        <v>613</v>
      </c>
      <c r="K290" t="s">
        <v>614</v>
      </c>
      <c r="L290">
        <v>1348</v>
      </c>
      <c r="N290">
        <v>1009</v>
      </c>
      <c r="O290" t="s">
        <v>74</v>
      </c>
      <c r="P290" t="s">
        <v>74</v>
      </c>
      <c r="Q290">
        <v>1000</v>
      </c>
      <c r="W290">
        <v>0</v>
      </c>
      <c r="X290">
        <v>1851784219</v>
      </c>
      <c r="Y290">
        <v>5.0000000000000001E-3</v>
      </c>
      <c r="AA290">
        <v>19651.830000000002</v>
      </c>
      <c r="AB290">
        <v>0</v>
      </c>
      <c r="AC290">
        <v>0</v>
      </c>
      <c r="AD290">
        <v>0</v>
      </c>
      <c r="AE290">
        <v>2898.5</v>
      </c>
      <c r="AF290">
        <v>0</v>
      </c>
      <c r="AG290">
        <v>0</v>
      </c>
      <c r="AH290">
        <v>0</v>
      </c>
      <c r="AI290">
        <v>6.78</v>
      </c>
      <c r="AJ290">
        <v>1</v>
      </c>
      <c r="AK290">
        <v>1</v>
      </c>
      <c r="AL290">
        <v>1</v>
      </c>
      <c r="AN290">
        <v>0</v>
      </c>
      <c r="AO290">
        <v>1</v>
      </c>
      <c r="AP290">
        <v>0</v>
      </c>
      <c r="AQ290">
        <v>0</v>
      </c>
      <c r="AR290">
        <v>0</v>
      </c>
      <c r="AS290" t="s">
        <v>47</v>
      </c>
      <c r="AT290">
        <v>5.0000000000000001E-3</v>
      </c>
      <c r="AU290" t="s">
        <v>47</v>
      </c>
      <c r="AV290">
        <v>0</v>
      </c>
      <c r="AW290">
        <v>2</v>
      </c>
      <c r="AX290">
        <v>34736944</v>
      </c>
      <c r="AY290">
        <v>1</v>
      </c>
      <c r="AZ290">
        <v>0</v>
      </c>
      <c r="BA290">
        <v>290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CX290">
        <f>Y290*Source!I129</f>
        <v>1.2E-4</v>
      </c>
      <c r="CY290">
        <f t="shared" si="50"/>
        <v>19651.830000000002</v>
      </c>
      <c r="CZ290">
        <f t="shared" si="51"/>
        <v>2898.5</v>
      </c>
      <c r="DA290">
        <f t="shared" si="52"/>
        <v>6.78</v>
      </c>
      <c r="DB290">
        <v>0</v>
      </c>
      <c r="DH290">
        <f>Source!I129*SmtRes!Y290</f>
        <v>1.2E-4</v>
      </c>
      <c r="DI290">
        <f t="shared" si="53"/>
        <v>19651.830000000002</v>
      </c>
      <c r="DJ290">
        <f>EtalonRes!Y290</f>
        <v>2898.5</v>
      </c>
      <c r="DK290">
        <f>Source!BC129</f>
        <v>6.78</v>
      </c>
      <c r="GQ290">
        <v>-1</v>
      </c>
      <c r="GR290">
        <v>-1</v>
      </c>
    </row>
    <row r="291" spans="1:200" x14ac:dyDescent="0.2">
      <c r="A291">
        <f>ROW(Source!A132)</f>
        <v>132</v>
      </c>
      <c r="B291">
        <v>34736102</v>
      </c>
      <c r="C291">
        <v>34736437</v>
      </c>
      <c r="D291">
        <v>31709863</v>
      </c>
      <c r="E291">
        <v>1</v>
      </c>
      <c r="F291">
        <v>1</v>
      </c>
      <c r="G291">
        <v>1</v>
      </c>
      <c r="H291">
        <v>1</v>
      </c>
      <c r="I291" t="s">
        <v>532</v>
      </c>
      <c r="J291" t="s">
        <v>47</v>
      </c>
      <c r="K291" t="s">
        <v>533</v>
      </c>
      <c r="L291">
        <v>1191</v>
      </c>
      <c r="N291">
        <v>1013</v>
      </c>
      <c r="O291" t="s">
        <v>414</v>
      </c>
      <c r="P291" t="s">
        <v>414</v>
      </c>
      <c r="Q291">
        <v>1</v>
      </c>
      <c r="W291">
        <v>0</v>
      </c>
      <c r="X291">
        <v>-400197608</v>
      </c>
      <c r="Y291">
        <v>13.4</v>
      </c>
      <c r="AA291">
        <v>0</v>
      </c>
      <c r="AB291">
        <v>0</v>
      </c>
      <c r="AC291">
        <v>0</v>
      </c>
      <c r="AD291">
        <v>8.5299999999999994</v>
      </c>
      <c r="AE291">
        <v>0</v>
      </c>
      <c r="AF291">
        <v>0</v>
      </c>
      <c r="AG291">
        <v>0</v>
      </c>
      <c r="AH291">
        <v>8.5299999999999994</v>
      </c>
      <c r="AI291">
        <v>1</v>
      </c>
      <c r="AJ291">
        <v>1</v>
      </c>
      <c r="AK291">
        <v>1</v>
      </c>
      <c r="AL291">
        <v>1</v>
      </c>
      <c r="AN291">
        <v>0</v>
      </c>
      <c r="AO291">
        <v>1</v>
      </c>
      <c r="AP291">
        <v>0</v>
      </c>
      <c r="AQ291">
        <v>0</v>
      </c>
      <c r="AR291">
        <v>0</v>
      </c>
      <c r="AS291" t="s">
        <v>47</v>
      </c>
      <c r="AT291">
        <v>13.4</v>
      </c>
      <c r="AU291" t="s">
        <v>47</v>
      </c>
      <c r="AV291">
        <v>1</v>
      </c>
      <c r="AW291">
        <v>2</v>
      </c>
      <c r="AX291">
        <v>34736438</v>
      </c>
      <c r="AY291">
        <v>1</v>
      </c>
      <c r="AZ291">
        <v>0</v>
      </c>
      <c r="BA291">
        <v>291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CX291">
        <f>Y291*Source!I132</f>
        <v>6.9144000000000005</v>
      </c>
      <c r="CY291">
        <f>AD291</f>
        <v>8.5299999999999994</v>
      </c>
      <c r="CZ291">
        <f>AH291</f>
        <v>8.5299999999999994</v>
      </c>
      <c r="DA291">
        <f>AL291</f>
        <v>1</v>
      </c>
      <c r="DB291">
        <v>0</v>
      </c>
      <c r="GQ291">
        <v>-1</v>
      </c>
      <c r="GR291">
        <v>-1</v>
      </c>
    </row>
    <row r="292" spans="1:200" x14ac:dyDescent="0.2">
      <c r="A292">
        <f>ROW(Source!A132)</f>
        <v>132</v>
      </c>
      <c r="B292">
        <v>34736102</v>
      </c>
      <c r="C292">
        <v>34736437</v>
      </c>
      <c r="D292">
        <v>31709492</v>
      </c>
      <c r="E292">
        <v>1</v>
      </c>
      <c r="F292">
        <v>1</v>
      </c>
      <c r="G292">
        <v>1</v>
      </c>
      <c r="H292">
        <v>1</v>
      </c>
      <c r="I292" t="s">
        <v>434</v>
      </c>
      <c r="J292" t="s">
        <v>47</v>
      </c>
      <c r="K292" t="s">
        <v>435</v>
      </c>
      <c r="L292">
        <v>1191</v>
      </c>
      <c r="N292">
        <v>1013</v>
      </c>
      <c r="O292" t="s">
        <v>414</v>
      </c>
      <c r="P292" t="s">
        <v>414</v>
      </c>
      <c r="Q292">
        <v>1</v>
      </c>
      <c r="W292">
        <v>0</v>
      </c>
      <c r="X292">
        <v>-1417349443</v>
      </c>
      <c r="Y292">
        <v>0.03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1</v>
      </c>
      <c r="AJ292">
        <v>1</v>
      </c>
      <c r="AK292">
        <v>1</v>
      </c>
      <c r="AL292">
        <v>1</v>
      </c>
      <c r="AN292">
        <v>0</v>
      </c>
      <c r="AO292">
        <v>1</v>
      </c>
      <c r="AP292">
        <v>0</v>
      </c>
      <c r="AQ292">
        <v>0</v>
      </c>
      <c r="AR292">
        <v>0</v>
      </c>
      <c r="AS292" t="s">
        <v>47</v>
      </c>
      <c r="AT292">
        <v>0.03</v>
      </c>
      <c r="AU292" t="s">
        <v>47</v>
      </c>
      <c r="AV292">
        <v>2</v>
      </c>
      <c r="AW292">
        <v>2</v>
      </c>
      <c r="AX292">
        <v>34736439</v>
      </c>
      <c r="AY292">
        <v>1</v>
      </c>
      <c r="AZ292">
        <v>0</v>
      </c>
      <c r="BA292">
        <v>292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CX292">
        <f>Y292*Source!I132</f>
        <v>1.5480000000000001E-2</v>
      </c>
      <c r="CY292">
        <f>AD292</f>
        <v>0</v>
      </c>
      <c r="CZ292">
        <f>AH292</f>
        <v>0</v>
      </c>
      <c r="DA292">
        <f>AL292</f>
        <v>1</v>
      </c>
      <c r="DB292">
        <v>0</v>
      </c>
      <c r="GQ292">
        <v>-1</v>
      </c>
      <c r="GR292">
        <v>-1</v>
      </c>
    </row>
    <row r="293" spans="1:200" x14ac:dyDescent="0.2">
      <c r="A293">
        <f>ROW(Source!A132)</f>
        <v>132</v>
      </c>
      <c r="B293">
        <v>34736102</v>
      </c>
      <c r="C293">
        <v>34736437</v>
      </c>
      <c r="D293">
        <v>31528142</v>
      </c>
      <c r="E293">
        <v>1</v>
      </c>
      <c r="F293">
        <v>1</v>
      </c>
      <c r="G293">
        <v>1</v>
      </c>
      <c r="H293">
        <v>2</v>
      </c>
      <c r="I293" t="s">
        <v>439</v>
      </c>
      <c r="J293" t="s">
        <v>440</v>
      </c>
      <c r="K293" t="s">
        <v>441</v>
      </c>
      <c r="L293">
        <v>1368</v>
      </c>
      <c r="N293">
        <v>1011</v>
      </c>
      <c r="O293" t="s">
        <v>418</v>
      </c>
      <c r="P293" t="s">
        <v>418</v>
      </c>
      <c r="Q293">
        <v>1</v>
      </c>
      <c r="W293">
        <v>0</v>
      </c>
      <c r="X293">
        <v>1372534845</v>
      </c>
      <c r="Y293">
        <v>0.03</v>
      </c>
      <c r="AA293">
        <v>0</v>
      </c>
      <c r="AB293">
        <v>65.709999999999994</v>
      </c>
      <c r="AC293">
        <v>11.6</v>
      </c>
      <c r="AD293">
        <v>0</v>
      </c>
      <c r="AE293">
        <v>0</v>
      </c>
      <c r="AF293">
        <v>65.709999999999994</v>
      </c>
      <c r="AG293">
        <v>11.6</v>
      </c>
      <c r="AH293">
        <v>0</v>
      </c>
      <c r="AI293">
        <v>1</v>
      </c>
      <c r="AJ293">
        <v>1</v>
      </c>
      <c r="AK293">
        <v>1</v>
      </c>
      <c r="AL293">
        <v>1</v>
      </c>
      <c r="AN293">
        <v>0</v>
      </c>
      <c r="AO293">
        <v>1</v>
      </c>
      <c r="AP293">
        <v>0</v>
      </c>
      <c r="AQ293">
        <v>0</v>
      </c>
      <c r="AR293">
        <v>0</v>
      </c>
      <c r="AS293" t="s">
        <v>47</v>
      </c>
      <c r="AT293">
        <v>0.03</v>
      </c>
      <c r="AU293" t="s">
        <v>47</v>
      </c>
      <c r="AV293">
        <v>0</v>
      </c>
      <c r="AW293">
        <v>2</v>
      </c>
      <c r="AX293">
        <v>34736440</v>
      </c>
      <c r="AY293">
        <v>1</v>
      </c>
      <c r="AZ293">
        <v>0</v>
      </c>
      <c r="BA293">
        <v>293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CX293">
        <f>Y293*Source!I132</f>
        <v>1.5480000000000001E-2</v>
      </c>
      <c r="CY293">
        <f>AB293</f>
        <v>65.709999999999994</v>
      </c>
      <c r="CZ293">
        <f>AF293</f>
        <v>65.709999999999994</v>
      </c>
      <c r="DA293">
        <f>AJ293</f>
        <v>1</v>
      </c>
      <c r="DB293">
        <v>0</v>
      </c>
      <c r="GQ293">
        <v>-1</v>
      </c>
      <c r="GR293">
        <v>-1</v>
      </c>
    </row>
    <row r="294" spans="1:200" x14ac:dyDescent="0.2">
      <c r="A294">
        <f>ROW(Source!A132)</f>
        <v>132</v>
      </c>
      <c r="B294">
        <v>34736102</v>
      </c>
      <c r="C294">
        <v>34736437</v>
      </c>
      <c r="D294">
        <v>0</v>
      </c>
      <c r="E294">
        <v>0</v>
      </c>
      <c r="F294">
        <v>1</v>
      </c>
      <c r="G294">
        <v>1</v>
      </c>
      <c r="H294">
        <v>3</v>
      </c>
      <c r="I294" t="s">
        <v>47</v>
      </c>
      <c r="J294" t="s">
        <v>47</v>
      </c>
      <c r="K294" t="s">
        <v>260</v>
      </c>
      <c r="L294">
        <v>1371</v>
      </c>
      <c r="N294">
        <v>1013</v>
      </c>
      <c r="O294" t="s">
        <v>106</v>
      </c>
      <c r="P294" t="s">
        <v>106</v>
      </c>
      <c r="Q294">
        <v>1</v>
      </c>
      <c r="W294">
        <v>0</v>
      </c>
      <c r="X294">
        <v>-1282114211</v>
      </c>
      <c r="Y294">
        <v>34.883721000000001</v>
      </c>
      <c r="AA294">
        <v>68.83</v>
      </c>
      <c r="AB294">
        <v>0</v>
      </c>
      <c r="AC294">
        <v>0</v>
      </c>
      <c r="AD294">
        <v>0</v>
      </c>
      <c r="AE294">
        <v>68.83</v>
      </c>
      <c r="AF294">
        <v>0</v>
      </c>
      <c r="AG294">
        <v>0</v>
      </c>
      <c r="AH294">
        <v>0</v>
      </c>
      <c r="AI294">
        <v>1</v>
      </c>
      <c r="AJ294">
        <v>1</v>
      </c>
      <c r="AK294">
        <v>1</v>
      </c>
      <c r="AL294">
        <v>1</v>
      </c>
      <c r="AN294">
        <v>0</v>
      </c>
      <c r="AO294">
        <v>0</v>
      </c>
      <c r="AP294">
        <v>1</v>
      </c>
      <c r="AQ294">
        <v>0</v>
      </c>
      <c r="AR294">
        <v>0</v>
      </c>
      <c r="AS294" t="s">
        <v>47</v>
      </c>
      <c r="AT294">
        <v>34.883721000000001</v>
      </c>
      <c r="AU294" t="s">
        <v>47</v>
      </c>
      <c r="AV294">
        <v>0</v>
      </c>
      <c r="AW294">
        <v>1</v>
      </c>
      <c r="AX294">
        <v>-1</v>
      </c>
      <c r="AY294">
        <v>0</v>
      </c>
      <c r="AZ294">
        <v>0</v>
      </c>
      <c r="BA294" t="s">
        <v>47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CX294">
        <f>Y294*Source!I132</f>
        <v>18.000000035999999</v>
      </c>
      <c r="CY294">
        <f>AA294</f>
        <v>68.83</v>
      </c>
      <c r="CZ294">
        <f>AE294</f>
        <v>68.83</v>
      </c>
      <c r="DA294">
        <f>AI294</f>
        <v>1</v>
      </c>
      <c r="DB294">
        <v>0</v>
      </c>
      <c r="DH294">
        <f>Source!I132*SmtRes!Y294</f>
        <v>18.000000035999999</v>
      </c>
      <c r="DI294">
        <f>AA294</f>
        <v>68.83</v>
      </c>
      <c r="DK294">
        <f>Source!BC132</f>
        <v>1</v>
      </c>
      <c r="GP294">
        <v>1</v>
      </c>
      <c r="GQ294">
        <v>-1</v>
      </c>
      <c r="GR294">
        <v>-1</v>
      </c>
    </row>
    <row r="295" spans="1:200" x14ac:dyDescent="0.2">
      <c r="A295">
        <f>ROW(Source!A132)</f>
        <v>132</v>
      </c>
      <c r="B295">
        <v>34736102</v>
      </c>
      <c r="C295">
        <v>34736437</v>
      </c>
      <c r="D295">
        <v>31449168</v>
      </c>
      <c r="E295">
        <v>1</v>
      </c>
      <c r="F295">
        <v>1</v>
      </c>
      <c r="G295">
        <v>1</v>
      </c>
      <c r="H295">
        <v>3</v>
      </c>
      <c r="I295" t="s">
        <v>615</v>
      </c>
      <c r="J295" t="s">
        <v>616</v>
      </c>
      <c r="K295" t="s">
        <v>617</v>
      </c>
      <c r="L295">
        <v>1348</v>
      </c>
      <c r="N295">
        <v>1009</v>
      </c>
      <c r="O295" t="s">
        <v>74</v>
      </c>
      <c r="P295" t="s">
        <v>74</v>
      </c>
      <c r="Q295">
        <v>1000</v>
      </c>
      <c r="W295">
        <v>0</v>
      </c>
      <c r="X295">
        <v>-1818623805</v>
      </c>
      <c r="Y295">
        <v>1.4E-3</v>
      </c>
      <c r="AA295">
        <v>8475</v>
      </c>
      <c r="AB295">
        <v>0</v>
      </c>
      <c r="AC295">
        <v>0</v>
      </c>
      <c r="AD295">
        <v>0</v>
      </c>
      <c r="AE295">
        <v>8475</v>
      </c>
      <c r="AF295">
        <v>0</v>
      </c>
      <c r="AG295">
        <v>0</v>
      </c>
      <c r="AH295">
        <v>0</v>
      </c>
      <c r="AI295">
        <v>1</v>
      </c>
      <c r="AJ295">
        <v>1</v>
      </c>
      <c r="AK295">
        <v>1</v>
      </c>
      <c r="AL295">
        <v>1</v>
      </c>
      <c r="AN295">
        <v>0</v>
      </c>
      <c r="AO295">
        <v>1</v>
      </c>
      <c r="AP295">
        <v>0</v>
      </c>
      <c r="AQ295">
        <v>0</v>
      </c>
      <c r="AR295">
        <v>0</v>
      </c>
      <c r="AS295" t="s">
        <v>47</v>
      </c>
      <c r="AT295">
        <v>1.4E-3</v>
      </c>
      <c r="AU295" t="s">
        <v>47</v>
      </c>
      <c r="AV295">
        <v>0</v>
      </c>
      <c r="AW295">
        <v>2</v>
      </c>
      <c r="AX295">
        <v>34736441</v>
      </c>
      <c r="AY295">
        <v>1</v>
      </c>
      <c r="AZ295">
        <v>0</v>
      </c>
      <c r="BA295">
        <v>294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CX295">
        <f>Y295*Source!I132</f>
        <v>7.224E-4</v>
      </c>
      <c r="CY295">
        <f>AA295</f>
        <v>8475</v>
      </c>
      <c r="CZ295">
        <f>AE295</f>
        <v>8475</v>
      </c>
      <c r="DA295">
        <f>AI295</f>
        <v>1</v>
      </c>
      <c r="DB295">
        <v>0</v>
      </c>
      <c r="DH295">
        <f>Source!I132*SmtRes!Y295</f>
        <v>7.224E-4</v>
      </c>
      <c r="DI295">
        <f>AA295</f>
        <v>8475</v>
      </c>
      <c r="DJ295">
        <f>EtalonRes!Y294</f>
        <v>8475</v>
      </c>
      <c r="DK295">
        <f>Source!BC132</f>
        <v>1</v>
      </c>
      <c r="GQ295">
        <v>-1</v>
      </c>
      <c r="GR295">
        <v>-1</v>
      </c>
    </row>
    <row r="296" spans="1:200" x14ac:dyDescent="0.2">
      <c r="A296">
        <f>ROW(Source!A132)</f>
        <v>132</v>
      </c>
      <c r="B296">
        <v>34736102</v>
      </c>
      <c r="C296">
        <v>34736437</v>
      </c>
      <c r="D296">
        <v>31468901</v>
      </c>
      <c r="E296">
        <v>1</v>
      </c>
      <c r="F296">
        <v>1</v>
      </c>
      <c r="G296">
        <v>1</v>
      </c>
      <c r="H296">
        <v>3</v>
      </c>
      <c r="I296" t="s">
        <v>618</v>
      </c>
      <c r="J296" t="s">
        <v>619</v>
      </c>
      <c r="K296" t="s">
        <v>620</v>
      </c>
      <c r="L296">
        <v>1348</v>
      </c>
      <c r="N296">
        <v>1009</v>
      </c>
      <c r="O296" t="s">
        <v>74</v>
      </c>
      <c r="P296" t="s">
        <v>74</v>
      </c>
      <c r="Q296">
        <v>1000</v>
      </c>
      <c r="W296">
        <v>0</v>
      </c>
      <c r="X296">
        <v>-1519930531</v>
      </c>
      <c r="Y296">
        <v>1.12E-2</v>
      </c>
      <c r="AA296">
        <v>7977</v>
      </c>
      <c r="AB296">
        <v>0</v>
      </c>
      <c r="AC296">
        <v>0</v>
      </c>
      <c r="AD296">
        <v>0</v>
      </c>
      <c r="AE296">
        <v>7977</v>
      </c>
      <c r="AF296">
        <v>0</v>
      </c>
      <c r="AG296">
        <v>0</v>
      </c>
      <c r="AH296">
        <v>0</v>
      </c>
      <c r="AI296">
        <v>1</v>
      </c>
      <c r="AJ296">
        <v>1</v>
      </c>
      <c r="AK296">
        <v>1</v>
      </c>
      <c r="AL296">
        <v>1</v>
      </c>
      <c r="AN296">
        <v>0</v>
      </c>
      <c r="AO296">
        <v>1</v>
      </c>
      <c r="AP296">
        <v>0</v>
      </c>
      <c r="AQ296">
        <v>0</v>
      </c>
      <c r="AR296">
        <v>0</v>
      </c>
      <c r="AS296" t="s">
        <v>47</v>
      </c>
      <c r="AT296">
        <v>1.12E-2</v>
      </c>
      <c r="AU296" t="s">
        <v>47</v>
      </c>
      <c r="AV296">
        <v>0</v>
      </c>
      <c r="AW296">
        <v>2</v>
      </c>
      <c r="AX296">
        <v>34736442</v>
      </c>
      <c r="AY296">
        <v>1</v>
      </c>
      <c r="AZ296">
        <v>0</v>
      </c>
      <c r="BA296">
        <v>295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CX296">
        <f>Y296*Source!I132</f>
        <v>5.7792E-3</v>
      </c>
      <c r="CY296">
        <f>AA296</f>
        <v>7977</v>
      </c>
      <c r="CZ296">
        <f>AE296</f>
        <v>7977</v>
      </c>
      <c r="DA296">
        <f>AI296</f>
        <v>1</v>
      </c>
      <c r="DB296">
        <v>0</v>
      </c>
      <c r="DH296">
        <f>Source!I132*SmtRes!Y296</f>
        <v>5.7792E-3</v>
      </c>
      <c r="DI296">
        <f>AA296</f>
        <v>7977</v>
      </c>
      <c r="DJ296">
        <f>EtalonRes!Y295</f>
        <v>7977</v>
      </c>
      <c r="DK296">
        <f>Source!BC132</f>
        <v>1</v>
      </c>
      <c r="GQ296">
        <v>-1</v>
      </c>
      <c r="GR296">
        <v>-1</v>
      </c>
    </row>
    <row r="297" spans="1:200" x14ac:dyDescent="0.2">
      <c r="A297">
        <f>ROW(Source!A132)</f>
        <v>132</v>
      </c>
      <c r="B297">
        <v>34736102</v>
      </c>
      <c r="C297">
        <v>34736437</v>
      </c>
      <c r="D297">
        <v>31470237</v>
      </c>
      <c r="E297">
        <v>1</v>
      </c>
      <c r="F297">
        <v>1</v>
      </c>
      <c r="G297">
        <v>1</v>
      </c>
      <c r="H297">
        <v>3</v>
      </c>
      <c r="I297" t="s">
        <v>461</v>
      </c>
      <c r="J297" t="s">
        <v>462</v>
      </c>
      <c r="K297" t="s">
        <v>463</v>
      </c>
      <c r="L297">
        <v>1348</v>
      </c>
      <c r="N297">
        <v>1009</v>
      </c>
      <c r="O297" t="s">
        <v>74</v>
      </c>
      <c r="P297" t="s">
        <v>74</v>
      </c>
      <c r="Q297">
        <v>1000</v>
      </c>
      <c r="W297">
        <v>0</v>
      </c>
      <c r="X297">
        <v>-177380457</v>
      </c>
      <c r="Y297">
        <v>3.8999999999999998E-3</v>
      </c>
      <c r="AA297">
        <v>8190</v>
      </c>
      <c r="AB297">
        <v>0</v>
      </c>
      <c r="AC297">
        <v>0</v>
      </c>
      <c r="AD297">
        <v>0</v>
      </c>
      <c r="AE297">
        <v>8190</v>
      </c>
      <c r="AF297">
        <v>0</v>
      </c>
      <c r="AG297">
        <v>0</v>
      </c>
      <c r="AH297">
        <v>0</v>
      </c>
      <c r="AI297">
        <v>1</v>
      </c>
      <c r="AJ297">
        <v>1</v>
      </c>
      <c r="AK297">
        <v>1</v>
      </c>
      <c r="AL297">
        <v>1</v>
      </c>
      <c r="AN297">
        <v>0</v>
      </c>
      <c r="AO297">
        <v>1</v>
      </c>
      <c r="AP297">
        <v>0</v>
      </c>
      <c r="AQ297">
        <v>0</v>
      </c>
      <c r="AR297">
        <v>0</v>
      </c>
      <c r="AS297" t="s">
        <v>47</v>
      </c>
      <c r="AT297">
        <v>3.8999999999999998E-3</v>
      </c>
      <c r="AU297" t="s">
        <v>47</v>
      </c>
      <c r="AV297">
        <v>0</v>
      </c>
      <c r="AW297">
        <v>2</v>
      </c>
      <c r="AX297">
        <v>34736443</v>
      </c>
      <c r="AY297">
        <v>1</v>
      </c>
      <c r="AZ297">
        <v>0</v>
      </c>
      <c r="BA297">
        <v>296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CX297">
        <f>Y297*Source!I132</f>
        <v>2.0124000000000001E-3</v>
      </c>
      <c r="CY297">
        <f>AA297</f>
        <v>8190</v>
      </c>
      <c r="CZ297">
        <f>AE297</f>
        <v>8190</v>
      </c>
      <c r="DA297">
        <f>AI297</f>
        <v>1</v>
      </c>
      <c r="DB297">
        <v>0</v>
      </c>
      <c r="DH297">
        <f>Source!I132*SmtRes!Y297</f>
        <v>2.0124000000000001E-3</v>
      </c>
      <c r="DI297">
        <f>AA297</f>
        <v>8190</v>
      </c>
      <c r="DJ297">
        <f>EtalonRes!Y296</f>
        <v>8190</v>
      </c>
      <c r="DK297">
        <f>Source!BC132</f>
        <v>1</v>
      </c>
      <c r="GQ297">
        <v>-1</v>
      </c>
      <c r="GR297">
        <v>-1</v>
      </c>
    </row>
    <row r="298" spans="1:200" x14ac:dyDescent="0.2">
      <c r="A298">
        <f>ROW(Source!A132)</f>
        <v>132</v>
      </c>
      <c r="B298">
        <v>34736102</v>
      </c>
      <c r="C298">
        <v>34736437</v>
      </c>
      <c r="D298">
        <v>31470484</v>
      </c>
      <c r="E298">
        <v>1</v>
      </c>
      <c r="F298">
        <v>1</v>
      </c>
      <c r="G298">
        <v>1</v>
      </c>
      <c r="H298">
        <v>3</v>
      </c>
      <c r="I298" t="s">
        <v>621</v>
      </c>
      <c r="J298" t="s">
        <v>622</v>
      </c>
      <c r="K298" t="s">
        <v>623</v>
      </c>
      <c r="L298">
        <v>1348</v>
      </c>
      <c r="N298">
        <v>1009</v>
      </c>
      <c r="O298" t="s">
        <v>74</v>
      </c>
      <c r="P298" t="s">
        <v>74</v>
      </c>
      <c r="Q298">
        <v>1000</v>
      </c>
      <c r="W298">
        <v>0</v>
      </c>
      <c r="X298">
        <v>-272931147</v>
      </c>
      <c r="Y298">
        <v>7.1999999999999995E-2</v>
      </c>
      <c r="AA298">
        <v>11200</v>
      </c>
      <c r="AB298">
        <v>0</v>
      </c>
      <c r="AC298">
        <v>0</v>
      </c>
      <c r="AD298">
        <v>0</v>
      </c>
      <c r="AE298">
        <v>11200</v>
      </c>
      <c r="AF298">
        <v>0</v>
      </c>
      <c r="AG298">
        <v>0</v>
      </c>
      <c r="AH298">
        <v>0</v>
      </c>
      <c r="AI298">
        <v>1</v>
      </c>
      <c r="AJ298">
        <v>1</v>
      </c>
      <c r="AK298">
        <v>1</v>
      </c>
      <c r="AL298">
        <v>1</v>
      </c>
      <c r="AN298">
        <v>0</v>
      </c>
      <c r="AO298">
        <v>1</v>
      </c>
      <c r="AP298">
        <v>0</v>
      </c>
      <c r="AQ298">
        <v>0</v>
      </c>
      <c r="AR298">
        <v>0</v>
      </c>
      <c r="AS298" t="s">
        <v>47</v>
      </c>
      <c r="AT298">
        <v>7.1999999999999995E-2</v>
      </c>
      <c r="AU298" t="s">
        <v>47</v>
      </c>
      <c r="AV298">
        <v>0</v>
      </c>
      <c r="AW298">
        <v>2</v>
      </c>
      <c r="AX298">
        <v>34736444</v>
      </c>
      <c r="AY298">
        <v>1</v>
      </c>
      <c r="AZ298">
        <v>0</v>
      </c>
      <c r="BA298">
        <v>297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CX298">
        <f>Y298*Source!I132</f>
        <v>3.7151999999999998E-2</v>
      </c>
      <c r="CY298">
        <f>AA298</f>
        <v>11200</v>
      </c>
      <c r="CZ298">
        <f>AE298</f>
        <v>11200</v>
      </c>
      <c r="DA298">
        <f>AI298</f>
        <v>1</v>
      </c>
      <c r="DB298">
        <v>0</v>
      </c>
      <c r="DH298">
        <f>Source!I132*SmtRes!Y298</f>
        <v>3.7151999999999998E-2</v>
      </c>
      <c r="DI298">
        <f>AA298</f>
        <v>11200</v>
      </c>
      <c r="DJ298">
        <f>EtalonRes!Y297</f>
        <v>11200</v>
      </c>
      <c r="DK298">
        <f>Source!BC132</f>
        <v>1</v>
      </c>
      <c r="GQ298">
        <v>-1</v>
      </c>
      <c r="GR298">
        <v>-1</v>
      </c>
    </row>
    <row r="299" spans="1:200" x14ac:dyDescent="0.2">
      <c r="A299">
        <f>ROW(Source!A133)</f>
        <v>133</v>
      </c>
      <c r="B299">
        <v>34736124</v>
      </c>
      <c r="C299">
        <v>34736437</v>
      </c>
      <c r="D299">
        <v>31709863</v>
      </c>
      <c r="E299">
        <v>1</v>
      </c>
      <c r="F299">
        <v>1</v>
      </c>
      <c r="G299">
        <v>1</v>
      </c>
      <c r="H299">
        <v>1</v>
      </c>
      <c r="I299" t="s">
        <v>532</v>
      </c>
      <c r="J299" t="s">
        <v>47</v>
      </c>
      <c r="K299" t="s">
        <v>533</v>
      </c>
      <c r="L299">
        <v>1191</v>
      </c>
      <c r="N299">
        <v>1013</v>
      </c>
      <c r="O299" t="s">
        <v>414</v>
      </c>
      <c r="P299" t="s">
        <v>414</v>
      </c>
      <c r="Q299">
        <v>1</v>
      </c>
      <c r="W299">
        <v>0</v>
      </c>
      <c r="X299">
        <v>-400197608</v>
      </c>
      <c r="Y299">
        <v>13.4</v>
      </c>
      <c r="AA299">
        <v>0</v>
      </c>
      <c r="AB299">
        <v>0</v>
      </c>
      <c r="AC299">
        <v>0</v>
      </c>
      <c r="AD299">
        <v>57.83</v>
      </c>
      <c r="AE299">
        <v>0</v>
      </c>
      <c r="AF299">
        <v>0</v>
      </c>
      <c r="AG299">
        <v>0</v>
      </c>
      <c r="AH299">
        <v>8.5299999999999994</v>
      </c>
      <c r="AI299">
        <v>1</v>
      </c>
      <c r="AJ299">
        <v>1</v>
      </c>
      <c r="AK299">
        <v>1</v>
      </c>
      <c r="AL299">
        <v>6.78</v>
      </c>
      <c r="AN299">
        <v>0</v>
      </c>
      <c r="AO299">
        <v>1</v>
      </c>
      <c r="AP299">
        <v>0</v>
      </c>
      <c r="AQ299">
        <v>0</v>
      </c>
      <c r="AR299">
        <v>0</v>
      </c>
      <c r="AS299" t="s">
        <v>47</v>
      </c>
      <c r="AT299">
        <v>13.4</v>
      </c>
      <c r="AU299" t="s">
        <v>47</v>
      </c>
      <c r="AV299">
        <v>1</v>
      </c>
      <c r="AW299">
        <v>2</v>
      </c>
      <c r="AX299">
        <v>34736438</v>
      </c>
      <c r="AY299">
        <v>1</v>
      </c>
      <c r="AZ299">
        <v>0</v>
      </c>
      <c r="BA299">
        <v>298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CX299">
        <f>Y299*Source!I133</f>
        <v>6.9144000000000005</v>
      </c>
      <c r="CY299">
        <f>AD299</f>
        <v>57.83</v>
      </c>
      <c r="CZ299">
        <f>AH299</f>
        <v>8.5299999999999994</v>
      </c>
      <c r="DA299">
        <f>AL299</f>
        <v>6.78</v>
      </c>
      <c r="DB299">
        <v>0</v>
      </c>
      <c r="GQ299">
        <v>-1</v>
      </c>
      <c r="GR299">
        <v>-1</v>
      </c>
    </row>
    <row r="300" spans="1:200" x14ac:dyDescent="0.2">
      <c r="A300">
        <f>ROW(Source!A133)</f>
        <v>133</v>
      </c>
      <c r="B300">
        <v>34736124</v>
      </c>
      <c r="C300">
        <v>34736437</v>
      </c>
      <c r="D300">
        <v>31709492</v>
      </c>
      <c r="E300">
        <v>1</v>
      </c>
      <c r="F300">
        <v>1</v>
      </c>
      <c r="G300">
        <v>1</v>
      </c>
      <c r="H300">
        <v>1</v>
      </c>
      <c r="I300" t="s">
        <v>434</v>
      </c>
      <c r="J300" t="s">
        <v>47</v>
      </c>
      <c r="K300" t="s">
        <v>435</v>
      </c>
      <c r="L300">
        <v>1191</v>
      </c>
      <c r="N300">
        <v>1013</v>
      </c>
      <c r="O300" t="s">
        <v>414</v>
      </c>
      <c r="P300" t="s">
        <v>414</v>
      </c>
      <c r="Q300">
        <v>1</v>
      </c>
      <c r="W300">
        <v>0</v>
      </c>
      <c r="X300">
        <v>-1417349443</v>
      </c>
      <c r="Y300">
        <v>0.03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1</v>
      </c>
      <c r="AJ300">
        <v>1</v>
      </c>
      <c r="AK300">
        <v>6.78</v>
      </c>
      <c r="AL300">
        <v>1</v>
      </c>
      <c r="AN300">
        <v>0</v>
      </c>
      <c r="AO300">
        <v>1</v>
      </c>
      <c r="AP300">
        <v>0</v>
      </c>
      <c r="AQ300">
        <v>0</v>
      </c>
      <c r="AR300">
        <v>0</v>
      </c>
      <c r="AS300" t="s">
        <v>47</v>
      </c>
      <c r="AT300">
        <v>0.03</v>
      </c>
      <c r="AU300" t="s">
        <v>47</v>
      </c>
      <c r="AV300">
        <v>2</v>
      </c>
      <c r="AW300">
        <v>2</v>
      </c>
      <c r="AX300">
        <v>34736439</v>
      </c>
      <c r="AY300">
        <v>1</v>
      </c>
      <c r="AZ300">
        <v>0</v>
      </c>
      <c r="BA300">
        <v>299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CX300">
        <f>Y300*Source!I133</f>
        <v>1.5480000000000001E-2</v>
      </c>
      <c r="CY300">
        <f>AD300</f>
        <v>0</v>
      </c>
      <c r="CZ300">
        <f>AH300</f>
        <v>0</v>
      </c>
      <c r="DA300">
        <f>AL300</f>
        <v>1</v>
      </c>
      <c r="DB300">
        <v>0</v>
      </c>
      <c r="GQ300">
        <v>-1</v>
      </c>
      <c r="GR300">
        <v>-1</v>
      </c>
    </row>
    <row r="301" spans="1:200" x14ac:dyDescent="0.2">
      <c r="A301">
        <f>ROW(Source!A133)</f>
        <v>133</v>
      </c>
      <c r="B301">
        <v>34736124</v>
      </c>
      <c r="C301">
        <v>34736437</v>
      </c>
      <c r="D301">
        <v>31528142</v>
      </c>
      <c r="E301">
        <v>1</v>
      </c>
      <c r="F301">
        <v>1</v>
      </c>
      <c r="G301">
        <v>1</v>
      </c>
      <c r="H301">
        <v>2</v>
      </c>
      <c r="I301" t="s">
        <v>439</v>
      </c>
      <c r="J301" t="s">
        <v>440</v>
      </c>
      <c r="K301" t="s">
        <v>441</v>
      </c>
      <c r="L301">
        <v>1368</v>
      </c>
      <c r="N301">
        <v>1011</v>
      </c>
      <c r="O301" t="s">
        <v>418</v>
      </c>
      <c r="P301" t="s">
        <v>418</v>
      </c>
      <c r="Q301">
        <v>1</v>
      </c>
      <c r="W301">
        <v>0</v>
      </c>
      <c r="X301">
        <v>1372534845</v>
      </c>
      <c r="Y301">
        <v>0.03</v>
      </c>
      <c r="AA301">
        <v>0</v>
      </c>
      <c r="AB301">
        <v>445.51</v>
      </c>
      <c r="AC301">
        <v>11.6</v>
      </c>
      <c r="AD301">
        <v>0</v>
      </c>
      <c r="AE301">
        <v>0</v>
      </c>
      <c r="AF301">
        <v>65.709999999999994</v>
      </c>
      <c r="AG301">
        <v>11.6</v>
      </c>
      <c r="AH301">
        <v>0</v>
      </c>
      <c r="AI301">
        <v>1</v>
      </c>
      <c r="AJ301">
        <v>6.78</v>
      </c>
      <c r="AK301">
        <v>1</v>
      </c>
      <c r="AL301">
        <v>1</v>
      </c>
      <c r="AN301">
        <v>0</v>
      </c>
      <c r="AO301">
        <v>1</v>
      </c>
      <c r="AP301">
        <v>0</v>
      </c>
      <c r="AQ301">
        <v>0</v>
      </c>
      <c r="AR301">
        <v>0</v>
      </c>
      <c r="AS301" t="s">
        <v>47</v>
      </c>
      <c r="AT301">
        <v>0.03</v>
      </c>
      <c r="AU301" t="s">
        <v>47</v>
      </c>
      <c r="AV301">
        <v>0</v>
      </c>
      <c r="AW301">
        <v>2</v>
      </c>
      <c r="AX301">
        <v>34736440</v>
      </c>
      <c r="AY301">
        <v>1</v>
      </c>
      <c r="AZ301">
        <v>0</v>
      </c>
      <c r="BA301">
        <v>300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CX301">
        <f>Y301*Source!I133</f>
        <v>1.5480000000000001E-2</v>
      </c>
      <c r="CY301">
        <f>AB301</f>
        <v>445.51</v>
      </c>
      <c r="CZ301">
        <f>AF301</f>
        <v>65.709999999999994</v>
      </c>
      <c r="DA301">
        <f>AJ301</f>
        <v>6.78</v>
      </c>
      <c r="DB301">
        <v>0</v>
      </c>
      <c r="GQ301">
        <v>-1</v>
      </c>
      <c r="GR301">
        <v>-1</v>
      </c>
    </row>
    <row r="302" spans="1:200" x14ac:dyDescent="0.2">
      <c r="A302">
        <f>ROW(Source!A133)</f>
        <v>133</v>
      </c>
      <c r="B302">
        <v>34736124</v>
      </c>
      <c r="C302">
        <v>34736437</v>
      </c>
      <c r="D302">
        <v>0</v>
      </c>
      <c r="E302">
        <v>0</v>
      </c>
      <c r="F302">
        <v>1</v>
      </c>
      <c r="G302">
        <v>1</v>
      </c>
      <c r="H302">
        <v>3</v>
      </c>
      <c r="I302" t="s">
        <v>47</v>
      </c>
      <c r="J302" t="s">
        <v>47</v>
      </c>
      <c r="K302" t="s">
        <v>260</v>
      </c>
      <c r="L302">
        <v>1371</v>
      </c>
      <c r="N302">
        <v>1013</v>
      </c>
      <c r="O302" t="s">
        <v>106</v>
      </c>
      <c r="P302" t="s">
        <v>106</v>
      </c>
      <c r="Q302">
        <v>1</v>
      </c>
      <c r="W302">
        <v>0</v>
      </c>
      <c r="X302">
        <v>-1282114211</v>
      </c>
      <c r="Y302">
        <v>34.883721000000001</v>
      </c>
      <c r="AA302">
        <v>457.5</v>
      </c>
      <c r="AB302">
        <v>0</v>
      </c>
      <c r="AC302">
        <v>0</v>
      </c>
      <c r="AD302">
        <v>0</v>
      </c>
      <c r="AE302">
        <v>68.83</v>
      </c>
      <c r="AF302">
        <v>0</v>
      </c>
      <c r="AG302">
        <v>0</v>
      </c>
      <c r="AH302">
        <v>0</v>
      </c>
      <c r="AI302">
        <v>6.78</v>
      </c>
      <c r="AJ302">
        <v>1</v>
      </c>
      <c r="AK302">
        <v>1</v>
      </c>
      <c r="AL302">
        <v>1</v>
      </c>
      <c r="AN302">
        <v>0</v>
      </c>
      <c r="AO302">
        <v>0</v>
      </c>
      <c r="AP302">
        <v>1</v>
      </c>
      <c r="AQ302">
        <v>0</v>
      </c>
      <c r="AR302">
        <v>0</v>
      </c>
      <c r="AS302" t="s">
        <v>47</v>
      </c>
      <c r="AT302">
        <v>34.883721000000001</v>
      </c>
      <c r="AU302" t="s">
        <v>47</v>
      </c>
      <c r="AV302">
        <v>0</v>
      </c>
      <c r="AW302">
        <v>1</v>
      </c>
      <c r="AX302">
        <v>-1</v>
      </c>
      <c r="AY302">
        <v>0</v>
      </c>
      <c r="AZ302">
        <v>0</v>
      </c>
      <c r="BA302" t="s">
        <v>47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CX302">
        <f>Y302*Source!I133</f>
        <v>18.000000035999999</v>
      </c>
      <c r="CY302">
        <f>AA302</f>
        <v>457.5</v>
      </c>
      <c r="CZ302">
        <f>AE302</f>
        <v>68.83</v>
      </c>
      <c r="DA302">
        <f>AI302</f>
        <v>6.78</v>
      </c>
      <c r="DB302">
        <v>0</v>
      </c>
      <c r="DH302">
        <f>Source!I133*SmtRes!Y302</f>
        <v>18.000000035999999</v>
      </c>
      <c r="DI302">
        <f>AA302</f>
        <v>457.5</v>
      </c>
      <c r="DK302">
        <f>Source!BC133</f>
        <v>6.78</v>
      </c>
      <c r="GP302">
        <v>1</v>
      </c>
      <c r="GQ302">
        <v>-1</v>
      </c>
      <c r="GR302">
        <v>-1</v>
      </c>
    </row>
    <row r="303" spans="1:200" x14ac:dyDescent="0.2">
      <c r="A303">
        <f>ROW(Source!A133)</f>
        <v>133</v>
      </c>
      <c r="B303">
        <v>34736124</v>
      </c>
      <c r="C303">
        <v>34736437</v>
      </c>
      <c r="D303">
        <v>31449168</v>
      </c>
      <c r="E303">
        <v>1</v>
      </c>
      <c r="F303">
        <v>1</v>
      </c>
      <c r="G303">
        <v>1</v>
      </c>
      <c r="H303">
        <v>3</v>
      </c>
      <c r="I303" t="s">
        <v>615</v>
      </c>
      <c r="J303" t="s">
        <v>616</v>
      </c>
      <c r="K303" t="s">
        <v>617</v>
      </c>
      <c r="L303">
        <v>1348</v>
      </c>
      <c r="N303">
        <v>1009</v>
      </c>
      <c r="O303" t="s">
        <v>74</v>
      </c>
      <c r="P303" t="s">
        <v>74</v>
      </c>
      <c r="Q303">
        <v>1000</v>
      </c>
      <c r="W303">
        <v>0</v>
      </c>
      <c r="X303">
        <v>-1818623805</v>
      </c>
      <c r="Y303">
        <v>1.4E-3</v>
      </c>
      <c r="AA303">
        <v>57460.5</v>
      </c>
      <c r="AB303">
        <v>0</v>
      </c>
      <c r="AC303">
        <v>0</v>
      </c>
      <c r="AD303">
        <v>0</v>
      </c>
      <c r="AE303">
        <v>8475</v>
      </c>
      <c r="AF303">
        <v>0</v>
      </c>
      <c r="AG303">
        <v>0</v>
      </c>
      <c r="AH303">
        <v>0</v>
      </c>
      <c r="AI303">
        <v>6.78</v>
      </c>
      <c r="AJ303">
        <v>1</v>
      </c>
      <c r="AK303">
        <v>1</v>
      </c>
      <c r="AL303">
        <v>1</v>
      </c>
      <c r="AN303">
        <v>0</v>
      </c>
      <c r="AO303">
        <v>1</v>
      </c>
      <c r="AP303">
        <v>0</v>
      </c>
      <c r="AQ303">
        <v>0</v>
      </c>
      <c r="AR303">
        <v>0</v>
      </c>
      <c r="AS303" t="s">
        <v>47</v>
      </c>
      <c r="AT303">
        <v>1.4E-3</v>
      </c>
      <c r="AU303" t="s">
        <v>47</v>
      </c>
      <c r="AV303">
        <v>0</v>
      </c>
      <c r="AW303">
        <v>2</v>
      </c>
      <c r="AX303">
        <v>34736441</v>
      </c>
      <c r="AY303">
        <v>1</v>
      </c>
      <c r="AZ303">
        <v>0</v>
      </c>
      <c r="BA303">
        <v>301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CX303">
        <f>Y303*Source!I133</f>
        <v>7.224E-4</v>
      </c>
      <c r="CY303">
        <f>AA303</f>
        <v>57460.5</v>
      </c>
      <c r="CZ303">
        <f>AE303</f>
        <v>8475</v>
      </c>
      <c r="DA303">
        <f>AI303</f>
        <v>6.78</v>
      </c>
      <c r="DB303">
        <v>0</v>
      </c>
      <c r="DH303">
        <f>Source!I133*SmtRes!Y303</f>
        <v>7.224E-4</v>
      </c>
      <c r="DI303">
        <f>AA303</f>
        <v>57460.5</v>
      </c>
      <c r="DJ303">
        <f>EtalonRes!Y301</f>
        <v>8475</v>
      </c>
      <c r="DK303">
        <f>Source!BC133</f>
        <v>6.78</v>
      </c>
      <c r="GQ303">
        <v>-1</v>
      </c>
      <c r="GR303">
        <v>-1</v>
      </c>
    </row>
    <row r="304" spans="1:200" x14ac:dyDescent="0.2">
      <c r="A304">
        <f>ROW(Source!A133)</f>
        <v>133</v>
      </c>
      <c r="B304">
        <v>34736124</v>
      </c>
      <c r="C304">
        <v>34736437</v>
      </c>
      <c r="D304">
        <v>31468901</v>
      </c>
      <c r="E304">
        <v>1</v>
      </c>
      <c r="F304">
        <v>1</v>
      </c>
      <c r="G304">
        <v>1</v>
      </c>
      <c r="H304">
        <v>3</v>
      </c>
      <c r="I304" t="s">
        <v>618</v>
      </c>
      <c r="J304" t="s">
        <v>619</v>
      </c>
      <c r="K304" t="s">
        <v>620</v>
      </c>
      <c r="L304">
        <v>1348</v>
      </c>
      <c r="N304">
        <v>1009</v>
      </c>
      <c r="O304" t="s">
        <v>74</v>
      </c>
      <c r="P304" t="s">
        <v>74</v>
      </c>
      <c r="Q304">
        <v>1000</v>
      </c>
      <c r="W304">
        <v>0</v>
      </c>
      <c r="X304">
        <v>-1519930531</v>
      </c>
      <c r="Y304">
        <v>1.12E-2</v>
      </c>
      <c r="AA304">
        <v>54084.06</v>
      </c>
      <c r="AB304">
        <v>0</v>
      </c>
      <c r="AC304">
        <v>0</v>
      </c>
      <c r="AD304">
        <v>0</v>
      </c>
      <c r="AE304">
        <v>7977</v>
      </c>
      <c r="AF304">
        <v>0</v>
      </c>
      <c r="AG304">
        <v>0</v>
      </c>
      <c r="AH304">
        <v>0</v>
      </c>
      <c r="AI304">
        <v>6.78</v>
      </c>
      <c r="AJ304">
        <v>1</v>
      </c>
      <c r="AK304">
        <v>1</v>
      </c>
      <c r="AL304">
        <v>1</v>
      </c>
      <c r="AN304">
        <v>0</v>
      </c>
      <c r="AO304">
        <v>1</v>
      </c>
      <c r="AP304">
        <v>0</v>
      </c>
      <c r="AQ304">
        <v>0</v>
      </c>
      <c r="AR304">
        <v>0</v>
      </c>
      <c r="AS304" t="s">
        <v>47</v>
      </c>
      <c r="AT304">
        <v>1.12E-2</v>
      </c>
      <c r="AU304" t="s">
        <v>47</v>
      </c>
      <c r="AV304">
        <v>0</v>
      </c>
      <c r="AW304">
        <v>2</v>
      </c>
      <c r="AX304">
        <v>34736442</v>
      </c>
      <c r="AY304">
        <v>1</v>
      </c>
      <c r="AZ304">
        <v>0</v>
      </c>
      <c r="BA304">
        <v>302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CX304">
        <f>Y304*Source!I133</f>
        <v>5.7792E-3</v>
      </c>
      <c r="CY304">
        <f>AA304</f>
        <v>54084.06</v>
      </c>
      <c r="CZ304">
        <f>AE304</f>
        <v>7977</v>
      </c>
      <c r="DA304">
        <f>AI304</f>
        <v>6.78</v>
      </c>
      <c r="DB304">
        <v>0</v>
      </c>
      <c r="DH304">
        <f>Source!I133*SmtRes!Y304</f>
        <v>5.7792E-3</v>
      </c>
      <c r="DI304">
        <f>AA304</f>
        <v>54084.06</v>
      </c>
      <c r="DJ304">
        <f>EtalonRes!Y302</f>
        <v>7977</v>
      </c>
      <c r="DK304">
        <f>Source!BC133</f>
        <v>6.78</v>
      </c>
      <c r="GQ304">
        <v>-1</v>
      </c>
      <c r="GR304">
        <v>-1</v>
      </c>
    </row>
    <row r="305" spans="1:200" x14ac:dyDescent="0.2">
      <c r="A305">
        <f>ROW(Source!A133)</f>
        <v>133</v>
      </c>
      <c r="B305">
        <v>34736124</v>
      </c>
      <c r="C305">
        <v>34736437</v>
      </c>
      <c r="D305">
        <v>31470237</v>
      </c>
      <c r="E305">
        <v>1</v>
      </c>
      <c r="F305">
        <v>1</v>
      </c>
      <c r="G305">
        <v>1</v>
      </c>
      <c r="H305">
        <v>3</v>
      </c>
      <c r="I305" t="s">
        <v>461</v>
      </c>
      <c r="J305" t="s">
        <v>462</v>
      </c>
      <c r="K305" t="s">
        <v>463</v>
      </c>
      <c r="L305">
        <v>1348</v>
      </c>
      <c r="N305">
        <v>1009</v>
      </c>
      <c r="O305" t="s">
        <v>74</v>
      </c>
      <c r="P305" t="s">
        <v>74</v>
      </c>
      <c r="Q305">
        <v>1000</v>
      </c>
      <c r="W305">
        <v>0</v>
      </c>
      <c r="X305">
        <v>-177380457</v>
      </c>
      <c r="Y305">
        <v>3.8999999999999998E-3</v>
      </c>
      <c r="AA305">
        <v>55528.2</v>
      </c>
      <c r="AB305">
        <v>0</v>
      </c>
      <c r="AC305">
        <v>0</v>
      </c>
      <c r="AD305">
        <v>0</v>
      </c>
      <c r="AE305">
        <v>8190</v>
      </c>
      <c r="AF305">
        <v>0</v>
      </c>
      <c r="AG305">
        <v>0</v>
      </c>
      <c r="AH305">
        <v>0</v>
      </c>
      <c r="AI305">
        <v>6.78</v>
      </c>
      <c r="AJ305">
        <v>1</v>
      </c>
      <c r="AK305">
        <v>1</v>
      </c>
      <c r="AL305">
        <v>1</v>
      </c>
      <c r="AN305">
        <v>0</v>
      </c>
      <c r="AO305">
        <v>1</v>
      </c>
      <c r="AP305">
        <v>0</v>
      </c>
      <c r="AQ305">
        <v>0</v>
      </c>
      <c r="AR305">
        <v>0</v>
      </c>
      <c r="AS305" t="s">
        <v>47</v>
      </c>
      <c r="AT305">
        <v>3.8999999999999998E-3</v>
      </c>
      <c r="AU305" t="s">
        <v>47</v>
      </c>
      <c r="AV305">
        <v>0</v>
      </c>
      <c r="AW305">
        <v>2</v>
      </c>
      <c r="AX305">
        <v>34736443</v>
      </c>
      <c r="AY305">
        <v>1</v>
      </c>
      <c r="AZ305">
        <v>0</v>
      </c>
      <c r="BA305">
        <v>303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CX305">
        <f>Y305*Source!I133</f>
        <v>2.0124000000000001E-3</v>
      </c>
      <c r="CY305">
        <f>AA305</f>
        <v>55528.2</v>
      </c>
      <c r="CZ305">
        <f>AE305</f>
        <v>8190</v>
      </c>
      <c r="DA305">
        <f>AI305</f>
        <v>6.78</v>
      </c>
      <c r="DB305">
        <v>0</v>
      </c>
      <c r="DH305">
        <f>Source!I133*SmtRes!Y305</f>
        <v>2.0124000000000001E-3</v>
      </c>
      <c r="DI305">
        <f>AA305</f>
        <v>55528.2</v>
      </c>
      <c r="DJ305">
        <f>EtalonRes!Y303</f>
        <v>8190</v>
      </c>
      <c r="DK305">
        <f>Source!BC133</f>
        <v>6.78</v>
      </c>
      <c r="GQ305">
        <v>-1</v>
      </c>
      <c r="GR305">
        <v>-1</v>
      </c>
    </row>
    <row r="306" spans="1:200" x14ac:dyDescent="0.2">
      <c r="A306">
        <f>ROW(Source!A133)</f>
        <v>133</v>
      </c>
      <c r="B306">
        <v>34736124</v>
      </c>
      <c r="C306">
        <v>34736437</v>
      </c>
      <c r="D306">
        <v>31470484</v>
      </c>
      <c r="E306">
        <v>1</v>
      </c>
      <c r="F306">
        <v>1</v>
      </c>
      <c r="G306">
        <v>1</v>
      </c>
      <c r="H306">
        <v>3</v>
      </c>
      <c r="I306" t="s">
        <v>621</v>
      </c>
      <c r="J306" t="s">
        <v>622</v>
      </c>
      <c r="K306" t="s">
        <v>623</v>
      </c>
      <c r="L306">
        <v>1348</v>
      </c>
      <c r="N306">
        <v>1009</v>
      </c>
      <c r="O306" t="s">
        <v>74</v>
      </c>
      <c r="P306" t="s">
        <v>74</v>
      </c>
      <c r="Q306">
        <v>1000</v>
      </c>
      <c r="W306">
        <v>0</v>
      </c>
      <c r="X306">
        <v>-272931147</v>
      </c>
      <c r="Y306">
        <v>7.1999999999999995E-2</v>
      </c>
      <c r="AA306">
        <v>75936</v>
      </c>
      <c r="AB306">
        <v>0</v>
      </c>
      <c r="AC306">
        <v>0</v>
      </c>
      <c r="AD306">
        <v>0</v>
      </c>
      <c r="AE306">
        <v>11200</v>
      </c>
      <c r="AF306">
        <v>0</v>
      </c>
      <c r="AG306">
        <v>0</v>
      </c>
      <c r="AH306">
        <v>0</v>
      </c>
      <c r="AI306">
        <v>6.78</v>
      </c>
      <c r="AJ306">
        <v>1</v>
      </c>
      <c r="AK306">
        <v>1</v>
      </c>
      <c r="AL306">
        <v>1</v>
      </c>
      <c r="AN306">
        <v>0</v>
      </c>
      <c r="AO306">
        <v>1</v>
      </c>
      <c r="AP306">
        <v>0</v>
      </c>
      <c r="AQ306">
        <v>0</v>
      </c>
      <c r="AR306">
        <v>0</v>
      </c>
      <c r="AS306" t="s">
        <v>47</v>
      </c>
      <c r="AT306">
        <v>7.1999999999999995E-2</v>
      </c>
      <c r="AU306" t="s">
        <v>47</v>
      </c>
      <c r="AV306">
        <v>0</v>
      </c>
      <c r="AW306">
        <v>2</v>
      </c>
      <c r="AX306">
        <v>34736444</v>
      </c>
      <c r="AY306">
        <v>1</v>
      </c>
      <c r="AZ306">
        <v>0</v>
      </c>
      <c r="BA306">
        <v>304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CX306">
        <f>Y306*Source!I133</f>
        <v>3.7151999999999998E-2</v>
      </c>
      <c r="CY306">
        <f>AA306</f>
        <v>75936</v>
      </c>
      <c r="CZ306">
        <f>AE306</f>
        <v>11200</v>
      </c>
      <c r="DA306">
        <f>AI306</f>
        <v>6.78</v>
      </c>
      <c r="DB306">
        <v>0</v>
      </c>
      <c r="DH306">
        <f>Source!I133*SmtRes!Y306</f>
        <v>3.7151999999999998E-2</v>
      </c>
      <c r="DI306">
        <f>AA306</f>
        <v>75936</v>
      </c>
      <c r="DJ306">
        <f>EtalonRes!Y304</f>
        <v>11200</v>
      </c>
      <c r="DK306">
        <f>Source!BC133</f>
        <v>6.78</v>
      </c>
      <c r="GQ306">
        <v>-1</v>
      </c>
      <c r="GR306">
        <v>-1</v>
      </c>
    </row>
    <row r="307" spans="1:200" x14ac:dyDescent="0.2">
      <c r="A307">
        <f>ROW(Source!A136)</f>
        <v>136</v>
      </c>
      <c r="B307">
        <v>34736102</v>
      </c>
      <c r="C307">
        <v>34736967</v>
      </c>
      <c r="D307">
        <v>31709863</v>
      </c>
      <c r="E307">
        <v>1</v>
      </c>
      <c r="F307">
        <v>1</v>
      </c>
      <c r="G307">
        <v>1</v>
      </c>
      <c r="H307">
        <v>1</v>
      </c>
      <c r="I307" t="s">
        <v>532</v>
      </c>
      <c r="J307" t="s">
        <v>47</v>
      </c>
      <c r="K307" t="s">
        <v>533</v>
      </c>
      <c r="L307">
        <v>1191</v>
      </c>
      <c r="N307">
        <v>1013</v>
      </c>
      <c r="O307" t="s">
        <v>414</v>
      </c>
      <c r="P307" t="s">
        <v>414</v>
      </c>
      <c r="Q307">
        <v>1</v>
      </c>
      <c r="W307">
        <v>0</v>
      </c>
      <c r="X307">
        <v>-400197608</v>
      </c>
      <c r="Y307">
        <v>82.09</v>
      </c>
      <c r="AA307">
        <v>0</v>
      </c>
      <c r="AB307">
        <v>0</v>
      </c>
      <c r="AC307">
        <v>0</v>
      </c>
      <c r="AD307">
        <v>8.5299999999999994</v>
      </c>
      <c r="AE307">
        <v>0</v>
      </c>
      <c r="AF307">
        <v>0</v>
      </c>
      <c r="AG307">
        <v>0</v>
      </c>
      <c r="AH307">
        <v>8.5299999999999994</v>
      </c>
      <c r="AI307">
        <v>1</v>
      </c>
      <c r="AJ307">
        <v>1</v>
      </c>
      <c r="AK307">
        <v>1</v>
      </c>
      <c r="AL307">
        <v>1</v>
      </c>
      <c r="AN307">
        <v>0</v>
      </c>
      <c r="AO307">
        <v>1</v>
      </c>
      <c r="AP307">
        <v>0</v>
      </c>
      <c r="AQ307">
        <v>0</v>
      </c>
      <c r="AR307">
        <v>0</v>
      </c>
      <c r="AS307" t="s">
        <v>47</v>
      </c>
      <c r="AT307">
        <v>82.09</v>
      </c>
      <c r="AU307" t="s">
        <v>47</v>
      </c>
      <c r="AV307">
        <v>1</v>
      </c>
      <c r="AW307">
        <v>2</v>
      </c>
      <c r="AX307">
        <v>34737005</v>
      </c>
      <c r="AY307">
        <v>1</v>
      </c>
      <c r="AZ307">
        <v>0</v>
      </c>
      <c r="BA307">
        <v>305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CX307">
        <f>Y307*Source!I136</f>
        <v>132.64102199999999</v>
      </c>
      <c r="CY307">
        <f>AD307</f>
        <v>8.5299999999999994</v>
      </c>
      <c r="CZ307">
        <f>AH307</f>
        <v>8.5299999999999994</v>
      </c>
      <c r="DA307">
        <f>AL307</f>
        <v>1</v>
      </c>
      <c r="DB307">
        <v>0</v>
      </c>
      <c r="GQ307">
        <v>-1</v>
      </c>
      <c r="GR307">
        <v>-1</v>
      </c>
    </row>
    <row r="308" spans="1:200" x14ac:dyDescent="0.2">
      <c r="A308">
        <f>ROW(Source!A136)</f>
        <v>136</v>
      </c>
      <c r="B308">
        <v>34736102</v>
      </c>
      <c r="C308">
        <v>34736967</v>
      </c>
      <c r="D308">
        <v>31446395</v>
      </c>
      <c r="E308">
        <v>1</v>
      </c>
      <c r="F308">
        <v>1</v>
      </c>
      <c r="G308">
        <v>1</v>
      </c>
      <c r="H308">
        <v>3</v>
      </c>
      <c r="I308" t="s">
        <v>594</v>
      </c>
      <c r="J308" t="s">
        <v>595</v>
      </c>
      <c r="K308" t="s">
        <v>596</v>
      </c>
      <c r="L308">
        <v>1339</v>
      </c>
      <c r="N308">
        <v>1007</v>
      </c>
      <c r="O308" t="s">
        <v>81</v>
      </c>
      <c r="P308" t="s">
        <v>81</v>
      </c>
      <c r="Q308">
        <v>1</v>
      </c>
      <c r="W308">
        <v>0</v>
      </c>
      <c r="X308">
        <v>-1660354250</v>
      </c>
      <c r="Y308">
        <v>0.15</v>
      </c>
      <c r="AA308">
        <v>2.44</v>
      </c>
      <c r="AB308">
        <v>0</v>
      </c>
      <c r="AC308">
        <v>0</v>
      </c>
      <c r="AD308">
        <v>0</v>
      </c>
      <c r="AE308">
        <v>2.44</v>
      </c>
      <c r="AF308">
        <v>0</v>
      </c>
      <c r="AG308">
        <v>0</v>
      </c>
      <c r="AH308">
        <v>0</v>
      </c>
      <c r="AI308">
        <v>1</v>
      </c>
      <c r="AJ308">
        <v>1</v>
      </c>
      <c r="AK308">
        <v>1</v>
      </c>
      <c r="AL308">
        <v>1</v>
      </c>
      <c r="AN308">
        <v>0</v>
      </c>
      <c r="AO308">
        <v>1</v>
      </c>
      <c r="AP308">
        <v>0</v>
      </c>
      <c r="AQ308">
        <v>0</v>
      </c>
      <c r="AR308">
        <v>0</v>
      </c>
      <c r="AS308" t="s">
        <v>47</v>
      </c>
      <c r="AT308">
        <v>0.15</v>
      </c>
      <c r="AU308" t="s">
        <v>47</v>
      </c>
      <c r="AV308">
        <v>0</v>
      </c>
      <c r="AW308">
        <v>2</v>
      </c>
      <c r="AX308">
        <v>34737006</v>
      </c>
      <c r="AY308">
        <v>1</v>
      </c>
      <c r="AZ308">
        <v>0</v>
      </c>
      <c r="BA308">
        <v>306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CX308">
        <f>Y308*Source!I136</f>
        <v>0.24236999999999997</v>
      </c>
      <c r="CY308">
        <f>AA308</f>
        <v>2.44</v>
      </c>
      <c r="CZ308">
        <f>AE308</f>
        <v>2.44</v>
      </c>
      <c r="DA308">
        <f>AI308</f>
        <v>1</v>
      </c>
      <c r="DB308">
        <v>0</v>
      </c>
      <c r="DH308">
        <f>Source!I136*SmtRes!Y308</f>
        <v>0.24236999999999997</v>
      </c>
      <c r="DI308">
        <f>AA308</f>
        <v>2.44</v>
      </c>
      <c r="DJ308">
        <f>EtalonRes!Y306</f>
        <v>2.44</v>
      </c>
      <c r="DK308">
        <f>Source!BC136</f>
        <v>1</v>
      </c>
      <c r="GQ308">
        <v>-1</v>
      </c>
      <c r="GR308">
        <v>-1</v>
      </c>
    </row>
    <row r="309" spans="1:200" x14ac:dyDescent="0.2">
      <c r="A309">
        <f>ROW(Source!A136)</f>
        <v>136</v>
      </c>
      <c r="B309">
        <v>34736102</v>
      </c>
      <c r="C309">
        <v>34736967</v>
      </c>
      <c r="D309">
        <v>31446876</v>
      </c>
      <c r="E309">
        <v>1</v>
      </c>
      <c r="F309">
        <v>1</v>
      </c>
      <c r="G309">
        <v>1</v>
      </c>
      <c r="H309">
        <v>3</v>
      </c>
      <c r="I309" t="s">
        <v>624</v>
      </c>
      <c r="J309" t="s">
        <v>625</v>
      </c>
      <c r="K309" t="s">
        <v>626</v>
      </c>
      <c r="L309">
        <v>1346</v>
      </c>
      <c r="N309">
        <v>1009</v>
      </c>
      <c r="O309" t="s">
        <v>564</v>
      </c>
      <c r="P309" t="s">
        <v>564</v>
      </c>
      <c r="Q309">
        <v>1</v>
      </c>
      <c r="W309">
        <v>0</v>
      </c>
      <c r="X309">
        <v>-469946350</v>
      </c>
      <c r="Y309">
        <v>0.9</v>
      </c>
      <c r="AA309">
        <v>11.6</v>
      </c>
      <c r="AB309">
        <v>0</v>
      </c>
      <c r="AC309">
        <v>0</v>
      </c>
      <c r="AD309">
        <v>0</v>
      </c>
      <c r="AE309">
        <v>11.6</v>
      </c>
      <c r="AF309">
        <v>0</v>
      </c>
      <c r="AG309">
        <v>0</v>
      </c>
      <c r="AH309">
        <v>0</v>
      </c>
      <c r="AI309">
        <v>1</v>
      </c>
      <c r="AJ309">
        <v>1</v>
      </c>
      <c r="AK309">
        <v>1</v>
      </c>
      <c r="AL309">
        <v>1</v>
      </c>
      <c r="AN309">
        <v>0</v>
      </c>
      <c r="AO309">
        <v>1</v>
      </c>
      <c r="AP309">
        <v>0</v>
      </c>
      <c r="AQ309">
        <v>0</v>
      </c>
      <c r="AR309">
        <v>0</v>
      </c>
      <c r="AS309" t="s">
        <v>47</v>
      </c>
      <c r="AT309">
        <v>0.9</v>
      </c>
      <c r="AU309" t="s">
        <v>47</v>
      </c>
      <c r="AV309">
        <v>0</v>
      </c>
      <c r="AW309">
        <v>2</v>
      </c>
      <c r="AX309">
        <v>34737007</v>
      </c>
      <c r="AY309">
        <v>1</v>
      </c>
      <c r="AZ309">
        <v>0</v>
      </c>
      <c r="BA309">
        <v>307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CX309">
        <f>Y309*Source!I136</f>
        <v>1.4542199999999998</v>
      </c>
      <c r="CY309">
        <f>AA309</f>
        <v>11.6</v>
      </c>
      <c r="CZ309">
        <f>AE309</f>
        <v>11.6</v>
      </c>
      <c r="DA309">
        <f>AI309</f>
        <v>1</v>
      </c>
      <c r="DB309">
        <v>0</v>
      </c>
      <c r="DH309">
        <f>Source!I136*SmtRes!Y309</f>
        <v>1.4542199999999998</v>
      </c>
      <c r="DI309">
        <f>AA309</f>
        <v>11.6</v>
      </c>
      <c r="DJ309">
        <f>EtalonRes!Y307</f>
        <v>11.6</v>
      </c>
      <c r="DK309">
        <f>Source!BC136</f>
        <v>1</v>
      </c>
      <c r="GQ309">
        <v>-1</v>
      </c>
      <c r="GR309">
        <v>-1</v>
      </c>
    </row>
    <row r="310" spans="1:200" x14ac:dyDescent="0.2">
      <c r="A310">
        <f>ROW(Source!A136)</f>
        <v>136</v>
      </c>
      <c r="B310">
        <v>34736102</v>
      </c>
      <c r="C310">
        <v>34736967</v>
      </c>
      <c r="D310">
        <v>31443717</v>
      </c>
      <c r="E310">
        <v>17</v>
      </c>
      <c r="F310">
        <v>1</v>
      </c>
      <c r="G310">
        <v>1</v>
      </c>
      <c r="H310">
        <v>3</v>
      </c>
      <c r="I310" t="s">
        <v>269</v>
      </c>
      <c r="J310" t="s">
        <v>47</v>
      </c>
      <c r="K310" t="s">
        <v>270</v>
      </c>
      <c r="L310">
        <v>1327</v>
      </c>
      <c r="N310">
        <v>1005</v>
      </c>
      <c r="O310" t="s">
        <v>170</v>
      </c>
      <c r="P310" t="s">
        <v>170</v>
      </c>
      <c r="Q310">
        <v>1</v>
      </c>
      <c r="W310">
        <v>0</v>
      </c>
      <c r="X310">
        <v>1560015884</v>
      </c>
      <c r="Y310">
        <v>0.02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1</v>
      </c>
      <c r="AJ310">
        <v>1</v>
      </c>
      <c r="AK310">
        <v>1</v>
      </c>
      <c r="AL310">
        <v>1</v>
      </c>
      <c r="AN310">
        <v>0</v>
      </c>
      <c r="AO310">
        <v>0</v>
      </c>
      <c r="AP310">
        <v>0</v>
      </c>
      <c r="AQ310">
        <v>0</v>
      </c>
      <c r="AR310">
        <v>0</v>
      </c>
      <c r="AS310" t="s">
        <v>47</v>
      </c>
      <c r="AT310">
        <v>0.02</v>
      </c>
      <c r="AU310" t="s">
        <v>47</v>
      </c>
      <c r="AV310">
        <v>0</v>
      </c>
      <c r="AW310">
        <v>2</v>
      </c>
      <c r="AX310">
        <v>34737008</v>
      </c>
      <c r="AY310">
        <v>1</v>
      </c>
      <c r="AZ310">
        <v>0</v>
      </c>
      <c r="BA310">
        <v>308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CX310">
        <f>Y310*Source!I136</f>
        <v>3.2315999999999998E-2</v>
      </c>
      <c r="CY310">
        <f>AA310</f>
        <v>0</v>
      </c>
      <c r="CZ310">
        <f>AE310</f>
        <v>0</v>
      </c>
      <c r="DA310">
        <f>AI310</f>
        <v>1</v>
      </c>
      <c r="DB310">
        <v>0</v>
      </c>
      <c r="DH310">
        <f>Source!I136*SmtRes!Y310</f>
        <v>3.2315999999999998E-2</v>
      </c>
      <c r="DI310">
        <f>AA310</f>
        <v>0</v>
      </c>
      <c r="DJ310">
        <f>EtalonRes!Y308</f>
        <v>0</v>
      </c>
      <c r="DK310">
        <f>Source!BC136</f>
        <v>1</v>
      </c>
      <c r="GP310">
        <v>1</v>
      </c>
      <c r="GQ310">
        <v>-1</v>
      </c>
      <c r="GR310">
        <v>-1</v>
      </c>
    </row>
    <row r="311" spans="1:200" x14ac:dyDescent="0.2">
      <c r="A311">
        <f>ROW(Source!A136)</f>
        <v>136</v>
      </c>
      <c r="B311">
        <v>34736102</v>
      </c>
      <c r="C311">
        <v>34736967</v>
      </c>
      <c r="D311">
        <v>31450127</v>
      </c>
      <c r="E311">
        <v>1</v>
      </c>
      <c r="F311">
        <v>1</v>
      </c>
      <c r="G311">
        <v>1</v>
      </c>
      <c r="H311">
        <v>3</v>
      </c>
      <c r="I311" t="s">
        <v>603</v>
      </c>
      <c r="J311" t="s">
        <v>604</v>
      </c>
      <c r="K311" t="s">
        <v>605</v>
      </c>
      <c r="L311">
        <v>1346</v>
      </c>
      <c r="N311">
        <v>1009</v>
      </c>
      <c r="O311" t="s">
        <v>564</v>
      </c>
      <c r="P311" t="s">
        <v>564</v>
      </c>
      <c r="Q311">
        <v>1</v>
      </c>
      <c r="W311">
        <v>0</v>
      </c>
      <c r="X311">
        <v>813963326</v>
      </c>
      <c r="Y311">
        <v>3</v>
      </c>
      <c r="AA311">
        <v>1.82</v>
      </c>
      <c r="AB311">
        <v>0</v>
      </c>
      <c r="AC311">
        <v>0</v>
      </c>
      <c r="AD311">
        <v>0</v>
      </c>
      <c r="AE311">
        <v>1.82</v>
      </c>
      <c r="AF311">
        <v>0</v>
      </c>
      <c r="AG311">
        <v>0</v>
      </c>
      <c r="AH311">
        <v>0</v>
      </c>
      <c r="AI311">
        <v>1</v>
      </c>
      <c r="AJ311">
        <v>1</v>
      </c>
      <c r="AK311">
        <v>1</v>
      </c>
      <c r="AL311">
        <v>1</v>
      </c>
      <c r="AN311">
        <v>0</v>
      </c>
      <c r="AO311">
        <v>1</v>
      </c>
      <c r="AP311">
        <v>0</v>
      </c>
      <c r="AQ311">
        <v>0</v>
      </c>
      <c r="AR311">
        <v>0</v>
      </c>
      <c r="AS311" t="s">
        <v>47</v>
      </c>
      <c r="AT311">
        <v>3</v>
      </c>
      <c r="AU311" t="s">
        <v>47</v>
      </c>
      <c r="AV311">
        <v>0</v>
      </c>
      <c r="AW311">
        <v>2</v>
      </c>
      <c r="AX311">
        <v>34737009</v>
      </c>
      <c r="AY311">
        <v>1</v>
      </c>
      <c r="AZ311">
        <v>0</v>
      </c>
      <c r="BA311">
        <v>309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CX311">
        <f>Y311*Source!I136</f>
        <v>4.8473999999999995</v>
      </c>
      <c r="CY311">
        <f>AA311</f>
        <v>1.82</v>
      </c>
      <c r="CZ311">
        <f>AE311</f>
        <v>1.82</v>
      </c>
      <c r="DA311">
        <f>AI311</f>
        <v>1</v>
      </c>
      <c r="DB311">
        <v>0</v>
      </c>
      <c r="DH311">
        <f>Source!I136*SmtRes!Y311</f>
        <v>4.8473999999999995</v>
      </c>
      <c r="DI311">
        <f>AA311</f>
        <v>1.82</v>
      </c>
      <c r="DJ311">
        <f>EtalonRes!Y309</f>
        <v>1.82</v>
      </c>
      <c r="DK311">
        <f>Source!BC136</f>
        <v>1</v>
      </c>
      <c r="GQ311">
        <v>-1</v>
      </c>
      <c r="GR311">
        <v>-1</v>
      </c>
    </row>
    <row r="312" spans="1:200" x14ac:dyDescent="0.2">
      <c r="A312">
        <f>ROW(Source!A136)</f>
        <v>136</v>
      </c>
      <c r="B312">
        <v>34736102</v>
      </c>
      <c r="C312">
        <v>34736967</v>
      </c>
      <c r="D312">
        <v>31482165</v>
      </c>
      <c r="E312">
        <v>1</v>
      </c>
      <c r="F312">
        <v>1</v>
      </c>
      <c r="G312">
        <v>1</v>
      </c>
      <c r="H312">
        <v>3</v>
      </c>
      <c r="I312" t="s">
        <v>627</v>
      </c>
      <c r="J312" t="s">
        <v>628</v>
      </c>
      <c r="K312" t="s">
        <v>629</v>
      </c>
      <c r="L312">
        <v>1296</v>
      </c>
      <c r="N312">
        <v>1002</v>
      </c>
      <c r="O312" t="s">
        <v>630</v>
      </c>
      <c r="P312" t="s">
        <v>630</v>
      </c>
      <c r="Q312">
        <v>1</v>
      </c>
      <c r="W312">
        <v>0</v>
      </c>
      <c r="X312">
        <v>-641737477</v>
      </c>
      <c r="Y312">
        <v>25</v>
      </c>
      <c r="AA312">
        <v>110.19</v>
      </c>
      <c r="AB312">
        <v>0</v>
      </c>
      <c r="AC312">
        <v>0</v>
      </c>
      <c r="AD312">
        <v>0</v>
      </c>
      <c r="AE312">
        <v>110.19</v>
      </c>
      <c r="AF312">
        <v>0</v>
      </c>
      <c r="AG312">
        <v>0</v>
      </c>
      <c r="AH312">
        <v>0</v>
      </c>
      <c r="AI312">
        <v>1</v>
      </c>
      <c r="AJ312">
        <v>1</v>
      </c>
      <c r="AK312">
        <v>1</v>
      </c>
      <c r="AL312">
        <v>1</v>
      </c>
      <c r="AN312">
        <v>0</v>
      </c>
      <c r="AO312">
        <v>1</v>
      </c>
      <c r="AP312">
        <v>0</v>
      </c>
      <c r="AQ312">
        <v>0</v>
      </c>
      <c r="AR312">
        <v>0</v>
      </c>
      <c r="AS312" t="s">
        <v>47</v>
      </c>
      <c r="AT312">
        <v>25</v>
      </c>
      <c r="AU312" t="s">
        <v>47</v>
      </c>
      <c r="AV312">
        <v>0</v>
      </c>
      <c r="AW312">
        <v>2</v>
      </c>
      <c r="AX312">
        <v>34737010</v>
      </c>
      <c r="AY312">
        <v>1</v>
      </c>
      <c r="AZ312">
        <v>0</v>
      </c>
      <c r="BA312">
        <v>310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CX312">
        <f>Y312*Source!I136</f>
        <v>40.394999999999996</v>
      </c>
      <c r="CY312">
        <f>AA312</f>
        <v>110.19</v>
      </c>
      <c r="CZ312">
        <f>AE312</f>
        <v>110.19</v>
      </c>
      <c r="DA312">
        <f>AI312</f>
        <v>1</v>
      </c>
      <c r="DB312">
        <v>0</v>
      </c>
      <c r="DH312">
        <f>Source!I136*SmtRes!Y312</f>
        <v>40.394999999999996</v>
      </c>
      <c r="DI312">
        <f>AA312</f>
        <v>110.19</v>
      </c>
      <c r="DJ312">
        <f>EtalonRes!Y310</f>
        <v>110.19</v>
      </c>
      <c r="DK312">
        <f>Source!BC136</f>
        <v>1</v>
      </c>
      <c r="GQ312">
        <v>-1</v>
      </c>
      <c r="GR312">
        <v>-1</v>
      </c>
    </row>
    <row r="313" spans="1:200" x14ac:dyDescent="0.2">
      <c r="A313">
        <f>ROW(Source!A137)</f>
        <v>137</v>
      </c>
      <c r="B313">
        <v>34736124</v>
      </c>
      <c r="C313">
        <v>34736967</v>
      </c>
      <c r="D313">
        <v>31709863</v>
      </c>
      <c r="E313">
        <v>1</v>
      </c>
      <c r="F313">
        <v>1</v>
      </c>
      <c r="G313">
        <v>1</v>
      </c>
      <c r="H313">
        <v>1</v>
      </c>
      <c r="I313" t="s">
        <v>532</v>
      </c>
      <c r="J313" t="s">
        <v>47</v>
      </c>
      <c r="K313" t="s">
        <v>533</v>
      </c>
      <c r="L313">
        <v>1191</v>
      </c>
      <c r="N313">
        <v>1013</v>
      </c>
      <c r="O313" t="s">
        <v>414</v>
      </c>
      <c r="P313" t="s">
        <v>414</v>
      </c>
      <c r="Q313">
        <v>1</v>
      </c>
      <c r="W313">
        <v>0</v>
      </c>
      <c r="X313">
        <v>-400197608</v>
      </c>
      <c r="Y313">
        <v>82.09</v>
      </c>
      <c r="AA313">
        <v>0</v>
      </c>
      <c r="AB313">
        <v>0</v>
      </c>
      <c r="AC313">
        <v>0</v>
      </c>
      <c r="AD313">
        <v>57.83</v>
      </c>
      <c r="AE313">
        <v>0</v>
      </c>
      <c r="AF313">
        <v>0</v>
      </c>
      <c r="AG313">
        <v>0</v>
      </c>
      <c r="AH313">
        <v>8.5299999999999994</v>
      </c>
      <c r="AI313">
        <v>1</v>
      </c>
      <c r="AJ313">
        <v>1</v>
      </c>
      <c r="AK313">
        <v>1</v>
      </c>
      <c r="AL313">
        <v>6.78</v>
      </c>
      <c r="AN313">
        <v>0</v>
      </c>
      <c r="AO313">
        <v>1</v>
      </c>
      <c r="AP313">
        <v>0</v>
      </c>
      <c r="AQ313">
        <v>0</v>
      </c>
      <c r="AR313">
        <v>0</v>
      </c>
      <c r="AS313" t="s">
        <v>47</v>
      </c>
      <c r="AT313">
        <v>82.09</v>
      </c>
      <c r="AU313" t="s">
        <v>47</v>
      </c>
      <c r="AV313">
        <v>1</v>
      </c>
      <c r="AW313">
        <v>2</v>
      </c>
      <c r="AX313">
        <v>34737005</v>
      </c>
      <c r="AY313">
        <v>1</v>
      </c>
      <c r="AZ313">
        <v>0</v>
      </c>
      <c r="BA313">
        <v>312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CX313">
        <f>Y313*Source!I137</f>
        <v>132.64102199999999</v>
      </c>
      <c r="CY313">
        <f>AD313</f>
        <v>57.83</v>
      </c>
      <c r="CZ313">
        <f>AH313</f>
        <v>8.5299999999999994</v>
      </c>
      <c r="DA313">
        <f>AL313</f>
        <v>6.78</v>
      </c>
      <c r="DB313">
        <v>0</v>
      </c>
      <c r="GQ313">
        <v>-1</v>
      </c>
      <c r="GR313">
        <v>-1</v>
      </c>
    </row>
    <row r="314" spans="1:200" x14ac:dyDescent="0.2">
      <c r="A314">
        <f>ROW(Source!A137)</f>
        <v>137</v>
      </c>
      <c r="B314">
        <v>34736124</v>
      </c>
      <c r="C314">
        <v>34736967</v>
      </c>
      <c r="D314">
        <v>31446395</v>
      </c>
      <c r="E314">
        <v>1</v>
      </c>
      <c r="F314">
        <v>1</v>
      </c>
      <c r="G314">
        <v>1</v>
      </c>
      <c r="H314">
        <v>3</v>
      </c>
      <c r="I314" t="s">
        <v>594</v>
      </c>
      <c r="J314" t="s">
        <v>595</v>
      </c>
      <c r="K314" t="s">
        <v>596</v>
      </c>
      <c r="L314">
        <v>1339</v>
      </c>
      <c r="N314">
        <v>1007</v>
      </c>
      <c r="O314" t="s">
        <v>81</v>
      </c>
      <c r="P314" t="s">
        <v>81</v>
      </c>
      <c r="Q314">
        <v>1</v>
      </c>
      <c r="W314">
        <v>0</v>
      </c>
      <c r="X314">
        <v>-1660354250</v>
      </c>
      <c r="Y314">
        <v>0.15</v>
      </c>
      <c r="AA314">
        <v>16.54</v>
      </c>
      <c r="AB314">
        <v>0</v>
      </c>
      <c r="AC314">
        <v>0</v>
      </c>
      <c r="AD314">
        <v>0</v>
      </c>
      <c r="AE314">
        <v>2.44</v>
      </c>
      <c r="AF314">
        <v>0</v>
      </c>
      <c r="AG314">
        <v>0</v>
      </c>
      <c r="AH314">
        <v>0</v>
      </c>
      <c r="AI314">
        <v>6.78</v>
      </c>
      <c r="AJ314">
        <v>1</v>
      </c>
      <c r="AK314">
        <v>1</v>
      </c>
      <c r="AL314">
        <v>1</v>
      </c>
      <c r="AN314">
        <v>0</v>
      </c>
      <c r="AO314">
        <v>1</v>
      </c>
      <c r="AP314">
        <v>0</v>
      </c>
      <c r="AQ314">
        <v>0</v>
      </c>
      <c r="AR314">
        <v>0</v>
      </c>
      <c r="AS314" t="s">
        <v>47</v>
      </c>
      <c r="AT314">
        <v>0.15</v>
      </c>
      <c r="AU314" t="s">
        <v>47</v>
      </c>
      <c r="AV314">
        <v>0</v>
      </c>
      <c r="AW314">
        <v>2</v>
      </c>
      <c r="AX314">
        <v>34737006</v>
      </c>
      <c r="AY314">
        <v>1</v>
      </c>
      <c r="AZ314">
        <v>0</v>
      </c>
      <c r="BA314">
        <v>313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CX314">
        <f>Y314*Source!I137</f>
        <v>0.24236999999999997</v>
      </c>
      <c r="CY314">
        <f>AA314</f>
        <v>16.54</v>
      </c>
      <c r="CZ314">
        <f>AE314</f>
        <v>2.44</v>
      </c>
      <c r="DA314">
        <f>AI314</f>
        <v>6.78</v>
      </c>
      <c r="DB314">
        <v>0</v>
      </c>
      <c r="DH314">
        <f>Source!I137*SmtRes!Y314</f>
        <v>0.24236999999999997</v>
      </c>
      <c r="DI314">
        <f>AA314</f>
        <v>16.54</v>
      </c>
      <c r="DJ314">
        <f>EtalonRes!Y313</f>
        <v>2.44</v>
      </c>
      <c r="DK314">
        <f>Source!BC137</f>
        <v>6.78</v>
      </c>
      <c r="GQ314">
        <v>-1</v>
      </c>
      <c r="GR314">
        <v>-1</v>
      </c>
    </row>
    <row r="315" spans="1:200" x14ac:dyDescent="0.2">
      <c r="A315">
        <f>ROW(Source!A137)</f>
        <v>137</v>
      </c>
      <c r="B315">
        <v>34736124</v>
      </c>
      <c r="C315">
        <v>34736967</v>
      </c>
      <c r="D315">
        <v>31446876</v>
      </c>
      <c r="E315">
        <v>1</v>
      </c>
      <c r="F315">
        <v>1</v>
      </c>
      <c r="G315">
        <v>1</v>
      </c>
      <c r="H315">
        <v>3</v>
      </c>
      <c r="I315" t="s">
        <v>624</v>
      </c>
      <c r="J315" t="s">
        <v>625</v>
      </c>
      <c r="K315" t="s">
        <v>626</v>
      </c>
      <c r="L315">
        <v>1346</v>
      </c>
      <c r="N315">
        <v>1009</v>
      </c>
      <c r="O315" t="s">
        <v>564</v>
      </c>
      <c r="P315" t="s">
        <v>564</v>
      </c>
      <c r="Q315">
        <v>1</v>
      </c>
      <c r="W315">
        <v>0</v>
      </c>
      <c r="X315">
        <v>-469946350</v>
      </c>
      <c r="Y315">
        <v>0.9</v>
      </c>
      <c r="AA315">
        <v>78.650000000000006</v>
      </c>
      <c r="AB315">
        <v>0</v>
      </c>
      <c r="AC315">
        <v>0</v>
      </c>
      <c r="AD315">
        <v>0</v>
      </c>
      <c r="AE315">
        <v>11.6</v>
      </c>
      <c r="AF315">
        <v>0</v>
      </c>
      <c r="AG315">
        <v>0</v>
      </c>
      <c r="AH315">
        <v>0</v>
      </c>
      <c r="AI315">
        <v>6.78</v>
      </c>
      <c r="AJ315">
        <v>1</v>
      </c>
      <c r="AK315">
        <v>1</v>
      </c>
      <c r="AL315">
        <v>1</v>
      </c>
      <c r="AN315">
        <v>0</v>
      </c>
      <c r="AO315">
        <v>1</v>
      </c>
      <c r="AP315">
        <v>0</v>
      </c>
      <c r="AQ315">
        <v>0</v>
      </c>
      <c r="AR315">
        <v>0</v>
      </c>
      <c r="AS315" t="s">
        <v>47</v>
      </c>
      <c r="AT315">
        <v>0.9</v>
      </c>
      <c r="AU315" t="s">
        <v>47</v>
      </c>
      <c r="AV315">
        <v>0</v>
      </c>
      <c r="AW315">
        <v>2</v>
      </c>
      <c r="AX315">
        <v>34737007</v>
      </c>
      <c r="AY315">
        <v>1</v>
      </c>
      <c r="AZ315">
        <v>0</v>
      </c>
      <c r="BA315">
        <v>314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CX315">
        <f>Y315*Source!I137</f>
        <v>1.4542199999999998</v>
      </c>
      <c r="CY315">
        <f>AA315</f>
        <v>78.650000000000006</v>
      </c>
      <c r="CZ315">
        <f>AE315</f>
        <v>11.6</v>
      </c>
      <c r="DA315">
        <f>AI315</f>
        <v>6.78</v>
      </c>
      <c r="DB315">
        <v>0</v>
      </c>
      <c r="DH315">
        <f>Source!I137*SmtRes!Y315</f>
        <v>1.4542199999999998</v>
      </c>
      <c r="DI315">
        <f>AA315</f>
        <v>78.650000000000006</v>
      </c>
      <c r="DJ315">
        <f>EtalonRes!Y314</f>
        <v>11.6</v>
      </c>
      <c r="DK315">
        <f>Source!BC137</f>
        <v>6.78</v>
      </c>
      <c r="GQ315">
        <v>-1</v>
      </c>
      <c r="GR315">
        <v>-1</v>
      </c>
    </row>
    <row r="316" spans="1:200" x14ac:dyDescent="0.2">
      <c r="A316">
        <f>ROW(Source!A137)</f>
        <v>137</v>
      </c>
      <c r="B316">
        <v>34736124</v>
      </c>
      <c r="C316">
        <v>34736967</v>
      </c>
      <c r="D316">
        <v>31443717</v>
      </c>
      <c r="E316">
        <v>17</v>
      </c>
      <c r="F316">
        <v>1</v>
      </c>
      <c r="G316">
        <v>1</v>
      </c>
      <c r="H316">
        <v>3</v>
      </c>
      <c r="I316" t="s">
        <v>269</v>
      </c>
      <c r="J316" t="s">
        <v>47</v>
      </c>
      <c r="K316" t="s">
        <v>270</v>
      </c>
      <c r="L316">
        <v>1327</v>
      </c>
      <c r="N316">
        <v>1005</v>
      </c>
      <c r="O316" t="s">
        <v>170</v>
      </c>
      <c r="P316" t="s">
        <v>170</v>
      </c>
      <c r="Q316">
        <v>1</v>
      </c>
      <c r="W316">
        <v>0</v>
      </c>
      <c r="X316">
        <v>1560015884</v>
      </c>
      <c r="Y316">
        <v>0.02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6.78</v>
      </c>
      <c r="AJ316">
        <v>1</v>
      </c>
      <c r="AK316">
        <v>1</v>
      </c>
      <c r="AL316">
        <v>1</v>
      </c>
      <c r="AN316">
        <v>0</v>
      </c>
      <c r="AO316">
        <v>0</v>
      </c>
      <c r="AP316">
        <v>0</v>
      </c>
      <c r="AQ316">
        <v>0</v>
      </c>
      <c r="AR316">
        <v>0</v>
      </c>
      <c r="AS316" t="s">
        <v>47</v>
      </c>
      <c r="AT316">
        <v>0.02</v>
      </c>
      <c r="AU316" t="s">
        <v>47</v>
      </c>
      <c r="AV316">
        <v>0</v>
      </c>
      <c r="AW316">
        <v>2</v>
      </c>
      <c r="AX316">
        <v>34737008</v>
      </c>
      <c r="AY316">
        <v>1</v>
      </c>
      <c r="AZ316">
        <v>0</v>
      </c>
      <c r="BA316">
        <v>315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CX316">
        <f>Y316*Source!I137</f>
        <v>3.2315999999999998E-2</v>
      </c>
      <c r="CY316">
        <f>AA316</f>
        <v>0</v>
      </c>
      <c r="CZ316">
        <f>AE316</f>
        <v>0</v>
      </c>
      <c r="DA316">
        <f>AI316</f>
        <v>6.78</v>
      </c>
      <c r="DB316">
        <v>0</v>
      </c>
      <c r="DH316">
        <f>Source!I137*SmtRes!Y316</f>
        <v>3.2315999999999998E-2</v>
      </c>
      <c r="DI316">
        <f>AA316</f>
        <v>0</v>
      </c>
      <c r="DJ316">
        <f>EtalonRes!Y315</f>
        <v>0</v>
      </c>
      <c r="DK316">
        <f>Source!BC137</f>
        <v>6.78</v>
      </c>
      <c r="GP316">
        <v>1</v>
      </c>
      <c r="GQ316">
        <v>-1</v>
      </c>
      <c r="GR316">
        <v>-1</v>
      </c>
    </row>
    <row r="317" spans="1:200" x14ac:dyDescent="0.2">
      <c r="A317">
        <f>ROW(Source!A137)</f>
        <v>137</v>
      </c>
      <c r="B317">
        <v>34736124</v>
      </c>
      <c r="C317">
        <v>34736967</v>
      </c>
      <c r="D317">
        <v>31450127</v>
      </c>
      <c r="E317">
        <v>1</v>
      </c>
      <c r="F317">
        <v>1</v>
      </c>
      <c r="G317">
        <v>1</v>
      </c>
      <c r="H317">
        <v>3</v>
      </c>
      <c r="I317" t="s">
        <v>603</v>
      </c>
      <c r="J317" t="s">
        <v>604</v>
      </c>
      <c r="K317" t="s">
        <v>605</v>
      </c>
      <c r="L317">
        <v>1346</v>
      </c>
      <c r="N317">
        <v>1009</v>
      </c>
      <c r="O317" t="s">
        <v>564</v>
      </c>
      <c r="P317" t="s">
        <v>564</v>
      </c>
      <c r="Q317">
        <v>1</v>
      </c>
      <c r="W317">
        <v>0</v>
      </c>
      <c r="X317">
        <v>813963326</v>
      </c>
      <c r="Y317">
        <v>3</v>
      </c>
      <c r="AA317">
        <v>12.34</v>
      </c>
      <c r="AB317">
        <v>0</v>
      </c>
      <c r="AC317">
        <v>0</v>
      </c>
      <c r="AD317">
        <v>0</v>
      </c>
      <c r="AE317">
        <v>1.82</v>
      </c>
      <c r="AF317">
        <v>0</v>
      </c>
      <c r="AG317">
        <v>0</v>
      </c>
      <c r="AH317">
        <v>0</v>
      </c>
      <c r="AI317">
        <v>6.78</v>
      </c>
      <c r="AJ317">
        <v>1</v>
      </c>
      <c r="AK317">
        <v>1</v>
      </c>
      <c r="AL317">
        <v>1</v>
      </c>
      <c r="AN317">
        <v>0</v>
      </c>
      <c r="AO317">
        <v>1</v>
      </c>
      <c r="AP317">
        <v>0</v>
      </c>
      <c r="AQ317">
        <v>0</v>
      </c>
      <c r="AR317">
        <v>0</v>
      </c>
      <c r="AS317" t="s">
        <v>47</v>
      </c>
      <c r="AT317">
        <v>3</v>
      </c>
      <c r="AU317" t="s">
        <v>47</v>
      </c>
      <c r="AV317">
        <v>0</v>
      </c>
      <c r="AW317">
        <v>2</v>
      </c>
      <c r="AX317">
        <v>34737009</v>
      </c>
      <c r="AY317">
        <v>1</v>
      </c>
      <c r="AZ317">
        <v>0</v>
      </c>
      <c r="BA317">
        <v>316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CX317">
        <f>Y317*Source!I137</f>
        <v>4.8473999999999995</v>
      </c>
      <c r="CY317">
        <f>AA317</f>
        <v>12.34</v>
      </c>
      <c r="CZ317">
        <f>AE317</f>
        <v>1.82</v>
      </c>
      <c r="DA317">
        <f>AI317</f>
        <v>6.78</v>
      </c>
      <c r="DB317">
        <v>0</v>
      </c>
      <c r="DH317">
        <f>Source!I137*SmtRes!Y317</f>
        <v>4.8473999999999995</v>
      </c>
      <c r="DI317">
        <f>AA317</f>
        <v>12.34</v>
      </c>
      <c r="DJ317">
        <f>EtalonRes!Y316</f>
        <v>1.82</v>
      </c>
      <c r="DK317">
        <f>Source!BC137</f>
        <v>6.78</v>
      </c>
      <c r="GQ317">
        <v>-1</v>
      </c>
      <c r="GR317">
        <v>-1</v>
      </c>
    </row>
    <row r="318" spans="1:200" x14ac:dyDescent="0.2">
      <c r="A318">
        <f>ROW(Source!A137)</f>
        <v>137</v>
      </c>
      <c r="B318">
        <v>34736124</v>
      </c>
      <c r="C318">
        <v>34736967</v>
      </c>
      <c r="D318">
        <v>31482165</v>
      </c>
      <c r="E318">
        <v>1</v>
      </c>
      <c r="F318">
        <v>1</v>
      </c>
      <c r="G318">
        <v>1</v>
      </c>
      <c r="H318">
        <v>3</v>
      </c>
      <c r="I318" t="s">
        <v>627</v>
      </c>
      <c r="J318" t="s">
        <v>628</v>
      </c>
      <c r="K318" t="s">
        <v>629</v>
      </c>
      <c r="L318">
        <v>1296</v>
      </c>
      <c r="N318">
        <v>1002</v>
      </c>
      <c r="O318" t="s">
        <v>630</v>
      </c>
      <c r="P318" t="s">
        <v>630</v>
      </c>
      <c r="Q318">
        <v>1</v>
      </c>
      <c r="W318">
        <v>0</v>
      </c>
      <c r="X318">
        <v>-641737477</v>
      </c>
      <c r="Y318">
        <v>25</v>
      </c>
      <c r="AA318">
        <v>747.09</v>
      </c>
      <c r="AB318">
        <v>0</v>
      </c>
      <c r="AC318">
        <v>0</v>
      </c>
      <c r="AD318">
        <v>0</v>
      </c>
      <c r="AE318">
        <v>110.19</v>
      </c>
      <c r="AF318">
        <v>0</v>
      </c>
      <c r="AG318">
        <v>0</v>
      </c>
      <c r="AH318">
        <v>0</v>
      </c>
      <c r="AI318">
        <v>6.78</v>
      </c>
      <c r="AJ318">
        <v>1</v>
      </c>
      <c r="AK318">
        <v>1</v>
      </c>
      <c r="AL318">
        <v>1</v>
      </c>
      <c r="AN318">
        <v>0</v>
      </c>
      <c r="AO318">
        <v>1</v>
      </c>
      <c r="AP318">
        <v>0</v>
      </c>
      <c r="AQ318">
        <v>0</v>
      </c>
      <c r="AR318">
        <v>0</v>
      </c>
      <c r="AS318" t="s">
        <v>47</v>
      </c>
      <c r="AT318">
        <v>25</v>
      </c>
      <c r="AU318" t="s">
        <v>47</v>
      </c>
      <c r="AV318">
        <v>0</v>
      </c>
      <c r="AW318">
        <v>2</v>
      </c>
      <c r="AX318">
        <v>34737010</v>
      </c>
      <c r="AY318">
        <v>1</v>
      </c>
      <c r="AZ318">
        <v>0</v>
      </c>
      <c r="BA318">
        <v>317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CX318">
        <f>Y318*Source!I137</f>
        <v>40.394999999999996</v>
      </c>
      <c r="CY318">
        <f>AA318</f>
        <v>747.09</v>
      </c>
      <c r="CZ318">
        <f>AE318</f>
        <v>110.19</v>
      </c>
      <c r="DA318">
        <f>AI318</f>
        <v>6.78</v>
      </c>
      <c r="DB318">
        <v>0</v>
      </c>
      <c r="DH318">
        <f>Source!I137*SmtRes!Y318</f>
        <v>40.394999999999996</v>
      </c>
      <c r="DI318">
        <f>AA318</f>
        <v>747.09</v>
      </c>
      <c r="DJ318">
        <f>EtalonRes!Y317</f>
        <v>110.19</v>
      </c>
      <c r="DK318">
        <f>Source!BC137</f>
        <v>6.78</v>
      </c>
      <c r="GQ318">
        <v>-1</v>
      </c>
      <c r="GR318">
        <v>-1</v>
      </c>
    </row>
    <row r="319" spans="1:200" x14ac:dyDescent="0.2">
      <c r="A319">
        <f>ROW(Source!A140)</f>
        <v>140</v>
      </c>
      <c r="B319">
        <v>34736102</v>
      </c>
      <c r="C319">
        <v>34736969</v>
      </c>
      <c r="D319">
        <v>31712735</v>
      </c>
      <c r="E319">
        <v>1</v>
      </c>
      <c r="F319">
        <v>1</v>
      </c>
      <c r="G319">
        <v>1</v>
      </c>
      <c r="H319">
        <v>1</v>
      </c>
      <c r="I319" t="s">
        <v>430</v>
      </c>
      <c r="J319" t="s">
        <v>47</v>
      </c>
      <c r="K319" t="s">
        <v>431</v>
      </c>
      <c r="L319">
        <v>1191</v>
      </c>
      <c r="N319">
        <v>1013</v>
      </c>
      <c r="O319" t="s">
        <v>414</v>
      </c>
      <c r="P319" t="s">
        <v>414</v>
      </c>
      <c r="Q319">
        <v>1</v>
      </c>
      <c r="W319">
        <v>0</v>
      </c>
      <c r="X319">
        <v>-1366118074</v>
      </c>
      <c r="Y319">
        <v>32.479999999999997</v>
      </c>
      <c r="AA319">
        <v>0</v>
      </c>
      <c r="AB319">
        <v>0</v>
      </c>
      <c r="AC319">
        <v>0</v>
      </c>
      <c r="AD319">
        <v>7.94</v>
      </c>
      <c r="AE319">
        <v>0</v>
      </c>
      <c r="AF319">
        <v>0</v>
      </c>
      <c r="AG319">
        <v>0</v>
      </c>
      <c r="AH319">
        <v>7.94</v>
      </c>
      <c r="AI319">
        <v>1</v>
      </c>
      <c r="AJ319">
        <v>1</v>
      </c>
      <c r="AK319">
        <v>1</v>
      </c>
      <c r="AL319">
        <v>1</v>
      </c>
      <c r="AN319">
        <v>0</v>
      </c>
      <c r="AO319">
        <v>1</v>
      </c>
      <c r="AP319">
        <v>0</v>
      </c>
      <c r="AQ319">
        <v>0</v>
      </c>
      <c r="AR319">
        <v>0</v>
      </c>
      <c r="AS319" t="s">
        <v>47</v>
      </c>
      <c r="AT319">
        <v>32.479999999999997</v>
      </c>
      <c r="AU319" t="s">
        <v>47</v>
      </c>
      <c r="AV319">
        <v>1</v>
      </c>
      <c r="AW319">
        <v>2</v>
      </c>
      <c r="AX319">
        <v>34736970</v>
      </c>
      <c r="AY319">
        <v>1</v>
      </c>
      <c r="AZ319">
        <v>0</v>
      </c>
      <c r="BA319">
        <v>319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CX319">
        <f>Y319*Source!I140</f>
        <v>52.481183999999992</v>
      </c>
      <c r="CY319">
        <f>AD319</f>
        <v>7.94</v>
      </c>
      <c r="CZ319">
        <f>AH319</f>
        <v>7.94</v>
      </c>
      <c r="DA319">
        <f>AL319</f>
        <v>1</v>
      </c>
      <c r="DB319">
        <v>0</v>
      </c>
      <c r="GQ319">
        <v>-1</v>
      </c>
      <c r="GR319">
        <v>-1</v>
      </c>
    </row>
    <row r="320" spans="1:200" x14ac:dyDescent="0.2">
      <c r="A320">
        <f>ROW(Source!A140)</f>
        <v>140</v>
      </c>
      <c r="B320">
        <v>34736102</v>
      </c>
      <c r="C320">
        <v>34736969</v>
      </c>
      <c r="D320">
        <v>31528471</v>
      </c>
      <c r="E320">
        <v>1</v>
      </c>
      <c r="F320">
        <v>1</v>
      </c>
      <c r="G320">
        <v>1</v>
      </c>
      <c r="H320">
        <v>2</v>
      </c>
      <c r="I320" t="s">
        <v>424</v>
      </c>
      <c r="J320" t="s">
        <v>425</v>
      </c>
      <c r="K320" t="s">
        <v>426</v>
      </c>
      <c r="L320">
        <v>1368</v>
      </c>
      <c r="N320">
        <v>1011</v>
      </c>
      <c r="O320" t="s">
        <v>418</v>
      </c>
      <c r="P320" t="s">
        <v>418</v>
      </c>
      <c r="Q320">
        <v>1</v>
      </c>
      <c r="W320">
        <v>0</v>
      </c>
      <c r="X320">
        <v>-2111251057</v>
      </c>
      <c r="Y320">
        <v>3.14</v>
      </c>
      <c r="AA320">
        <v>0</v>
      </c>
      <c r="AB320">
        <v>32.5</v>
      </c>
      <c r="AC320">
        <v>0</v>
      </c>
      <c r="AD320">
        <v>0</v>
      </c>
      <c r="AE320">
        <v>0</v>
      </c>
      <c r="AF320">
        <v>32.5</v>
      </c>
      <c r="AG320">
        <v>0</v>
      </c>
      <c r="AH320">
        <v>0</v>
      </c>
      <c r="AI320">
        <v>1</v>
      </c>
      <c r="AJ320">
        <v>1</v>
      </c>
      <c r="AK320">
        <v>1</v>
      </c>
      <c r="AL320">
        <v>1</v>
      </c>
      <c r="AN320">
        <v>0</v>
      </c>
      <c r="AO320">
        <v>1</v>
      </c>
      <c r="AP320">
        <v>0</v>
      </c>
      <c r="AQ320">
        <v>0</v>
      </c>
      <c r="AR320">
        <v>0</v>
      </c>
      <c r="AS320" t="s">
        <v>47</v>
      </c>
      <c r="AT320">
        <v>3.14</v>
      </c>
      <c r="AU320" t="s">
        <v>47</v>
      </c>
      <c r="AV320">
        <v>0</v>
      </c>
      <c r="AW320">
        <v>2</v>
      </c>
      <c r="AX320">
        <v>34736971</v>
      </c>
      <c r="AY320">
        <v>1</v>
      </c>
      <c r="AZ320">
        <v>0</v>
      </c>
      <c r="BA320">
        <v>320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CX320">
        <f>Y320*Source!I140</f>
        <v>5.0736119999999998</v>
      </c>
      <c r="CY320">
        <f>AB320</f>
        <v>32.5</v>
      </c>
      <c r="CZ320">
        <f>AF320</f>
        <v>32.5</v>
      </c>
      <c r="DA320">
        <f>AJ320</f>
        <v>1</v>
      </c>
      <c r="DB320">
        <v>0</v>
      </c>
      <c r="GQ320">
        <v>-1</v>
      </c>
      <c r="GR320">
        <v>-1</v>
      </c>
    </row>
    <row r="321" spans="1:200" x14ac:dyDescent="0.2">
      <c r="A321">
        <f>ROW(Source!A140)</f>
        <v>140</v>
      </c>
      <c r="B321">
        <v>34736102</v>
      </c>
      <c r="C321">
        <v>34736969</v>
      </c>
      <c r="D321">
        <v>31529069</v>
      </c>
      <c r="E321">
        <v>1</v>
      </c>
      <c r="F321">
        <v>1</v>
      </c>
      <c r="G321">
        <v>1</v>
      </c>
      <c r="H321">
        <v>2</v>
      </c>
      <c r="I321" t="s">
        <v>427</v>
      </c>
      <c r="J321" t="s">
        <v>428</v>
      </c>
      <c r="K321" t="s">
        <v>429</v>
      </c>
      <c r="L321">
        <v>1368</v>
      </c>
      <c r="N321">
        <v>1011</v>
      </c>
      <c r="O321" t="s">
        <v>418</v>
      </c>
      <c r="P321" t="s">
        <v>418</v>
      </c>
      <c r="Q321">
        <v>1</v>
      </c>
      <c r="W321">
        <v>0</v>
      </c>
      <c r="X321">
        <v>1518765163</v>
      </c>
      <c r="Y321">
        <v>3.14</v>
      </c>
      <c r="AA321">
        <v>0</v>
      </c>
      <c r="AB321">
        <v>1.53</v>
      </c>
      <c r="AC321">
        <v>0</v>
      </c>
      <c r="AD321">
        <v>0</v>
      </c>
      <c r="AE321">
        <v>0</v>
      </c>
      <c r="AF321">
        <v>1.53</v>
      </c>
      <c r="AG321">
        <v>0</v>
      </c>
      <c r="AH321">
        <v>0</v>
      </c>
      <c r="AI321">
        <v>1</v>
      </c>
      <c r="AJ321">
        <v>1</v>
      </c>
      <c r="AK321">
        <v>1</v>
      </c>
      <c r="AL321">
        <v>1</v>
      </c>
      <c r="AN321">
        <v>0</v>
      </c>
      <c r="AO321">
        <v>1</v>
      </c>
      <c r="AP321">
        <v>0</v>
      </c>
      <c r="AQ321">
        <v>0</v>
      </c>
      <c r="AR321">
        <v>0</v>
      </c>
      <c r="AS321" t="s">
        <v>47</v>
      </c>
      <c r="AT321">
        <v>3.14</v>
      </c>
      <c r="AU321" t="s">
        <v>47</v>
      </c>
      <c r="AV321">
        <v>0</v>
      </c>
      <c r="AW321">
        <v>2</v>
      </c>
      <c r="AX321">
        <v>34736972</v>
      </c>
      <c r="AY321">
        <v>1</v>
      </c>
      <c r="AZ321">
        <v>0</v>
      </c>
      <c r="BA321">
        <v>321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CX321">
        <f>Y321*Source!I140</f>
        <v>5.0736119999999998</v>
      </c>
      <c r="CY321">
        <f>AB321</f>
        <v>1.53</v>
      </c>
      <c r="CZ321">
        <f>AF321</f>
        <v>1.53</v>
      </c>
      <c r="DA321">
        <f>AJ321</f>
        <v>1</v>
      </c>
      <c r="DB321">
        <v>0</v>
      </c>
      <c r="GQ321">
        <v>-1</v>
      </c>
      <c r="GR321">
        <v>-1</v>
      </c>
    </row>
    <row r="322" spans="1:200" x14ac:dyDescent="0.2">
      <c r="A322">
        <f>ROW(Source!A141)</f>
        <v>141</v>
      </c>
      <c r="B322">
        <v>34736124</v>
      </c>
      <c r="C322">
        <v>34736969</v>
      </c>
      <c r="D322">
        <v>31712735</v>
      </c>
      <c r="E322">
        <v>1</v>
      </c>
      <c r="F322">
        <v>1</v>
      </c>
      <c r="G322">
        <v>1</v>
      </c>
      <c r="H322">
        <v>1</v>
      </c>
      <c r="I322" t="s">
        <v>430</v>
      </c>
      <c r="J322" t="s">
        <v>47</v>
      </c>
      <c r="K322" t="s">
        <v>431</v>
      </c>
      <c r="L322">
        <v>1191</v>
      </c>
      <c r="N322">
        <v>1013</v>
      </c>
      <c r="O322" t="s">
        <v>414</v>
      </c>
      <c r="P322" t="s">
        <v>414</v>
      </c>
      <c r="Q322">
        <v>1</v>
      </c>
      <c r="W322">
        <v>0</v>
      </c>
      <c r="X322">
        <v>-1366118074</v>
      </c>
      <c r="Y322">
        <v>32.479999999999997</v>
      </c>
      <c r="AA322">
        <v>0</v>
      </c>
      <c r="AB322">
        <v>0</v>
      </c>
      <c r="AC322">
        <v>0</v>
      </c>
      <c r="AD322">
        <v>53.83</v>
      </c>
      <c r="AE322">
        <v>0</v>
      </c>
      <c r="AF322">
        <v>0</v>
      </c>
      <c r="AG322">
        <v>0</v>
      </c>
      <c r="AH322">
        <v>7.94</v>
      </c>
      <c r="AI322">
        <v>1</v>
      </c>
      <c r="AJ322">
        <v>1</v>
      </c>
      <c r="AK322">
        <v>1</v>
      </c>
      <c r="AL322">
        <v>6.78</v>
      </c>
      <c r="AN322">
        <v>0</v>
      </c>
      <c r="AO322">
        <v>1</v>
      </c>
      <c r="AP322">
        <v>0</v>
      </c>
      <c r="AQ322">
        <v>0</v>
      </c>
      <c r="AR322">
        <v>0</v>
      </c>
      <c r="AS322" t="s">
        <v>47</v>
      </c>
      <c r="AT322">
        <v>32.479999999999997</v>
      </c>
      <c r="AU322" t="s">
        <v>47</v>
      </c>
      <c r="AV322">
        <v>1</v>
      </c>
      <c r="AW322">
        <v>2</v>
      </c>
      <c r="AX322">
        <v>34736970</v>
      </c>
      <c r="AY322">
        <v>1</v>
      </c>
      <c r="AZ322">
        <v>0</v>
      </c>
      <c r="BA322">
        <v>322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CX322">
        <f>Y322*Source!I141</f>
        <v>52.481183999999992</v>
      </c>
      <c r="CY322">
        <f>AD322</f>
        <v>53.83</v>
      </c>
      <c r="CZ322">
        <f>AH322</f>
        <v>7.94</v>
      </c>
      <c r="DA322">
        <f>AL322</f>
        <v>6.78</v>
      </c>
      <c r="DB322">
        <v>0</v>
      </c>
      <c r="GQ322">
        <v>-1</v>
      </c>
      <c r="GR322">
        <v>-1</v>
      </c>
    </row>
    <row r="323" spans="1:200" x14ac:dyDescent="0.2">
      <c r="A323">
        <f>ROW(Source!A141)</f>
        <v>141</v>
      </c>
      <c r="B323">
        <v>34736124</v>
      </c>
      <c r="C323">
        <v>34736969</v>
      </c>
      <c r="D323">
        <v>31528471</v>
      </c>
      <c r="E323">
        <v>1</v>
      </c>
      <c r="F323">
        <v>1</v>
      </c>
      <c r="G323">
        <v>1</v>
      </c>
      <c r="H323">
        <v>2</v>
      </c>
      <c r="I323" t="s">
        <v>424</v>
      </c>
      <c r="J323" t="s">
        <v>425</v>
      </c>
      <c r="K323" t="s">
        <v>426</v>
      </c>
      <c r="L323">
        <v>1368</v>
      </c>
      <c r="N323">
        <v>1011</v>
      </c>
      <c r="O323" t="s">
        <v>418</v>
      </c>
      <c r="P323" t="s">
        <v>418</v>
      </c>
      <c r="Q323">
        <v>1</v>
      </c>
      <c r="W323">
        <v>0</v>
      </c>
      <c r="X323">
        <v>-2111251057</v>
      </c>
      <c r="Y323">
        <v>3.14</v>
      </c>
      <c r="AA323">
        <v>0</v>
      </c>
      <c r="AB323">
        <v>220.35</v>
      </c>
      <c r="AC323">
        <v>0</v>
      </c>
      <c r="AD323">
        <v>0</v>
      </c>
      <c r="AE323">
        <v>0</v>
      </c>
      <c r="AF323">
        <v>32.5</v>
      </c>
      <c r="AG323">
        <v>0</v>
      </c>
      <c r="AH323">
        <v>0</v>
      </c>
      <c r="AI323">
        <v>1</v>
      </c>
      <c r="AJ323">
        <v>6.78</v>
      </c>
      <c r="AK323">
        <v>1</v>
      </c>
      <c r="AL323">
        <v>1</v>
      </c>
      <c r="AN323">
        <v>0</v>
      </c>
      <c r="AO323">
        <v>1</v>
      </c>
      <c r="AP323">
        <v>0</v>
      </c>
      <c r="AQ323">
        <v>0</v>
      </c>
      <c r="AR323">
        <v>0</v>
      </c>
      <c r="AS323" t="s">
        <v>47</v>
      </c>
      <c r="AT323">
        <v>3.14</v>
      </c>
      <c r="AU323" t="s">
        <v>47</v>
      </c>
      <c r="AV323">
        <v>0</v>
      </c>
      <c r="AW323">
        <v>2</v>
      </c>
      <c r="AX323">
        <v>34736971</v>
      </c>
      <c r="AY323">
        <v>1</v>
      </c>
      <c r="AZ323">
        <v>0</v>
      </c>
      <c r="BA323">
        <v>323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CX323">
        <f>Y323*Source!I141</f>
        <v>5.0736119999999998</v>
      </c>
      <c r="CY323">
        <f>AB323</f>
        <v>220.35</v>
      </c>
      <c r="CZ323">
        <f>AF323</f>
        <v>32.5</v>
      </c>
      <c r="DA323">
        <f>AJ323</f>
        <v>6.78</v>
      </c>
      <c r="DB323">
        <v>0</v>
      </c>
      <c r="GQ323">
        <v>-1</v>
      </c>
      <c r="GR323">
        <v>-1</v>
      </c>
    </row>
    <row r="324" spans="1:200" x14ac:dyDescent="0.2">
      <c r="A324">
        <f>ROW(Source!A141)</f>
        <v>141</v>
      </c>
      <c r="B324">
        <v>34736124</v>
      </c>
      <c r="C324">
        <v>34736969</v>
      </c>
      <c r="D324">
        <v>31529069</v>
      </c>
      <c r="E324">
        <v>1</v>
      </c>
      <c r="F324">
        <v>1</v>
      </c>
      <c r="G324">
        <v>1</v>
      </c>
      <c r="H324">
        <v>2</v>
      </c>
      <c r="I324" t="s">
        <v>427</v>
      </c>
      <c r="J324" t="s">
        <v>428</v>
      </c>
      <c r="K324" t="s">
        <v>429</v>
      </c>
      <c r="L324">
        <v>1368</v>
      </c>
      <c r="N324">
        <v>1011</v>
      </c>
      <c r="O324" t="s">
        <v>418</v>
      </c>
      <c r="P324" t="s">
        <v>418</v>
      </c>
      <c r="Q324">
        <v>1</v>
      </c>
      <c r="W324">
        <v>0</v>
      </c>
      <c r="X324">
        <v>1518765163</v>
      </c>
      <c r="Y324">
        <v>3.14</v>
      </c>
      <c r="AA324">
        <v>0</v>
      </c>
      <c r="AB324">
        <v>10.37</v>
      </c>
      <c r="AC324">
        <v>0</v>
      </c>
      <c r="AD324">
        <v>0</v>
      </c>
      <c r="AE324">
        <v>0</v>
      </c>
      <c r="AF324">
        <v>1.53</v>
      </c>
      <c r="AG324">
        <v>0</v>
      </c>
      <c r="AH324">
        <v>0</v>
      </c>
      <c r="AI324">
        <v>1</v>
      </c>
      <c r="AJ324">
        <v>6.78</v>
      </c>
      <c r="AK324">
        <v>1</v>
      </c>
      <c r="AL324">
        <v>1</v>
      </c>
      <c r="AN324">
        <v>0</v>
      </c>
      <c r="AO324">
        <v>1</v>
      </c>
      <c r="AP324">
        <v>0</v>
      </c>
      <c r="AQ324">
        <v>0</v>
      </c>
      <c r="AR324">
        <v>0</v>
      </c>
      <c r="AS324" t="s">
        <v>47</v>
      </c>
      <c r="AT324">
        <v>3.14</v>
      </c>
      <c r="AU324" t="s">
        <v>47</v>
      </c>
      <c r="AV324">
        <v>0</v>
      </c>
      <c r="AW324">
        <v>2</v>
      </c>
      <c r="AX324">
        <v>34736972</v>
      </c>
      <c r="AY324">
        <v>1</v>
      </c>
      <c r="AZ324">
        <v>0</v>
      </c>
      <c r="BA324">
        <v>324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CX324">
        <f>Y324*Source!I141</f>
        <v>5.0736119999999998</v>
      </c>
      <c r="CY324">
        <f>AB324</f>
        <v>10.37</v>
      </c>
      <c r="CZ324">
        <f>AF324</f>
        <v>1.53</v>
      </c>
      <c r="DA324">
        <f>AJ324</f>
        <v>6.78</v>
      </c>
      <c r="DB324">
        <v>0</v>
      </c>
      <c r="GQ324">
        <v>-1</v>
      </c>
      <c r="GR324">
        <v>-1</v>
      </c>
    </row>
    <row r="325" spans="1:200" x14ac:dyDescent="0.2">
      <c r="A325">
        <f>ROW(Source!A142)</f>
        <v>142</v>
      </c>
      <c r="B325">
        <v>34736102</v>
      </c>
      <c r="C325">
        <v>34736973</v>
      </c>
      <c r="D325">
        <v>31709613</v>
      </c>
      <c r="E325">
        <v>1</v>
      </c>
      <c r="F325">
        <v>1</v>
      </c>
      <c r="G325">
        <v>1</v>
      </c>
      <c r="H325">
        <v>1</v>
      </c>
      <c r="I325" t="s">
        <v>412</v>
      </c>
      <c r="J325" t="s">
        <v>47</v>
      </c>
      <c r="K325" t="s">
        <v>413</v>
      </c>
      <c r="L325">
        <v>1191</v>
      </c>
      <c r="N325">
        <v>1013</v>
      </c>
      <c r="O325" t="s">
        <v>414</v>
      </c>
      <c r="P325" t="s">
        <v>414</v>
      </c>
      <c r="Q325">
        <v>1</v>
      </c>
      <c r="W325">
        <v>0</v>
      </c>
      <c r="X325">
        <v>735429535</v>
      </c>
      <c r="Y325">
        <v>81.599999999999994</v>
      </c>
      <c r="AA325">
        <v>0</v>
      </c>
      <c r="AB325">
        <v>0</v>
      </c>
      <c r="AC325">
        <v>0</v>
      </c>
      <c r="AD325">
        <v>7.8</v>
      </c>
      <c r="AE325">
        <v>0</v>
      </c>
      <c r="AF325">
        <v>0</v>
      </c>
      <c r="AG325">
        <v>0</v>
      </c>
      <c r="AH325">
        <v>7.8</v>
      </c>
      <c r="AI325">
        <v>1</v>
      </c>
      <c r="AJ325">
        <v>1</v>
      </c>
      <c r="AK325">
        <v>1</v>
      </c>
      <c r="AL325">
        <v>1</v>
      </c>
      <c r="AN325">
        <v>0</v>
      </c>
      <c r="AO325">
        <v>1</v>
      </c>
      <c r="AP325">
        <v>0</v>
      </c>
      <c r="AQ325">
        <v>0</v>
      </c>
      <c r="AR325">
        <v>0</v>
      </c>
      <c r="AS325" t="s">
        <v>47</v>
      </c>
      <c r="AT325">
        <v>81.599999999999994</v>
      </c>
      <c r="AU325" t="s">
        <v>47</v>
      </c>
      <c r="AV325">
        <v>1</v>
      </c>
      <c r="AW325">
        <v>2</v>
      </c>
      <c r="AX325">
        <v>34736974</v>
      </c>
      <c r="AY325">
        <v>1</v>
      </c>
      <c r="AZ325">
        <v>0</v>
      </c>
      <c r="BA325">
        <v>325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CX325">
        <f>Y325*Source!I142</f>
        <v>131.84927999999999</v>
      </c>
      <c r="CY325">
        <f>AD325</f>
        <v>7.8</v>
      </c>
      <c r="CZ325">
        <f>AH325</f>
        <v>7.8</v>
      </c>
      <c r="DA325">
        <f>AL325</f>
        <v>1</v>
      </c>
      <c r="DB325">
        <v>0</v>
      </c>
      <c r="GQ325">
        <v>-1</v>
      </c>
      <c r="GR325">
        <v>-1</v>
      </c>
    </row>
    <row r="326" spans="1:200" x14ac:dyDescent="0.2">
      <c r="A326">
        <f>ROW(Source!A142)</f>
        <v>142</v>
      </c>
      <c r="B326">
        <v>34736102</v>
      </c>
      <c r="C326">
        <v>34736973</v>
      </c>
      <c r="D326">
        <v>31709492</v>
      </c>
      <c r="E326">
        <v>1</v>
      </c>
      <c r="F326">
        <v>1</v>
      </c>
      <c r="G326">
        <v>1</v>
      </c>
      <c r="H326">
        <v>1</v>
      </c>
      <c r="I326" t="s">
        <v>434</v>
      </c>
      <c r="J326" t="s">
        <v>47</v>
      </c>
      <c r="K326" t="s">
        <v>435</v>
      </c>
      <c r="L326">
        <v>1191</v>
      </c>
      <c r="N326">
        <v>1013</v>
      </c>
      <c r="O326" t="s">
        <v>414</v>
      </c>
      <c r="P326" t="s">
        <v>414</v>
      </c>
      <c r="Q326">
        <v>1</v>
      </c>
      <c r="W326">
        <v>0</v>
      </c>
      <c r="X326">
        <v>-1417349443</v>
      </c>
      <c r="Y326">
        <v>0.13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1</v>
      </c>
      <c r="AJ326">
        <v>1</v>
      </c>
      <c r="AK326">
        <v>1</v>
      </c>
      <c r="AL326">
        <v>1</v>
      </c>
      <c r="AN326">
        <v>0</v>
      </c>
      <c r="AO326">
        <v>1</v>
      </c>
      <c r="AP326">
        <v>0</v>
      </c>
      <c r="AQ326">
        <v>0</v>
      </c>
      <c r="AR326">
        <v>0</v>
      </c>
      <c r="AS326" t="s">
        <v>47</v>
      </c>
      <c r="AT326">
        <v>0.13</v>
      </c>
      <c r="AU326" t="s">
        <v>47</v>
      </c>
      <c r="AV326">
        <v>2</v>
      </c>
      <c r="AW326">
        <v>2</v>
      </c>
      <c r="AX326">
        <v>34736975</v>
      </c>
      <c r="AY326">
        <v>1</v>
      </c>
      <c r="AZ326">
        <v>0</v>
      </c>
      <c r="BA326">
        <v>326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CX326">
        <f>Y326*Source!I142</f>
        <v>0.21005399999999999</v>
      </c>
      <c r="CY326">
        <f>AD326</f>
        <v>0</v>
      </c>
      <c r="CZ326">
        <f>AH326</f>
        <v>0</v>
      </c>
      <c r="DA326">
        <f>AL326</f>
        <v>1</v>
      </c>
      <c r="DB326">
        <v>0</v>
      </c>
      <c r="GQ326">
        <v>-1</v>
      </c>
      <c r="GR326">
        <v>-1</v>
      </c>
    </row>
    <row r="327" spans="1:200" x14ac:dyDescent="0.2">
      <c r="A327">
        <f>ROW(Source!A142)</f>
        <v>142</v>
      </c>
      <c r="B327">
        <v>34736102</v>
      </c>
      <c r="C327">
        <v>34736973</v>
      </c>
      <c r="D327">
        <v>31526951</v>
      </c>
      <c r="E327">
        <v>1</v>
      </c>
      <c r="F327">
        <v>1</v>
      </c>
      <c r="G327">
        <v>1</v>
      </c>
      <c r="H327">
        <v>2</v>
      </c>
      <c r="I327" t="s">
        <v>419</v>
      </c>
      <c r="J327" t="s">
        <v>420</v>
      </c>
      <c r="K327" t="s">
        <v>421</v>
      </c>
      <c r="L327">
        <v>1368</v>
      </c>
      <c r="N327">
        <v>1011</v>
      </c>
      <c r="O327" t="s">
        <v>418</v>
      </c>
      <c r="P327" t="s">
        <v>418</v>
      </c>
      <c r="Q327">
        <v>1</v>
      </c>
      <c r="W327">
        <v>0</v>
      </c>
      <c r="X327">
        <v>1047452784</v>
      </c>
      <c r="Y327">
        <v>0.1</v>
      </c>
      <c r="AA327">
        <v>0</v>
      </c>
      <c r="AB327">
        <v>1.7</v>
      </c>
      <c r="AC327">
        <v>0</v>
      </c>
      <c r="AD327">
        <v>0</v>
      </c>
      <c r="AE327">
        <v>0</v>
      </c>
      <c r="AF327">
        <v>1.7</v>
      </c>
      <c r="AG327">
        <v>0</v>
      </c>
      <c r="AH327">
        <v>0</v>
      </c>
      <c r="AI327">
        <v>1</v>
      </c>
      <c r="AJ327">
        <v>1</v>
      </c>
      <c r="AK327">
        <v>1</v>
      </c>
      <c r="AL327">
        <v>1</v>
      </c>
      <c r="AN327">
        <v>0</v>
      </c>
      <c r="AO327">
        <v>1</v>
      </c>
      <c r="AP327">
        <v>0</v>
      </c>
      <c r="AQ327">
        <v>0</v>
      </c>
      <c r="AR327">
        <v>0</v>
      </c>
      <c r="AS327" t="s">
        <v>47</v>
      </c>
      <c r="AT327">
        <v>0.1</v>
      </c>
      <c r="AU327" t="s">
        <v>47</v>
      </c>
      <c r="AV327">
        <v>0</v>
      </c>
      <c r="AW327">
        <v>2</v>
      </c>
      <c r="AX327">
        <v>34736976</v>
      </c>
      <c r="AY327">
        <v>1</v>
      </c>
      <c r="AZ327">
        <v>0</v>
      </c>
      <c r="BA327">
        <v>327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CX327">
        <f>Y327*Source!I142</f>
        <v>0.16158</v>
      </c>
      <c r="CY327">
        <f>AB327</f>
        <v>1.7</v>
      </c>
      <c r="CZ327">
        <f>AF327</f>
        <v>1.7</v>
      </c>
      <c r="DA327">
        <f>AJ327</f>
        <v>1</v>
      </c>
      <c r="DB327">
        <v>0</v>
      </c>
      <c r="GQ327">
        <v>-1</v>
      </c>
      <c r="GR327">
        <v>-1</v>
      </c>
    </row>
    <row r="328" spans="1:200" x14ac:dyDescent="0.2">
      <c r="A328">
        <f>ROW(Source!A142)</f>
        <v>142</v>
      </c>
      <c r="B328">
        <v>34736102</v>
      </c>
      <c r="C328">
        <v>34736973</v>
      </c>
      <c r="D328">
        <v>31528142</v>
      </c>
      <c r="E328">
        <v>1</v>
      </c>
      <c r="F328">
        <v>1</v>
      </c>
      <c r="G328">
        <v>1</v>
      </c>
      <c r="H328">
        <v>2</v>
      </c>
      <c r="I328" t="s">
        <v>439</v>
      </c>
      <c r="J328" t="s">
        <v>440</v>
      </c>
      <c r="K328" t="s">
        <v>441</v>
      </c>
      <c r="L328">
        <v>1368</v>
      </c>
      <c r="N328">
        <v>1011</v>
      </c>
      <c r="O328" t="s">
        <v>418</v>
      </c>
      <c r="P328" t="s">
        <v>418</v>
      </c>
      <c r="Q328">
        <v>1</v>
      </c>
      <c r="W328">
        <v>0</v>
      </c>
      <c r="X328">
        <v>1372534845</v>
      </c>
      <c r="Y328">
        <v>0.13</v>
      </c>
      <c r="AA328">
        <v>0</v>
      </c>
      <c r="AB328">
        <v>65.709999999999994</v>
      </c>
      <c r="AC328">
        <v>11.6</v>
      </c>
      <c r="AD328">
        <v>0</v>
      </c>
      <c r="AE328">
        <v>0</v>
      </c>
      <c r="AF328">
        <v>65.709999999999994</v>
      </c>
      <c r="AG328">
        <v>11.6</v>
      </c>
      <c r="AH328">
        <v>0</v>
      </c>
      <c r="AI328">
        <v>1</v>
      </c>
      <c r="AJ328">
        <v>1</v>
      </c>
      <c r="AK328">
        <v>1</v>
      </c>
      <c r="AL328">
        <v>1</v>
      </c>
      <c r="AN328">
        <v>0</v>
      </c>
      <c r="AO328">
        <v>1</v>
      </c>
      <c r="AP328">
        <v>0</v>
      </c>
      <c r="AQ328">
        <v>0</v>
      </c>
      <c r="AR328">
        <v>0</v>
      </c>
      <c r="AS328" t="s">
        <v>47</v>
      </c>
      <c r="AT328">
        <v>0.13</v>
      </c>
      <c r="AU328" t="s">
        <v>47</v>
      </c>
      <c r="AV328">
        <v>0</v>
      </c>
      <c r="AW328">
        <v>2</v>
      </c>
      <c r="AX328">
        <v>34736977</v>
      </c>
      <c r="AY328">
        <v>1</v>
      </c>
      <c r="AZ328">
        <v>0</v>
      </c>
      <c r="BA328">
        <v>328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CX328">
        <f>Y328*Source!I142</f>
        <v>0.21005399999999999</v>
      </c>
      <c r="CY328">
        <f>AB328</f>
        <v>65.709999999999994</v>
      </c>
      <c r="CZ328">
        <f>AF328</f>
        <v>65.709999999999994</v>
      </c>
      <c r="DA328">
        <f>AJ328</f>
        <v>1</v>
      </c>
      <c r="DB328">
        <v>0</v>
      </c>
      <c r="GQ328">
        <v>-1</v>
      </c>
      <c r="GR328">
        <v>-1</v>
      </c>
    </row>
    <row r="329" spans="1:200" x14ac:dyDescent="0.2">
      <c r="A329">
        <f>ROW(Source!A142)</f>
        <v>142</v>
      </c>
      <c r="B329">
        <v>34736102</v>
      </c>
      <c r="C329">
        <v>34736973</v>
      </c>
      <c r="D329">
        <v>31446395</v>
      </c>
      <c r="E329">
        <v>1</v>
      </c>
      <c r="F329">
        <v>1</v>
      </c>
      <c r="G329">
        <v>1</v>
      </c>
      <c r="H329">
        <v>3</v>
      </c>
      <c r="I329" t="s">
        <v>594</v>
      </c>
      <c r="J329" t="s">
        <v>595</v>
      </c>
      <c r="K329" t="s">
        <v>596</v>
      </c>
      <c r="L329">
        <v>1339</v>
      </c>
      <c r="N329">
        <v>1007</v>
      </c>
      <c r="O329" t="s">
        <v>81</v>
      </c>
      <c r="P329" t="s">
        <v>81</v>
      </c>
      <c r="Q329">
        <v>1</v>
      </c>
      <c r="W329">
        <v>0</v>
      </c>
      <c r="X329">
        <v>-1660354250</v>
      </c>
      <c r="Y329">
        <v>0.18</v>
      </c>
      <c r="AA329">
        <v>2.44</v>
      </c>
      <c r="AB329">
        <v>0</v>
      </c>
      <c r="AC329">
        <v>0</v>
      </c>
      <c r="AD329">
        <v>0</v>
      </c>
      <c r="AE329">
        <v>2.44</v>
      </c>
      <c r="AF329">
        <v>0</v>
      </c>
      <c r="AG329">
        <v>0</v>
      </c>
      <c r="AH329">
        <v>0</v>
      </c>
      <c r="AI329">
        <v>1</v>
      </c>
      <c r="AJ329">
        <v>1</v>
      </c>
      <c r="AK329">
        <v>1</v>
      </c>
      <c r="AL329">
        <v>1</v>
      </c>
      <c r="AN329">
        <v>0</v>
      </c>
      <c r="AO329">
        <v>1</v>
      </c>
      <c r="AP329">
        <v>0</v>
      </c>
      <c r="AQ329">
        <v>0</v>
      </c>
      <c r="AR329">
        <v>0</v>
      </c>
      <c r="AS329" t="s">
        <v>47</v>
      </c>
      <c r="AT329">
        <v>0.18</v>
      </c>
      <c r="AU329" t="s">
        <v>47</v>
      </c>
      <c r="AV329">
        <v>0</v>
      </c>
      <c r="AW329">
        <v>2</v>
      </c>
      <c r="AX329">
        <v>34736978</v>
      </c>
      <c r="AY329">
        <v>1</v>
      </c>
      <c r="AZ329">
        <v>0</v>
      </c>
      <c r="BA329">
        <v>329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CX329">
        <f>Y329*Source!I142</f>
        <v>0.29084399999999999</v>
      </c>
      <c r="CY329">
        <f>AA329</f>
        <v>2.44</v>
      </c>
      <c r="CZ329">
        <f>AE329</f>
        <v>2.44</v>
      </c>
      <c r="DA329">
        <f>AI329</f>
        <v>1</v>
      </c>
      <c r="DB329">
        <v>0</v>
      </c>
      <c r="DH329">
        <f>Source!I142*SmtRes!Y329</f>
        <v>0.29084399999999999</v>
      </c>
      <c r="DI329">
        <f>AA329</f>
        <v>2.44</v>
      </c>
      <c r="DJ329">
        <f>EtalonRes!Y329</f>
        <v>2.44</v>
      </c>
      <c r="DK329">
        <f>Source!BC142</f>
        <v>1</v>
      </c>
      <c r="GQ329">
        <v>-1</v>
      </c>
      <c r="GR329">
        <v>-1</v>
      </c>
    </row>
    <row r="330" spans="1:200" x14ac:dyDescent="0.2">
      <c r="A330">
        <f>ROW(Source!A142)</f>
        <v>142</v>
      </c>
      <c r="B330">
        <v>34736102</v>
      </c>
      <c r="C330">
        <v>34736973</v>
      </c>
      <c r="D330">
        <v>31451091</v>
      </c>
      <c r="E330">
        <v>1</v>
      </c>
      <c r="F330">
        <v>1</v>
      </c>
      <c r="G330">
        <v>1</v>
      </c>
      <c r="H330">
        <v>3</v>
      </c>
      <c r="I330" t="s">
        <v>631</v>
      </c>
      <c r="J330" t="s">
        <v>632</v>
      </c>
      <c r="K330" t="s">
        <v>633</v>
      </c>
      <c r="L330">
        <v>1348</v>
      </c>
      <c r="N330">
        <v>1009</v>
      </c>
      <c r="O330" t="s">
        <v>74</v>
      </c>
      <c r="P330" t="s">
        <v>74</v>
      </c>
      <c r="Q330">
        <v>1000</v>
      </c>
      <c r="W330">
        <v>0</v>
      </c>
      <c r="X330">
        <v>-1421715385</v>
      </c>
      <c r="Y330">
        <v>0.25</v>
      </c>
      <c r="AA330">
        <v>729.98</v>
      </c>
      <c r="AB330">
        <v>0</v>
      </c>
      <c r="AC330">
        <v>0</v>
      </c>
      <c r="AD330">
        <v>0</v>
      </c>
      <c r="AE330">
        <v>729.98</v>
      </c>
      <c r="AF330">
        <v>0</v>
      </c>
      <c r="AG330">
        <v>0</v>
      </c>
      <c r="AH330">
        <v>0</v>
      </c>
      <c r="AI330">
        <v>1</v>
      </c>
      <c r="AJ330">
        <v>1</v>
      </c>
      <c r="AK330">
        <v>1</v>
      </c>
      <c r="AL330">
        <v>1</v>
      </c>
      <c r="AN330">
        <v>0</v>
      </c>
      <c r="AO330">
        <v>1</v>
      </c>
      <c r="AP330">
        <v>0</v>
      </c>
      <c r="AQ330">
        <v>0</v>
      </c>
      <c r="AR330">
        <v>0</v>
      </c>
      <c r="AS330" t="s">
        <v>47</v>
      </c>
      <c r="AT330">
        <v>0.25</v>
      </c>
      <c r="AU330" t="s">
        <v>47</v>
      </c>
      <c r="AV330">
        <v>0</v>
      </c>
      <c r="AW330">
        <v>2</v>
      </c>
      <c r="AX330">
        <v>34736979</v>
      </c>
      <c r="AY330">
        <v>1</v>
      </c>
      <c r="AZ330">
        <v>0</v>
      </c>
      <c r="BA330">
        <v>330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CX330">
        <f>Y330*Source!I142</f>
        <v>0.40394999999999998</v>
      </c>
      <c r="CY330">
        <f>AA330</f>
        <v>729.98</v>
      </c>
      <c r="CZ330">
        <f>AE330</f>
        <v>729.98</v>
      </c>
      <c r="DA330">
        <f>AI330</f>
        <v>1</v>
      </c>
      <c r="DB330">
        <v>0</v>
      </c>
      <c r="DH330">
        <f>Source!I142*SmtRes!Y330</f>
        <v>0.40394999999999998</v>
      </c>
      <c r="DI330">
        <f>AA330</f>
        <v>729.98</v>
      </c>
      <c r="DJ330">
        <f>EtalonRes!Y330</f>
        <v>729.98</v>
      </c>
      <c r="DK330">
        <f>Source!BC142</f>
        <v>1</v>
      </c>
      <c r="GQ330">
        <v>-1</v>
      </c>
      <c r="GR330">
        <v>-1</v>
      </c>
    </row>
    <row r="331" spans="1:200" x14ac:dyDescent="0.2">
      <c r="A331">
        <f>ROW(Source!A142)</f>
        <v>142</v>
      </c>
      <c r="B331">
        <v>34736102</v>
      </c>
      <c r="C331">
        <v>34736973</v>
      </c>
      <c r="D331">
        <v>31469027</v>
      </c>
      <c r="E331">
        <v>1</v>
      </c>
      <c r="F331">
        <v>1</v>
      </c>
      <c r="G331">
        <v>1</v>
      </c>
      <c r="H331">
        <v>3</v>
      </c>
      <c r="I331" t="s">
        <v>634</v>
      </c>
      <c r="J331" t="s">
        <v>635</v>
      </c>
      <c r="K331" t="s">
        <v>636</v>
      </c>
      <c r="L331">
        <v>1327</v>
      </c>
      <c r="N331">
        <v>1005</v>
      </c>
      <c r="O331" t="s">
        <v>170</v>
      </c>
      <c r="P331" t="s">
        <v>170</v>
      </c>
      <c r="Q331">
        <v>1</v>
      </c>
      <c r="W331">
        <v>0</v>
      </c>
      <c r="X331">
        <v>1704710638</v>
      </c>
      <c r="Y331">
        <v>110</v>
      </c>
      <c r="AA331">
        <v>28.25</v>
      </c>
      <c r="AB331">
        <v>0</v>
      </c>
      <c r="AC331">
        <v>0</v>
      </c>
      <c r="AD331">
        <v>0</v>
      </c>
      <c r="AE331">
        <v>28.25</v>
      </c>
      <c r="AF331">
        <v>0</v>
      </c>
      <c r="AG331">
        <v>0</v>
      </c>
      <c r="AH331">
        <v>0</v>
      </c>
      <c r="AI331">
        <v>1</v>
      </c>
      <c r="AJ331">
        <v>1</v>
      </c>
      <c r="AK331">
        <v>1</v>
      </c>
      <c r="AL331">
        <v>1</v>
      </c>
      <c r="AN331">
        <v>0</v>
      </c>
      <c r="AO331">
        <v>1</v>
      </c>
      <c r="AP331">
        <v>0</v>
      </c>
      <c r="AQ331">
        <v>0</v>
      </c>
      <c r="AR331">
        <v>0</v>
      </c>
      <c r="AS331" t="s">
        <v>47</v>
      </c>
      <c r="AT331">
        <v>110</v>
      </c>
      <c r="AU331" t="s">
        <v>47</v>
      </c>
      <c r="AV331">
        <v>0</v>
      </c>
      <c r="AW331">
        <v>2</v>
      </c>
      <c r="AX331">
        <v>34736980</v>
      </c>
      <c r="AY331">
        <v>1</v>
      </c>
      <c r="AZ331">
        <v>0</v>
      </c>
      <c r="BA331">
        <v>331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CX331">
        <f>Y331*Source!I142</f>
        <v>177.738</v>
      </c>
      <c r="CY331">
        <f>AA331</f>
        <v>28.25</v>
      </c>
      <c r="CZ331">
        <f>AE331</f>
        <v>28.25</v>
      </c>
      <c r="DA331">
        <f>AI331</f>
        <v>1</v>
      </c>
      <c r="DB331">
        <v>0</v>
      </c>
      <c r="DH331">
        <f>Source!I142*SmtRes!Y331</f>
        <v>177.738</v>
      </c>
      <c r="DI331">
        <f>AA331</f>
        <v>28.25</v>
      </c>
      <c r="DJ331">
        <f>EtalonRes!Y331</f>
        <v>28.25</v>
      </c>
      <c r="DK331">
        <f>Source!BC142</f>
        <v>1</v>
      </c>
      <c r="GQ331">
        <v>-1</v>
      </c>
      <c r="GR331">
        <v>-1</v>
      </c>
    </row>
    <row r="332" spans="1:200" x14ac:dyDescent="0.2">
      <c r="A332">
        <f>ROW(Source!A143)</f>
        <v>143</v>
      </c>
      <c r="B332">
        <v>34736124</v>
      </c>
      <c r="C332">
        <v>34736973</v>
      </c>
      <c r="D332">
        <v>31709613</v>
      </c>
      <c r="E332">
        <v>1</v>
      </c>
      <c r="F332">
        <v>1</v>
      </c>
      <c r="G332">
        <v>1</v>
      </c>
      <c r="H332">
        <v>1</v>
      </c>
      <c r="I332" t="s">
        <v>412</v>
      </c>
      <c r="J332" t="s">
        <v>47</v>
      </c>
      <c r="K332" t="s">
        <v>413</v>
      </c>
      <c r="L332">
        <v>1191</v>
      </c>
      <c r="N332">
        <v>1013</v>
      </c>
      <c r="O332" t="s">
        <v>414</v>
      </c>
      <c r="P332" t="s">
        <v>414</v>
      </c>
      <c r="Q332">
        <v>1</v>
      </c>
      <c r="W332">
        <v>0</v>
      </c>
      <c r="X332">
        <v>735429535</v>
      </c>
      <c r="Y332">
        <v>81.599999999999994</v>
      </c>
      <c r="AA332">
        <v>0</v>
      </c>
      <c r="AB332">
        <v>0</v>
      </c>
      <c r="AC332">
        <v>0</v>
      </c>
      <c r="AD332">
        <v>52.88</v>
      </c>
      <c r="AE332">
        <v>0</v>
      </c>
      <c r="AF332">
        <v>0</v>
      </c>
      <c r="AG332">
        <v>0</v>
      </c>
      <c r="AH332">
        <v>7.8</v>
      </c>
      <c r="AI332">
        <v>1</v>
      </c>
      <c r="AJ332">
        <v>1</v>
      </c>
      <c r="AK332">
        <v>1</v>
      </c>
      <c r="AL332">
        <v>6.78</v>
      </c>
      <c r="AN332">
        <v>0</v>
      </c>
      <c r="AO332">
        <v>1</v>
      </c>
      <c r="AP332">
        <v>0</v>
      </c>
      <c r="AQ332">
        <v>0</v>
      </c>
      <c r="AR332">
        <v>0</v>
      </c>
      <c r="AS332" t="s">
        <v>47</v>
      </c>
      <c r="AT332">
        <v>81.599999999999994</v>
      </c>
      <c r="AU332" t="s">
        <v>47</v>
      </c>
      <c r="AV332">
        <v>1</v>
      </c>
      <c r="AW332">
        <v>2</v>
      </c>
      <c r="AX332">
        <v>34736974</v>
      </c>
      <c r="AY332">
        <v>1</v>
      </c>
      <c r="AZ332">
        <v>0</v>
      </c>
      <c r="BA332">
        <v>332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CX332">
        <f>Y332*Source!I143</f>
        <v>131.84927999999999</v>
      </c>
      <c r="CY332">
        <f>AD332</f>
        <v>52.88</v>
      </c>
      <c r="CZ332">
        <f>AH332</f>
        <v>7.8</v>
      </c>
      <c r="DA332">
        <f>AL332</f>
        <v>6.78</v>
      </c>
      <c r="DB332">
        <v>0</v>
      </c>
      <c r="GQ332">
        <v>-1</v>
      </c>
      <c r="GR332">
        <v>-1</v>
      </c>
    </row>
    <row r="333" spans="1:200" x14ac:dyDescent="0.2">
      <c r="A333">
        <f>ROW(Source!A143)</f>
        <v>143</v>
      </c>
      <c r="B333">
        <v>34736124</v>
      </c>
      <c r="C333">
        <v>34736973</v>
      </c>
      <c r="D333">
        <v>31709492</v>
      </c>
      <c r="E333">
        <v>1</v>
      </c>
      <c r="F333">
        <v>1</v>
      </c>
      <c r="G333">
        <v>1</v>
      </c>
      <c r="H333">
        <v>1</v>
      </c>
      <c r="I333" t="s">
        <v>434</v>
      </c>
      <c r="J333" t="s">
        <v>47</v>
      </c>
      <c r="K333" t="s">
        <v>435</v>
      </c>
      <c r="L333">
        <v>1191</v>
      </c>
      <c r="N333">
        <v>1013</v>
      </c>
      <c r="O333" t="s">
        <v>414</v>
      </c>
      <c r="P333" t="s">
        <v>414</v>
      </c>
      <c r="Q333">
        <v>1</v>
      </c>
      <c r="W333">
        <v>0</v>
      </c>
      <c r="X333">
        <v>-1417349443</v>
      </c>
      <c r="Y333">
        <v>0.13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1</v>
      </c>
      <c r="AJ333">
        <v>1</v>
      </c>
      <c r="AK333">
        <v>6.78</v>
      </c>
      <c r="AL333">
        <v>1</v>
      </c>
      <c r="AN333">
        <v>0</v>
      </c>
      <c r="AO333">
        <v>1</v>
      </c>
      <c r="AP333">
        <v>0</v>
      </c>
      <c r="AQ333">
        <v>0</v>
      </c>
      <c r="AR333">
        <v>0</v>
      </c>
      <c r="AS333" t="s">
        <v>47</v>
      </c>
      <c r="AT333">
        <v>0.13</v>
      </c>
      <c r="AU333" t="s">
        <v>47</v>
      </c>
      <c r="AV333">
        <v>2</v>
      </c>
      <c r="AW333">
        <v>2</v>
      </c>
      <c r="AX333">
        <v>34736975</v>
      </c>
      <c r="AY333">
        <v>1</v>
      </c>
      <c r="AZ333">
        <v>0</v>
      </c>
      <c r="BA333">
        <v>333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CX333">
        <f>Y333*Source!I143</f>
        <v>0.21005399999999999</v>
      </c>
      <c r="CY333">
        <f>AD333</f>
        <v>0</v>
      </c>
      <c r="CZ333">
        <f>AH333</f>
        <v>0</v>
      </c>
      <c r="DA333">
        <f>AL333</f>
        <v>1</v>
      </c>
      <c r="DB333">
        <v>0</v>
      </c>
      <c r="GQ333">
        <v>-1</v>
      </c>
      <c r="GR333">
        <v>-1</v>
      </c>
    </row>
    <row r="334" spans="1:200" x14ac:dyDescent="0.2">
      <c r="A334">
        <f>ROW(Source!A143)</f>
        <v>143</v>
      </c>
      <c r="B334">
        <v>34736124</v>
      </c>
      <c r="C334">
        <v>34736973</v>
      </c>
      <c r="D334">
        <v>31526951</v>
      </c>
      <c r="E334">
        <v>1</v>
      </c>
      <c r="F334">
        <v>1</v>
      </c>
      <c r="G334">
        <v>1</v>
      </c>
      <c r="H334">
        <v>2</v>
      </c>
      <c r="I334" t="s">
        <v>419</v>
      </c>
      <c r="J334" t="s">
        <v>420</v>
      </c>
      <c r="K334" t="s">
        <v>421</v>
      </c>
      <c r="L334">
        <v>1368</v>
      </c>
      <c r="N334">
        <v>1011</v>
      </c>
      <c r="O334" t="s">
        <v>418</v>
      </c>
      <c r="P334" t="s">
        <v>418</v>
      </c>
      <c r="Q334">
        <v>1</v>
      </c>
      <c r="W334">
        <v>0</v>
      </c>
      <c r="X334">
        <v>1047452784</v>
      </c>
      <c r="Y334">
        <v>0.1</v>
      </c>
      <c r="AA334">
        <v>0</v>
      </c>
      <c r="AB334">
        <v>11.53</v>
      </c>
      <c r="AC334">
        <v>0</v>
      </c>
      <c r="AD334">
        <v>0</v>
      </c>
      <c r="AE334">
        <v>0</v>
      </c>
      <c r="AF334">
        <v>1.7</v>
      </c>
      <c r="AG334">
        <v>0</v>
      </c>
      <c r="AH334">
        <v>0</v>
      </c>
      <c r="AI334">
        <v>1</v>
      </c>
      <c r="AJ334">
        <v>6.78</v>
      </c>
      <c r="AK334">
        <v>1</v>
      </c>
      <c r="AL334">
        <v>1</v>
      </c>
      <c r="AN334">
        <v>0</v>
      </c>
      <c r="AO334">
        <v>1</v>
      </c>
      <c r="AP334">
        <v>0</v>
      </c>
      <c r="AQ334">
        <v>0</v>
      </c>
      <c r="AR334">
        <v>0</v>
      </c>
      <c r="AS334" t="s">
        <v>47</v>
      </c>
      <c r="AT334">
        <v>0.1</v>
      </c>
      <c r="AU334" t="s">
        <v>47</v>
      </c>
      <c r="AV334">
        <v>0</v>
      </c>
      <c r="AW334">
        <v>2</v>
      </c>
      <c r="AX334">
        <v>34736976</v>
      </c>
      <c r="AY334">
        <v>1</v>
      </c>
      <c r="AZ334">
        <v>0</v>
      </c>
      <c r="BA334">
        <v>334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CX334">
        <f>Y334*Source!I143</f>
        <v>0.16158</v>
      </c>
      <c r="CY334">
        <f>AB334</f>
        <v>11.53</v>
      </c>
      <c r="CZ334">
        <f>AF334</f>
        <v>1.7</v>
      </c>
      <c r="DA334">
        <f>AJ334</f>
        <v>6.78</v>
      </c>
      <c r="DB334">
        <v>0</v>
      </c>
      <c r="GQ334">
        <v>-1</v>
      </c>
      <c r="GR334">
        <v>-1</v>
      </c>
    </row>
    <row r="335" spans="1:200" x14ac:dyDescent="0.2">
      <c r="A335">
        <f>ROW(Source!A143)</f>
        <v>143</v>
      </c>
      <c r="B335">
        <v>34736124</v>
      </c>
      <c r="C335">
        <v>34736973</v>
      </c>
      <c r="D335">
        <v>31528142</v>
      </c>
      <c r="E335">
        <v>1</v>
      </c>
      <c r="F335">
        <v>1</v>
      </c>
      <c r="G335">
        <v>1</v>
      </c>
      <c r="H335">
        <v>2</v>
      </c>
      <c r="I335" t="s">
        <v>439</v>
      </c>
      <c r="J335" t="s">
        <v>440</v>
      </c>
      <c r="K335" t="s">
        <v>441</v>
      </c>
      <c r="L335">
        <v>1368</v>
      </c>
      <c r="N335">
        <v>1011</v>
      </c>
      <c r="O335" t="s">
        <v>418</v>
      </c>
      <c r="P335" t="s">
        <v>418</v>
      </c>
      <c r="Q335">
        <v>1</v>
      </c>
      <c r="W335">
        <v>0</v>
      </c>
      <c r="X335">
        <v>1372534845</v>
      </c>
      <c r="Y335">
        <v>0.13</v>
      </c>
      <c r="AA335">
        <v>0</v>
      </c>
      <c r="AB335">
        <v>445.51</v>
      </c>
      <c r="AC335">
        <v>11.6</v>
      </c>
      <c r="AD335">
        <v>0</v>
      </c>
      <c r="AE335">
        <v>0</v>
      </c>
      <c r="AF335">
        <v>65.709999999999994</v>
      </c>
      <c r="AG335">
        <v>11.6</v>
      </c>
      <c r="AH335">
        <v>0</v>
      </c>
      <c r="AI335">
        <v>1</v>
      </c>
      <c r="AJ335">
        <v>6.78</v>
      </c>
      <c r="AK335">
        <v>1</v>
      </c>
      <c r="AL335">
        <v>1</v>
      </c>
      <c r="AN335">
        <v>0</v>
      </c>
      <c r="AO335">
        <v>1</v>
      </c>
      <c r="AP335">
        <v>0</v>
      </c>
      <c r="AQ335">
        <v>0</v>
      </c>
      <c r="AR335">
        <v>0</v>
      </c>
      <c r="AS335" t="s">
        <v>47</v>
      </c>
      <c r="AT335">
        <v>0.13</v>
      </c>
      <c r="AU335" t="s">
        <v>47</v>
      </c>
      <c r="AV335">
        <v>0</v>
      </c>
      <c r="AW335">
        <v>2</v>
      </c>
      <c r="AX335">
        <v>34736977</v>
      </c>
      <c r="AY335">
        <v>1</v>
      </c>
      <c r="AZ335">
        <v>0</v>
      </c>
      <c r="BA335">
        <v>335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CX335">
        <f>Y335*Source!I143</f>
        <v>0.21005399999999999</v>
      </c>
      <c r="CY335">
        <f>AB335</f>
        <v>445.51</v>
      </c>
      <c r="CZ335">
        <f>AF335</f>
        <v>65.709999999999994</v>
      </c>
      <c r="DA335">
        <f>AJ335</f>
        <v>6.78</v>
      </c>
      <c r="DB335">
        <v>0</v>
      </c>
      <c r="GQ335">
        <v>-1</v>
      </c>
      <c r="GR335">
        <v>-1</v>
      </c>
    </row>
    <row r="336" spans="1:200" x14ac:dyDescent="0.2">
      <c r="A336">
        <f>ROW(Source!A143)</f>
        <v>143</v>
      </c>
      <c r="B336">
        <v>34736124</v>
      </c>
      <c r="C336">
        <v>34736973</v>
      </c>
      <c r="D336">
        <v>31446395</v>
      </c>
      <c r="E336">
        <v>1</v>
      </c>
      <c r="F336">
        <v>1</v>
      </c>
      <c r="G336">
        <v>1</v>
      </c>
      <c r="H336">
        <v>3</v>
      </c>
      <c r="I336" t="s">
        <v>594</v>
      </c>
      <c r="J336" t="s">
        <v>595</v>
      </c>
      <c r="K336" t="s">
        <v>596</v>
      </c>
      <c r="L336">
        <v>1339</v>
      </c>
      <c r="N336">
        <v>1007</v>
      </c>
      <c r="O336" t="s">
        <v>81</v>
      </c>
      <c r="P336" t="s">
        <v>81</v>
      </c>
      <c r="Q336">
        <v>1</v>
      </c>
      <c r="W336">
        <v>0</v>
      </c>
      <c r="X336">
        <v>-1660354250</v>
      </c>
      <c r="Y336">
        <v>0.18</v>
      </c>
      <c r="AA336">
        <v>16.54</v>
      </c>
      <c r="AB336">
        <v>0</v>
      </c>
      <c r="AC336">
        <v>0</v>
      </c>
      <c r="AD336">
        <v>0</v>
      </c>
      <c r="AE336">
        <v>2.44</v>
      </c>
      <c r="AF336">
        <v>0</v>
      </c>
      <c r="AG336">
        <v>0</v>
      </c>
      <c r="AH336">
        <v>0</v>
      </c>
      <c r="AI336">
        <v>6.78</v>
      </c>
      <c r="AJ336">
        <v>1</v>
      </c>
      <c r="AK336">
        <v>1</v>
      </c>
      <c r="AL336">
        <v>1</v>
      </c>
      <c r="AN336">
        <v>0</v>
      </c>
      <c r="AO336">
        <v>1</v>
      </c>
      <c r="AP336">
        <v>0</v>
      </c>
      <c r="AQ336">
        <v>0</v>
      </c>
      <c r="AR336">
        <v>0</v>
      </c>
      <c r="AS336" t="s">
        <v>47</v>
      </c>
      <c r="AT336">
        <v>0.18</v>
      </c>
      <c r="AU336" t="s">
        <v>47</v>
      </c>
      <c r="AV336">
        <v>0</v>
      </c>
      <c r="AW336">
        <v>2</v>
      </c>
      <c r="AX336">
        <v>34736978</v>
      </c>
      <c r="AY336">
        <v>1</v>
      </c>
      <c r="AZ336">
        <v>0</v>
      </c>
      <c r="BA336">
        <v>336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CX336">
        <f>Y336*Source!I143</f>
        <v>0.29084399999999999</v>
      </c>
      <c r="CY336">
        <f>AA336</f>
        <v>16.54</v>
      </c>
      <c r="CZ336">
        <f>AE336</f>
        <v>2.44</v>
      </c>
      <c r="DA336">
        <f>AI336</f>
        <v>6.78</v>
      </c>
      <c r="DB336">
        <v>0</v>
      </c>
      <c r="DH336">
        <f>Source!I143*SmtRes!Y336</f>
        <v>0.29084399999999999</v>
      </c>
      <c r="DI336">
        <f>AA336</f>
        <v>16.54</v>
      </c>
      <c r="DJ336">
        <f>EtalonRes!Y336</f>
        <v>2.44</v>
      </c>
      <c r="DK336">
        <f>Source!BC143</f>
        <v>6.78</v>
      </c>
      <c r="GQ336">
        <v>-1</v>
      </c>
      <c r="GR336">
        <v>-1</v>
      </c>
    </row>
    <row r="337" spans="1:200" x14ac:dyDescent="0.2">
      <c r="A337">
        <f>ROW(Source!A143)</f>
        <v>143</v>
      </c>
      <c r="B337">
        <v>34736124</v>
      </c>
      <c r="C337">
        <v>34736973</v>
      </c>
      <c r="D337">
        <v>31451091</v>
      </c>
      <c r="E337">
        <v>1</v>
      </c>
      <c r="F337">
        <v>1</v>
      </c>
      <c r="G337">
        <v>1</v>
      </c>
      <c r="H337">
        <v>3</v>
      </c>
      <c r="I337" t="s">
        <v>631</v>
      </c>
      <c r="J337" t="s">
        <v>632</v>
      </c>
      <c r="K337" t="s">
        <v>633</v>
      </c>
      <c r="L337">
        <v>1348</v>
      </c>
      <c r="N337">
        <v>1009</v>
      </c>
      <c r="O337" t="s">
        <v>74</v>
      </c>
      <c r="P337" t="s">
        <v>74</v>
      </c>
      <c r="Q337">
        <v>1000</v>
      </c>
      <c r="W337">
        <v>0</v>
      </c>
      <c r="X337">
        <v>-1421715385</v>
      </c>
      <c r="Y337">
        <v>0.25</v>
      </c>
      <c r="AA337">
        <v>4949.26</v>
      </c>
      <c r="AB337">
        <v>0</v>
      </c>
      <c r="AC337">
        <v>0</v>
      </c>
      <c r="AD337">
        <v>0</v>
      </c>
      <c r="AE337">
        <v>729.98</v>
      </c>
      <c r="AF337">
        <v>0</v>
      </c>
      <c r="AG337">
        <v>0</v>
      </c>
      <c r="AH337">
        <v>0</v>
      </c>
      <c r="AI337">
        <v>6.78</v>
      </c>
      <c r="AJ337">
        <v>1</v>
      </c>
      <c r="AK337">
        <v>1</v>
      </c>
      <c r="AL337">
        <v>1</v>
      </c>
      <c r="AN337">
        <v>0</v>
      </c>
      <c r="AO337">
        <v>1</v>
      </c>
      <c r="AP337">
        <v>0</v>
      </c>
      <c r="AQ337">
        <v>0</v>
      </c>
      <c r="AR337">
        <v>0</v>
      </c>
      <c r="AS337" t="s">
        <v>47</v>
      </c>
      <c r="AT337">
        <v>0.25</v>
      </c>
      <c r="AU337" t="s">
        <v>47</v>
      </c>
      <c r="AV337">
        <v>0</v>
      </c>
      <c r="AW337">
        <v>2</v>
      </c>
      <c r="AX337">
        <v>34736979</v>
      </c>
      <c r="AY337">
        <v>1</v>
      </c>
      <c r="AZ337">
        <v>0</v>
      </c>
      <c r="BA337">
        <v>337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CX337">
        <f>Y337*Source!I143</f>
        <v>0.40394999999999998</v>
      </c>
      <c r="CY337">
        <f>AA337</f>
        <v>4949.26</v>
      </c>
      <c r="CZ337">
        <f>AE337</f>
        <v>729.98</v>
      </c>
      <c r="DA337">
        <f>AI337</f>
        <v>6.78</v>
      </c>
      <c r="DB337">
        <v>0</v>
      </c>
      <c r="DH337">
        <f>Source!I143*SmtRes!Y337</f>
        <v>0.40394999999999998</v>
      </c>
      <c r="DI337">
        <f>AA337</f>
        <v>4949.26</v>
      </c>
      <c r="DJ337">
        <f>EtalonRes!Y337</f>
        <v>729.98</v>
      </c>
      <c r="DK337">
        <f>Source!BC143</f>
        <v>6.78</v>
      </c>
      <c r="GQ337">
        <v>-1</v>
      </c>
      <c r="GR337">
        <v>-1</v>
      </c>
    </row>
    <row r="338" spans="1:200" x14ac:dyDescent="0.2">
      <c r="A338">
        <f>ROW(Source!A143)</f>
        <v>143</v>
      </c>
      <c r="B338">
        <v>34736124</v>
      </c>
      <c r="C338">
        <v>34736973</v>
      </c>
      <c r="D338">
        <v>31469027</v>
      </c>
      <c r="E338">
        <v>1</v>
      </c>
      <c r="F338">
        <v>1</v>
      </c>
      <c r="G338">
        <v>1</v>
      </c>
      <c r="H338">
        <v>3</v>
      </c>
      <c r="I338" t="s">
        <v>634</v>
      </c>
      <c r="J338" t="s">
        <v>635</v>
      </c>
      <c r="K338" t="s">
        <v>636</v>
      </c>
      <c r="L338">
        <v>1327</v>
      </c>
      <c r="N338">
        <v>1005</v>
      </c>
      <c r="O338" t="s">
        <v>170</v>
      </c>
      <c r="P338" t="s">
        <v>170</v>
      </c>
      <c r="Q338">
        <v>1</v>
      </c>
      <c r="W338">
        <v>0</v>
      </c>
      <c r="X338">
        <v>1704710638</v>
      </c>
      <c r="Y338">
        <v>110</v>
      </c>
      <c r="AA338">
        <v>191.54</v>
      </c>
      <c r="AB338">
        <v>0</v>
      </c>
      <c r="AC338">
        <v>0</v>
      </c>
      <c r="AD338">
        <v>0</v>
      </c>
      <c r="AE338">
        <v>28.25</v>
      </c>
      <c r="AF338">
        <v>0</v>
      </c>
      <c r="AG338">
        <v>0</v>
      </c>
      <c r="AH338">
        <v>0</v>
      </c>
      <c r="AI338">
        <v>6.78</v>
      </c>
      <c r="AJ338">
        <v>1</v>
      </c>
      <c r="AK338">
        <v>1</v>
      </c>
      <c r="AL338">
        <v>1</v>
      </c>
      <c r="AN338">
        <v>0</v>
      </c>
      <c r="AO338">
        <v>1</v>
      </c>
      <c r="AP338">
        <v>0</v>
      </c>
      <c r="AQ338">
        <v>0</v>
      </c>
      <c r="AR338">
        <v>0</v>
      </c>
      <c r="AS338" t="s">
        <v>47</v>
      </c>
      <c r="AT338">
        <v>110</v>
      </c>
      <c r="AU338" t="s">
        <v>47</v>
      </c>
      <c r="AV338">
        <v>0</v>
      </c>
      <c r="AW338">
        <v>2</v>
      </c>
      <c r="AX338">
        <v>34736980</v>
      </c>
      <c r="AY338">
        <v>1</v>
      </c>
      <c r="AZ338">
        <v>0</v>
      </c>
      <c r="BA338">
        <v>338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CX338">
        <f>Y338*Source!I143</f>
        <v>177.738</v>
      </c>
      <c r="CY338">
        <f>AA338</f>
        <v>191.54</v>
      </c>
      <c r="CZ338">
        <f>AE338</f>
        <v>28.25</v>
      </c>
      <c r="DA338">
        <f>AI338</f>
        <v>6.78</v>
      </c>
      <c r="DB338">
        <v>0</v>
      </c>
      <c r="DH338">
        <f>Source!I143*SmtRes!Y338</f>
        <v>177.738</v>
      </c>
      <c r="DI338">
        <f>AA338</f>
        <v>191.54</v>
      </c>
      <c r="DJ338">
        <f>EtalonRes!Y338</f>
        <v>28.25</v>
      </c>
      <c r="DK338">
        <f>Source!BC143</f>
        <v>6.78</v>
      </c>
      <c r="GQ338">
        <v>-1</v>
      </c>
      <c r="GR338">
        <v>-1</v>
      </c>
    </row>
    <row r="339" spans="1:200" x14ac:dyDescent="0.2">
      <c r="A339">
        <f>ROW(Source!A144)</f>
        <v>144</v>
      </c>
      <c r="B339">
        <v>34736102</v>
      </c>
      <c r="C339">
        <v>34736993</v>
      </c>
      <c r="D339">
        <v>31715109</v>
      </c>
      <c r="E339">
        <v>1</v>
      </c>
      <c r="F339">
        <v>1</v>
      </c>
      <c r="G339">
        <v>1</v>
      </c>
      <c r="H339">
        <v>1</v>
      </c>
      <c r="I339" t="s">
        <v>505</v>
      </c>
      <c r="J339" t="s">
        <v>47</v>
      </c>
      <c r="K339" t="s">
        <v>506</v>
      </c>
      <c r="L339">
        <v>1191</v>
      </c>
      <c r="N339">
        <v>1013</v>
      </c>
      <c r="O339" t="s">
        <v>414</v>
      </c>
      <c r="P339" t="s">
        <v>414</v>
      </c>
      <c r="Q339">
        <v>1</v>
      </c>
      <c r="W339">
        <v>0</v>
      </c>
      <c r="X339">
        <v>-784637506</v>
      </c>
      <c r="Y339">
        <v>188.25</v>
      </c>
      <c r="AA339">
        <v>0</v>
      </c>
      <c r="AB339">
        <v>0</v>
      </c>
      <c r="AC339">
        <v>0</v>
      </c>
      <c r="AD339">
        <v>8.74</v>
      </c>
      <c r="AE339">
        <v>0</v>
      </c>
      <c r="AF339">
        <v>0</v>
      </c>
      <c r="AG339">
        <v>0</v>
      </c>
      <c r="AH339">
        <v>8.74</v>
      </c>
      <c r="AI339">
        <v>1</v>
      </c>
      <c r="AJ339">
        <v>1</v>
      </c>
      <c r="AK339">
        <v>1</v>
      </c>
      <c r="AL339">
        <v>1</v>
      </c>
      <c r="AN339">
        <v>0</v>
      </c>
      <c r="AO339">
        <v>1</v>
      </c>
      <c r="AP339">
        <v>0</v>
      </c>
      <c r="AQ339">
        <v>0</v>
      </c>
      <c r="AR339">
        <v>0</v>
      </c>
      <c r="AS339" t="s">
        <v>47</v>
      </c>
      <c r="AT339">
        <v>188.25</v>
      </c>
      <c r="AU339" t="s">
        <v>47</v>
      </c>
      <c r="AV339">
        <v>1</v>
      </c>
      <c r="AW339">
        <v>2</v>
      </c>
      <c r="AX339">
        <v>34737096</v>
      </c>
      <c r="AY339">
        <v>1</v>
      </c>
      <c r="AZ339">
        <v>0</v>
      </c>
      <c r="BA339">
        <v>339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CX339">
        <f>Y339*Source!I144</f>
        <v>304.17435</v>
      </c>
      <c r="CY339">
        <f>AD339</f>
        <v>8.74</v>
      </c>
      <c r="CZ339">
        <f>AH339</f>
        <v>8.74</v>
      </c>
      <c r="DA339">
        <f>AL339</f>
        <v>1</v>
      </c>
      <c r="DB339">
        <v>0</v>
      </c>
      <c r="GQ339">
        <v>-1</v>
      </c>
      <c r="GR339">
        <v>-1</v>
      </c>
    </row>
    <row r="340" spans="1:200" x14ac:dyDescent="0.2">
      <c r="A340">
        <f>ROW(Source!A144)</f>
        <v>144</v>
      </c>
      <c r="B340">
        <v>34736102</v>
      </c>
      <c r="C340">
        <v>34736993</v>
      </c>
      <c r="D340">
        <v>31526951</v>
      </c>
      <c r="E340">
        <v>1</v>
      </c>
      <c r="F340">
        <v>1</v>
      </c>
      <c r="G340">
        <v>1</v>
      </c>
      <c r="H340">
        <v>2</v>
      </c>
      <c r="I340" t="s">
        <v>419</v>
      </c>
      <c r="J340" t="s">
        <v>420</v>
      </c>
      <c r="K340" t="s">
        <v>421</v>
      </c>
      <c r="L340">
        <v>1368</v>
      </c>
      <c r="N340">
        <v>1011</v>
      </c>
      <c r="O340" t="s">
        <v>418</v>
      </c>
      <c r="P340" t="s">
        <v>418</v>
      </c>
      <c r="Q340">
        <v>1</v>
      </c>
      <c r="W340">
        <v>0</v>
      </c>
      <c r="X340">
        <v>1047452784</v>
      </c>
      <c r="Y340">
        <v>0.71</v>
      </c>
      <c r="AA340">
        <v>0</v>
      </c>
      <c r="AB340">
        <v>1.7</v>
      </c>
      <c r="AC340">
        <v>0</v>
      </c>
      <c r="AD340">
        <v>0</v>
      </c>
      <c r="AE340">
        <v>0</v>
      </c>
      <c r="AF340">
        <v>1.7</v>
      </c>
      <c r="AG340">
        <v>0</v>
      </c>
      <c r="AH340">
        <v>0</v>
      </c>
      <c r="AI340">
        <v>1</v>
      </c>
      <c r="AJ340">
        <v>1</v>
      </c>
      <c r="AK340">
        <v>1</v>
      </c>
      <c r="AL340">
        <v>1</v>
      </c>
      <c r="AN340">
        <v>0</v>
      </c>
      <c r="AO340">
        <v>1</v>
      </c>
      <c r="AP340">
        <v>0</v>
      </c>
      <c r="AQ340">
        <v>0</v>
      </c>
      <c r="AR340">
        <v>0</v>
      </c>
      <c r="AS340" t="s">
        <v>47</v>
      </c>
      <c r="AT340">
        <v>0.71</v>
      </c>
      <c r="AU340" t="s">
        <v>47</v>
      </c>
      <c r="AV340">
        <v>0</v>
      </c>
      <c r="AW340">
        <v>2</v>
      </c>
      <c r="AX340">
        <v>34737097</v>
      </c>
      <c r="AY340">
        <v>1</v>
      </c>
      <c r="AZ340">
        <v>0</v>
      </c>
      <c r="BA340">
        <v>340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CX340">
        <f>Y340*Source!I144</f>
        <v>1.1472179999999998</v>
      </c>
      <c r="CY340">
        <f>AB340</f>
        <v>1.7</v>
      </c>
      <c r="CZ340">
        <f>AF340</f>
        <v>1.7</v>
      </c>
      <c r="DA340">
        <f>AJ340</f>
        <v>1</v>
      </c>
      <c r="DB340">
        <v>0</v>
      </c>
      <c r="GQ340">
        <v>-1</v>
      </c>
      <c r="GR340">
        <v>-1</v>
      </c>
    </row>
    <row r="341" spans="1:200" x14ac:dyDescent="0.2">
      <c r="A341">
        <f>ROW(Source!A144)</f>
        <v>144</v>
      </c>
      <c r="B341">
        <v>34736102</v>
      </c>
      <c r="C341">
        <v>34736993</v>
      </c>
      <c r="D341">
        <v>31446395</v>
      </c>
      <c r="E341">
        <v>1</v>
      </c>
      <c r="F341">
        <v>1</v>
      </c>
      <c r="G341">
        <v>1</v>
      </c>
      <c r="H341">
        <v>3</v>
      </c>
      <c r="I341" t="s">
        <v>594</v>
      </c>
      <c r="J341" t="s">
        <v>595</v>
      </c>
      <c r="K341" t="s">
        <v>596</v>
      </c>
      <c r="L341">
        <v>1339</v>
      </c>
      <c r="N341">
        <v>1007</v>
      </c>
      <c r="O341" t="s">
        <v>81</v>
      </c>
      <c r="P341" t="s">
        <v>81</v>
      </c>
      <c r="Q341">
        <v>1</v>
      </c>
      <c r="W341">
        <v>0</v>
      </c>
      <c r="X341">
        <v>-1660354250</v>
      </c>
      <c r="Y341">
        <v>0.35</v>
      </c>
      <c r="AA341">
        <v>2.44</v>
      </c>
      <c r="AB341">
        <v>0</v>
      </c>
      <c r="AC341">
        <v>0</v>
      </c>
      <c r="AD341">
        <v>0</v>
      </c>
      <c r="AE341">
        <v>2.44</v>
      </c>
      <c r="AF341">
        <v>0</v>
      </c>
      <c r="AG341">
        <v>0</v>
      </c>
      <c r="AH341">
        <v>0</v>
      </c>
      <c r="AI341">
        <v>1</v>
      </c>
      <c r="AJ341">
        <v>1</v>
      </c>
      <c r="AK341">
        <v>1</v>
      </c>
      <c r="AL341">
        <v>1</v>
      </c>
      <c r="AN341">
        <v>0</v>
      </c>
      <c r="AO341">
        <v>1</v>
      </c>
      <c r="AP341">
        <v>0</v>
      </c>
      <c r="AQ341">
        <v>0</v>
      </c>
      <c r="AR341">
        <v>0</v>
      </c>
      <c r="AS341" t="s">
        <v>47</v>
      </c>
      <c r="AT341">
        <v>0.35</v>
      </c>
      <c r="AU341" t="s">
        <v>47</v>
      </c>
      <c r="AV341">
        <v>0</v>
      </c>
      <c r="AW341">
        <v>2</v>
      </c>
      <c r="AX341">
        <v>34737098</v>
      </c>
      <c r="AY341">
        <v>1</v>
      </c>
      <c r="AZ341">
        <v>0</v>
      </c>
      <c r="BA341">
        <v>341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CX341">
        <f>Y341*Source!I144</f>
        <v>0.56552999999999998</v>
      </c>
      <c r="CY341">
        <f>AA341</f>
        <v>2.44</v>
      </c>
      <c r="CZ341">
        <f>AE341</f>
        <v>2.44</v>
      </c>
      <c r="DA341">
        <f>AI341</f>
        <v>1</v>
      </c>
      <c r="DB341">
        <v>0</v>
      </c>
      <c r="DH341">
        <f>Source!I144*SmtRes!Y341</f>
        <v>0.56552999999999998</v>
      </c>
      <c r="DI341">
        <f>AA341</f>
        <v>2.44</v>
      </c>
      <c r="DJ341">
        <f>EtalonRes!Y341</f>
        <v>2.44</v>
      </c>
      <c r="DK341">
        <f>Source!BC144</f>
        <v>1</v>
      </c>
      <c r="GQ341">
        <v>-1</v>
      </c>
      <c r="GR341">
        <v>-1</v>
      </c>
    </row>
    <row r="342" spans="1:200" x14ac:dyDescent="0.2">
      <c r="A342">
        <f>ROW(Source!A144)</f>
        <v>144</v>
      </c>
      <c r="B342">
        <v>34736102</v>
      </c>
      <c r="C342">
        <v>34736993</v>
      </c>
      <c r="D342">
        <v>31443675</v>
      </c>
      <c r="E342">
        <v>17</v>
      </c>
      <c r="F342">
        <v>1</v>
      </c>
      <c r="G342">
        <v>1</v>
      </c>
      <c r="H342">
        <v>3</v>
      </c>
      <c r="I342" t="s">
        <v>72</v>
      </c>
      <c r="J342" t="s">
        <v>47</v>
      </c>
      <c r="K342" t="s">
        <v>73</v>
      </c>
      <c r="L342">
        <v>1348</v>
      </c>
      <c r="N342">
        <v>1009</v>
      </c>
      <c r="O342" t="s">
        <v>74</v>
      </c>
      <c r="P342" t="s">
        <v>74</v>
      </c>
      <c r="Q342">
        <v>1000</v>
      </c>
      <c r="W342">
        <v>0</v>
      </c>
      <c r="X342">
        <v>-179832266</v>
      </c>
      <c r="Y342">
        <v>4.84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1</v>
      </c>
      <c r="AJ342">
        <v>1</v>
      </c>
      <c r="AK342">
        <v>1</v>
      </c>
      <c r="AL342">
        <v>1</v>
      </c>
      <c r="AN342">
        <v>0</v>
      </c>
      <c r="AO342">
        <v>0</v>
      </c>
      <c r="AP342">
        <v>0</v>
      </c>
      <c r="AQ342">
        <v>0</v>
      </c>
      <c r="AR342">
        <v>0</v>
      </c>
      <c r="AS342" t="s">
        <v>47</v>
      </c>
      <c r="AT342">
        <v>4.84</v>
      </c>
      <c r="AU342" t="s">
        <v>47</v>
      </c>
      <c r="AV342">
        <v>0</v>
      </c>
      <c r="AW342">
        <v>2</v>
      </c>
      <c r="AX342">
        <v>34737099</v>
      </c>
      <c r="AY342">
        <v>1</v>
      </c>
      <c r="AZ342">
        <v>0</v>
      </c>
      <c r="BA342">
        <v>342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CX342">
        <f>Y342*Source!I144</f>
        <v>7.8204719999999996</v>
      </c>
      <c r="CY342">
        <f>AA342</f>
        <v>0</v>
      </c>
      <c r="CZ342">
        <f>AE342</f>
        <v>0</v>
      </c>
      <c r="DA342">
        <f>AI342</f>
        <v>1</v>
      </c>
      <c r="DB342">
        <v>0</v>
      </c>
      <c r="DH342">
        <f>Source!I144*SmtRes!Y342</f>
        <v>7.8204719999999996</v>
      </c>
      <c r="DI342">
        <f>AA342</f>
        <v>0</v>
      </c>
      <c r="DJ342">
        <f>EtalonRes!Y342</f>
        <v>0</v>
      </c>
      <c r="DK342">
        <f>Source!BC144</f>
        <v>1</v>
      </c>
      <c r="GP342">
        <v>1</v>
      </c>
      <c r="GQ342">
        <v>-1</v>
      </c>
      <c r="GR342">
        <v>-1</v>
      </c>
    </row>
    <row r="343" spans="1:200" x14ac:dyDescent="0.2">
      <c r="A343">
        <f>ROW(Source!A144)</f>
        <v>144</v>
      </c>
      <c r="B343">
        <v>34736102</v>
      </c>
      <c r="C343">
        <v>34736993</v>
      </c>
      <c r="D343">
        <v>31451984</v>
      </c>
      <c r="E343">
        <v>1</v>
      </c>
      <c r="F343">
        <v>1</v>
      </c>
      <c r="G343">
        <v>1</v>
      </c>
      <c r="H343">
        <v>3</v>
      </c>
      <c r="I343" t="s">
        <v>637</v>
      </c>
      <c r="J343" t="s">
        <v>638</v>
      </c>
      <c r="K343" t="s">
        <v>639</v>
      </c>
      <c r="L343">
        <v>1339</v>
      </c>
      <c r="N343">
        <v>1007</v>
      </c>
      <c r="O343" t="s">
        <v>81</v>
      </c>
      <c r="P343" t="s">
        <v>81</v>
      </c>
      <c r="Q343">
        <v>1</v>
      </c>
      <c r="W343">
        <v>0</v>
      </c>
      <c r="X343">
        <v>-1001479081</v>
      </c>
      <c r="Y343">
        <v>2.2000000000000002</v>
      </c>
      <c r="AA343">
        <v>517.91</v>
      </c>
      <c r="AB343">
        <v>0</v>
      </c>
      <c r="AC343">
        <v>0</v>
      </c>
      <c r="AD343">
        <v>0</v>
      </c>
      <c r="AE343">
        <v>517.91</v>
      </c>
      <c r="AF343">
        <v>0</v>
      </c>
      <c r="AG343">
        <v>0</v>
      </c>
      <c r="AH343">
        <v>0</v>
      </c>
      <c r="AI343">
        <v>1</v>
      </c>
      <c r="AJ343">
        <v>1</v>
      </c>
      <c r="AK343">
        <v>1</v>
      </c>
      <c r="AL343">
        <v>1</v>
      </c>
      <c r="AN343">
        <v>0</v>
      </c>
      <c r="AO343">
        <v>1</v>
      </c>
      <c r="AP343">
        <v>0</v>
      </c>
      <c r="AQ343">
        <v>0</v>
      </c>
      <c r="AR343">
        <v>0</v>
      </c>
      <c r="AS343" t="s">
        <v>47</v>
      </c>
      <c r="AT343">
        <v>2.2000000000000002</v>
      </c>
      <c r="AU343" t="s">
        <v>47</v>
      </c>
      <c r="AV343">
        <v>0</v>
      </c>
      <c r="AW343">
        <v>2</v>
      </c>
      <c r="AX343">
        <v>34737100</v>
      </c>
      <c r="AY343">
        <v>1</v>
      </c>
      <c r="AZ343">
        <v>0</v>
      </c>
      <c r="BA343">
        <v>343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CX343">
        <f>Y343*Source!I144</f>
        <v>3.5547599999999999</v>
      </c>
      <c r="CY343">
        <f>AA343</f>
        <v>517.91</v>
      </c>
      <c r="CZ343">
        <f>AE343</f>
        <v>517.91</v>
      </c>
      <c r="DA343">
        <f>AI343</f>
        <v>1</v>
      </c>
      <c r="DB343">
        <v>0</v>
      </c>
      <c r="DH343">
        <f>Source!I144*SmtRes!Y343</f>
        <v>3.5547599999999999</v>
      </c>
      <c r="DI343">
        <f>AA343</f>
        <v>517.91</v>
      </c>
      <c r="DJ343">
        <f>EtalonRes!Y343</f>
        <v>517.91</v>
      </c>
      <c r="DK343">
        <f>Source!BC144</f>
        <v>1</v>
      </c>
      <c r="GQ343">
        <v>-1</v>
      </c>
      <c r="GR343">
        <v>-1</v>
      </c>
    </row>
    <row r="344" spans="1:200" x14ac:dyDescent="0.2">
      <c r="A344">
        <f>ROW(Source!A145)</f>
        <v>145</v>
      </c>
      <c r="B344">
        <v>34736124</v>
      </c>
      <c r="C344">
        <v>34736993</v>
      </c>
      <c r="D344">
        <v>31715109</v>
      </c>
      <c r="E344">
        <v>1</v>
      </c>
      <c r="F344">
        <v>1</v>
      </c>
      <c r="G344">
        <v>1</v>
      </c>
      <c r="H344">
        <v>1</v>
      </c>
      <c r="I344" t="s">
        <v>505</v>
      </c>
      <c r="J344" t="s">
        <v>47</v>
      </c>
      <c r="K344" t="s">
        <v>506</v>
      </c>
      <c r="L344">
        <v>1191</v>
      </c>
      <c r="N344">
        <v>1013</v>
      </c>
      <c r="O344" t="s">
        <v>414</v>
      </c>
      <c r="P344" t="s">
        <v>414</v>
      </c>
      <c r="Q344">
        <v>1</v>
      </c>
      <c r="W344">
        <v>0</v>
      </c>
      <c r="X344">
        <v>-784637506</v>
      </c>
      <c r="Y344">
        <v>188.25</v>
      </c>
      <c r="AA344">
        <v>0</v>
      </c>
      <c r="AB344">
        <v>0</v>
      </c>
      <c r="AC344">
        <v>0</v>
      </c>
      <c r="AD344">
        <v>59.26</v>
      </c>
      <c r="AE344">
        <v>0</v>
      </c>
      <c r="AF344">
        <v>0</v>
      </c>
      <c r="AG344">
        <v>0</v>
      </c>
      <c r="AH344">
        <v>8.74</v>
      </c>
      <c r="AI344">
        <v>1</v>
      </c>
      <c r="AJ344">
        <v>1</v>
      </c>
      <c r="AK344">
        <v>1</v>
      </c>
      <c r="AL344">
        <v>6.78</v>
      </c>
      <c r="AN344">
        <v>0</v>
      </c>
      <c r="AO344">
        <v>1</v>
      </c>
      <c r="AP344">
        <v>0</v>
      </c>
      <c r="AQ344">
        <v>0</v>
      </c>
      <c r="AR344">
        <v>0</v>
      </c>
      <c r="AS344" t="s">
        <v>47</v>
      </c>
      <c r="AT344">
        <v>188.25</v>
      </c>
      <c r="AU344" t="s">
        <v>47</v>
      </c>
      <c r="AV344">
        <v>1</v>
      </c>
      <c r="AW344">
        <v>2</v>
      </c>
      <c r="AX344">
        <v>34737096</v>
      </c>
      <c r="AY344">
        <v>1</v>
      </c>
      <c r="AZ344">
        <v>0</v>
      </c>
      <c r="BA344">
        <v>344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CX344">
        <f>Y344*Source!I145</f>
        <v>304.17435</v>
      </c>
      <c r="CY344">
        <f>AD344</f>
        <v>59.26</v>
      </c>
      <c r="CZ344">
        <f>AH344</f>
        <v>8.74</v>
      </c>
      <c r="DA344">
        <f>AL344</f>
        <v>6.78</v>
      </c>
      <c r="DB344">
        <v>0</v>
      </c>
      <c r="GQ344">
        <v>-1</v>
      </c>
      <c r="GR344">
        <v>-1</v>
      </c>
    </row>
    <row r="345" spans="1:200" x14ac:dyDescent="0.2">
      <c r="A345">
        <f>ROW(Source!A145)</f>
        <v>145</v>
      </c>
      <c r="B345">
        <v>34736124</v>
      </c>
      <c r="C345">
        <v>34736993</v>
      </c>
      <c r="D345">
        <v>31526951</v>
      </c>
      <c r="E345">
        <v>1</v>
      </c>
      <c r="F345">
        <v>1</v>
      </c>
      <c r="G345">
        <v>1</v>
      </c>
      <c r="H345">
        <v>2</v>
      </c>
      <c r="I345" t="s">
        <v>419</v>
      </c>
      <c r="J345" t="s">
        <v>420</v>
      </c>
      <c r="K345" t="s">
        <v>421</v>
      </c>
      <c r="L345">
        <v>1368</v>
      </c>
      <c r="N345">
        <v>1011</v>
      </c>
      <c r="O345" t="s">
        <v>418</v>
      </c>
      <c r="P345" t="s">
        <v>418</v>
      </c>
      <c r="Q345">
        <v>1</v>
      </c>
      <c r="W345">
        <v>0</v>
      </c>
      <c r="X345">
        <v>1047452784</v>
      </c>
      <c r="Y345">
        <v>0.71</v>
      </c>
      <c r="AA345">
        <v>0</v>
      </c>
      <c r="AB345">
        <v>11.53</v>
      </c>
      <c r="AC345">
        <v>0</v>
      </c>
      <c r="AD345">
        <v>0</v>
      </c>
      <c r="AE345">
        <v>0</v>
      </c>
      <c r="AF345">
        <v>1.7</v>
      </c>
      <c r="AG345">
        <v>0</v>
      </c>
      <c r="AH345">
        <v>0</v>
      </c>
      <c r="AI345">
        <v>1</v>
      </c>
      <c r="AJ345">
        <v>6.78</v>
      </c>
      <c r="AK345">
        <v>1</v>
      </c>
      <c r="AL345">
        <v>1</v>
      </c>
      <c r="AN345">
        <v>0</v>
      </c>
      <c r="AO345">
        <v>1</v>
      </c>
      <c r="AP345">
        <v>0</v>
      </c>
      <c r="AQ345">
        <v>0</v>
      </c>
      <c r="AR345">
        <v>0</v>
      </c>
      <c r="AS345" t="s">
        <v>47</v>
      </c>
      <c r="AT345">
        <v>0.71</v>
      </c>
      <c r="AU345" t="s">
        <v>47</v>
      </c>
      <c r="AV345">
        <v>0</v>
      </c>
      <c r="AW345">
        <v>2</v>
      </c>
      <c r="AX345">
        <v>34737097</v>
      </c>
      <c r="AY345">
        <v>1</v>
      </c>
      <c r="AZ345">
        <v>0</v>
      </c>
      <c r="BA345">
        <v>345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CX345">
        <f>Y345*Source!I145</f>
        <v>1.1472179999999998</v>
      </c>
      <c r="CY345">
        <f>AB345</f>
        <v>11.53</v>
      </c>
      <c r="CZ345">
        <f>AF345</f>
        <v>1.7</v>
      </c>
      <c r="DA345">
        <f>AJ345</f>
        <v>6.78</v>
      </c>
      <c r="DB345">
        <v>0</v>
      </c>
      <c r="GQ345">
        <v>-1</v>
      </c>
      <c r="GR345">
        <v>-1</v>
      </c>
    </row>
    <row r="346" spans="1:200" x14ac:dyDescent="0.2">
      <c r="A346">
        <f>ROW(Source!A145)</f>
        <v>145</v>
      </c>
      <c r="B346">
        <v>34736124</v>
      </c>
      <c r="C346">
        <v>34736993</v>
      </c>
      <c r="D346">
        <v>31446395</v>
      </c>
      <c r="E346">
        <v>1</v>
      </c>
      <c r="F346">
        <v>1</v>
      </c>
      <c r="G346">
        <v>1</v>
      </c>
      <c r="H346">
        <v>3</v>
      </c>
      <c r="I346" t="s">
        <v>594</v>
      </c>
      <c r="J346" t="s">
        <v>595</v>
      </c>
      <c r="K346" t="s">
        <v>596</v>
      </c>
      <c r="L346">
        <v>1339</v>
      </c>
      <c r="N346">
        <v>1007</v>
      </c>
      <c r="O346" t="s">
        <v>81</v>
      </c>
      <c r="P346" t="s">
        <v>81</v>
      </c>
      <c r="Q346">
        <v>1</v>
      </c>
      <c r="W346">
        <v>0</v>
      </c>
      <c r="X346">
        <v>-1660354250</v>
      </c>
      <c r="Y346">
        <v>0.35</v>
      </c>
      <c r="AA346">
        <v>16.54</v>
      </c>
      <c r="AB346">
        <v>0</v>
      </c>
      <c r="AC346">
        <v>0</v>
      </c>
      <c r="AD346">
        <v>0</v>
      </c>
      <c r="AE346">
        <v>2.44</v>
      </c>
      <c r="AF346">
        <v>0</v>
      </c>
      <c r="AG346">
        <v>0</v>
      </c>
      <c r="AH346">
        <v>0</v>
      </c>
      <c r="AI346">
        <v>6.78</v>
      </c>
      <c r="AJ346">
        <v>1</v>
      </c>
      <c r="AK346">
        <v>1</v>
      </c>
      <c r="AL346">
        <v>1</v>
      </c>
      <c r="AN346">
        <v>0</v>
      </c>
      <c r="AO346">
        <v>1</v>
      </c>
      <c r="AP346">
        <v>0</v>
      </c>
      <c r="AQ346">
        <v>0</v>
      </c>
      <c r="AR346">
        <v>0</v>
      </c>
      <c r="AS346" t="s">
        <v>47</v>
      </c>
      <c r="AT346">
        <v>0.35</v>
      </c>
      <c r="AU346" t="s">
        <v>47</v>
      </c>
      <c r="AV346">
        <v>0</v>
      </c>
      <c r="AW346">
        <v>2</v>
      </c>
      <c r="AX346">
        <v>34737098</v>
      </c>
      <c r="AY346">
        <v>1</v>
      </c>
      <c r="AZ346">
        <v>0</v>
      </c>
      <c r="BA346">
        <v>346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CX346">
        <f>Y346*Source!I145</f>
        <v>0.56552999999999998</v>
      </c>
      <c r="CY346">
        <f>AA346</f>
        <v>16.54</v>
      </c>
      <c r="CZ346">
        <f>AE346</f>
        <v>2.44</v>
      </c>
      <c r="DA346">
        <f>AI346</f>
        <v>6.78</v>
      </c>
      <c r="DB346">
        <v>0</v>
      </c>
      <c r="DH346">
        <f>Source!I145*SmtRes!Y346</f>
        <v>0.56552999999999998</v>
      </c>
      <c r="DI346">
        <f>AA346</f>
        <v>16.54</v>
      </c>
      <c r="DJ346">
        <f>EtalonRes!Y346</f>
        <v>2.44</v>
      </c>
      <c r="DK346">
        <f>Source!BC145</f>
        <v>6.78</v>
      </c>
      <c r="GQ346">
        <v>-1</v>
      </c>
      <c r="GR346">
        <v>-1</v>
      </c>
    </row>
    <row r="347" spans="1:200" x14ac:dyDescent="0.2">
      <c r="A347">
        <f>ROW(Source!A145)</f>
        <v>145</v>
      </c>
      <c r="B347">
        <v>34736124</v>
      </c>
      <c r="C347">
        <v>34736993</v>
      </c>
      <c r="D347">
        <v>31443675</v>
      </c>
      <c r="E347">
        <v>17</v>
      </c>
      <c r="F347">
        <v>1</v>
      </c>
      <c r="G347">
        <v>1</v>
      </c>
      <c r="H347">
        <v>3</v>
      </c>
      <c r="I347" t="s">
        <v>72</v>
      </c>
      <c r="J347" t="s">
        <v>47</v>
      </c>
      <c r="K347" t="s">
        <v>73</v>
      </c>
      <c r="L347">
        <v>1348</v>
      </c>
      <c r="N347">
        <v>1009</v>
      </c>
      <c r="O347" t="s">
        <v>74</v>
      </c>
      <c r="P347" t="s">
        <v>74</v>
      </c>
      <c r="Q347">
        <v>1000</v>
      </c>
      <c r="W347">
        <v>0</v>
      </c>
      <c r="X347">
        <v>-179832266</v>
      </c>
      <c r="Y347">
        <v>4.84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6.78</v>
      </c>
      <c r="AJ347">
        <v>1</v>
      </c>
      <c r="AK347">
        <v>1</v>
      </c>
      <c r="AL347">
        <v>1</v>
      </c>
      <c r="AN347">
        <v>0</v>
      </c>
      <c r="AO347">
        <v>0</v>
      </c>
      <c r="AP347">
        <v>0</v>
      </c>
      <c r="AQ347">
        <v>0</v>
      </c>
      <c r="AR347">
        <v>0</v>
      </c>
      <c r="AS347" t="s">
        <v>47</v>
      </c>
      <c r="AT347">
        <v>4.84</v>
      </c>
      <c r="AU347" t="s">
        <v>47</v>
      </c>
      <c r="AV347">
        <v>0</v>
      </c>
      <c r="AW347">
        <v>2</v>
      </c>
      <c r="AX347">
        <v>34737099</v>
      </c>
      <c r="AY347">
        <v>1</v>
      </c>
      <c r="AZ347">
        <v>0</v>
      </c>
      <c r="BA347">
        <v>347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CX347">
        <f>Y347*Source!I145</f>
        <v>7.8204719999999996</v>
      </c>
      <c r="CY347">
        <f>AA347</f>
        <v>0</v>
      </c>
      <c r="CZ347">
        <f>AE347</f>
        <v>0</v>
      </c>
      <c r="DA347">
        <f>AI347</f>
        <v>6.78</v>
      </c>
      <c r="DB347">
        <v>0</v>
      </c>
      <c r="DH347">
        <f>Source!I145*SmtRes!Y347</f>
        <v>7.8204719999999996</v>
      </c>
      <c r="DI347">
        <f>AA347</f>
        <v>0</v>
      </c>
      <c r="DJ347">
        <f>EtalonRes!Y347</f>
        <v>0</v>
      </c>
      <c r="DK347">
        <f>Source!BC145</f>
        <v>6.78</v>
      </c>
      <c r="GP347">
        <v>1</v>
      </c>
      <c r="GQ347">
        <v>-1</v>
      </c>
      <c r="GR347">
        <v>-1</v>
      </c>
    </row>
    <row r="348" spans="1:200" x14ac:dyDescent="0.2">
      <c r="A348">
        <f>ROW(Source!A145)</f>
        <v>145</v>
      </c>
      <c r="B348">
        <v>34736124</v>
      </c>
      <c r="C348">
        <v>34736993</v>
      </c>
      <c r="D348">
        <v>31451984</v>
      </c>
      <c r="E348">
        <v>1</v>
      </c>
      <c r="F348">
        <v>1</v>
      </c>
      <c r="G348">
        <v>1</v>
      </c>
      <c r="H348">
        <v>3</v>
      </c>
      <c r="I348" t="s">
        <v>637</v>
      </c>
      <c r="J348" t="s">
        <v>638</v>
      </c>
      <c r="K348" t="s">
        <v>639</v>
      </c>
      <c r="L348">
        <v>1339</v>
      </c>
      <c r="N348">
        <v>1007</v>
      </c>
      <c r="O348" t="s">
        <v>81</v>
      </c>
      <c r="P348" t="s">
        <v>81</v>
      </c>
      <c r="Q348">
        <v>1</v>
      </c>
      <c r="W348">
        <v>0</v>
      </c>
      <c r="X348">
        <v>-1001479081</v>
      </c>
      <c r="Y348">
        <v>2.2000000000000002</v>
      </c>
      <c r="AA348">
        <v>3511.43</v>
      </c>
      <c r="AB348">
        <v>0</v>
      </c>
      <c r="AC348">
        <v>0</v>
      </c>
      <c r="AD348">
        <v>0</v>
      </c>
      <c r="AE348">
        <v>517.91</v>
      </c>
      <c r="AF348">
        <v>0</v>
      </c>
      <c r="AG348">
        <v>0</v>
      </c>
      <c r="AH348">
        <v>0</v>
      </c>
      <c r="AI348">
        <v>6.78</v>
      </c>
      <c r="AJ348">
        <v>1</v>
      </c>
      <c r="AK348">
        <v>1</v>
      </c>
      <c r="AL348">
        <v>1</v>
      </c>
      <c r="AN348">
        <v>0</v>
      </c>
      <c r="AO348">
        <v>1</v>
      </c>
      <c r="AP348">
        <v>0</v>
      </c>
      <c r="AQ348">
        <v>0</v>
      </c>
      <c r="AR348">
        <v>0</v>
      </c>
      <c r="AS348" t="s">
        <v>47</v>
      </c>
      <c r="AT348">
        <v>2.2000000000000002</v>
      </c>
      <c r="AU348" t="s">
        <v>47</v>
      </c>
      <c r="AV348">
        <v>0</v>
      </c>
      <c r="AW348">
        <v>2</v>
      </c>
      <c r="AX348">
        <v>34737100</v>
      </c>
      <c r="AY348">
        <v>1</v>
      </c>
      <c r="AZ348">
        <v>0</v>
      </c>
      <c r="BA348">
        <v>348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CX348">
        <f>Y348*Source!I145</f>
        <v>3.5547599999999999</v>
      </c>
      <c r="CY348">
        <f>AA348</f>
        <v>3511.43</v>
      </c>
      <c r="CZ348">
        <f>AE348</f>
        <v>517.91</v>
      </c>
      <c r="DA348">
        <f>AI348</f>
        <v>6.78</v>
      </c>
      <c r="DB348">
        <v>0</v>
      </c>
      <c r="DH348">
        <f>Source!I145*SmtRes!Y348</f>
        <v>3.5547599999999999</v>
      </c>
      <c r="DI348">
        <f>AA348</f>
        <v>3511.43</v>
      </c>
      <c r="DJ348">
        <f>EtalonRes!Y348</f>
        <v>517.91</v>
      </c>
      <c r="DK348">
        <f>Source!BC145</f>
        <v>6.78</v>
      </c>
      <c r="GQ348">
        <v>-1</v>
      </c>
      <c r="GR348">
        <v>-1</v>
      </c>
    </row>
    <row r="349" spans="1:200" x14ac:dyDescent="0.2">
      <c r="A349">
        <f>ROW(Source!A148)</f>
        <v>148</v>
      </c>
      <c r="B349">
        <v>34736102</v>
      </c>
      <c r="C349">
        <v>34737000</v>
      </c>
      <c r="D349">
        <v>31714704</v>
      </c>
      <c r="E349">
        <v>1</v>
      </c>
      <c r="F349">
        <v>1</v>
      </c>
      <c r="G349">
        <v>1</v>
      </c>
      <c r="H349">
        <v>1</v>
      </c>
      <c r="I349" t="s">
        <v>640</v>
      </c>
      <c r="J349" t="s">
        <v>47</v>
      </c>
      <c r="K349" t="s">
        <v>641</v>
      </c>
      <c r="L349">
        <v>1191</v>
      </c>
      <c r="N349">
        <v>1013</v>
      </c>
      <c r="O349" t="s">
        <v>414</v>
      </c>
      <c r="P349" t="s">
        <v>414</v>
      </c>
      <c r="Q349">
        <v>1</v>
      </c>
      <c r="W349">
        <v>0</v>
      </c>
      <c r="X349">
        <v>-814890593</v>
      </c>
      <c r="Y349">
        <v>2.71</v>
      </c>
      <c r="AA349">
        <v>0</v>
      </c>
      <c r="AB349">
        <v>0</v>
      </c>
      <c r="AC349">
        <v>0</v>
      </c>
      <c r="AD349">
        <v>8.9700000000000006</v>
      </c>
      <c r="AE349">
        <v>0</v>
      </c>
      <c r="AF349">
        <v>0</v>
      </c>
      <c r="AG349">
        <v>0</v>
      </c>
      <c r="AH349">
        <v>8.9700000000000006</v>
      </c>
      <c r="AI349">
        <v>1</v>
      </c>
      <c r="AJ349">
        <v>1</v>
      </c>
      <c r="AK349">
        <v>1</v>
      </c>
      <c r="AL349">
        <v>1</v>
      </c>
      <c r="AN349">
        <v>0</v>
      </c>
      <c r="AO349">
        <v>1</v>
      </c>
      <c r="AP349">
        <v>0</v>
      </c>
      <c r="AQ349">
        <v>0</v>
      </c>
      <c r="AR349">
        <v>0</v>
      </c>
      <c r="AS349" t="s">
        <v>47</v>
      </c>
      <c r="AT349">
        <v>2.71</v>
      </c>
      <c r="AU349" t="s">
        <v>47</v>
      </c>
      <c r="AV349">
        <v>1</v>
      </c>
      <c r="AW349">
        <v>2</v>
      </c>
      <c r="AX349">
        <v>34737001</v>
      </c>
      <c r="AY349">
        <v>1</v>
      </c>
      <c r="AZ349">
        <v>0</v>
      </c>
      <c r="BA349">
        <v>349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CX349">
        <f>Y349*Source!I148</f>
        <v>3.3062</v>
      </c>
      <c r="CY349">
        <f>AD349</f>
        <v>8.9700000000000006</v>
      </c>
      <c r="CZ349">
        <f>AH349</f>
        <v>8.9700000000000006</v>
      </c>
      <c r="DA349">
        <f>AL349</f>
        <v>1</v>
      </c>
      <c r="DB349">
        <v>0</v>
      </c>
      <c r="GQ349">
        <v>-1</v>
      </c>
      <c r="GR349">
        <v>-1</v>
      </c>
    </row>
    <row r="350" spans="1:200" x14ac:dyDescent="0.2">
      <c r="A350">
        <f>ROW(Source!A148)</f>
        <v>148</v>
      </c>
      <c r="B350">
        <v>34736102</v>
      </c>
      <c r="C350">
        <v>34737000</v>
      </c>
      <c r="D350">
        <v>31446395</v>
      </c>
      <c r="E350">
        <v>1</v>
      </c>
      <c r="F350">
        <v>1</v>
      </c>
      <c r="G350">
        <v>1</v>
      </c>
      <c r="H350">
        <v>3</v>
      </c>
      <c r="I350" t="s">
        <v>594</v>
      </c>
      <c r="J350" t="s">
        <v>595</v>
      </c>
      <c r="K350" t="s">
        <v>596</v>
      </c>
      <c r="L350">
        <v>1339</v>
      </c>
      <c r="N350">
        <v>1007</v>
      </c>
      <c r="O350" t="s">
        <v>81</v>
      </c>
      <c r="P350" t="s">
        <v>81</v>
      </c>
      <c r="Q350">
        <v>1</v>
      </c>
      <c r="W350">
        <v>0</v>
      </c>
      <c r="X350">
        <v>-1660354250</v>
      </c>
      <c r="Y350">
        <v>0.01</v>
      </c>
      <c r="AA350">
        <v>2.44</v>
      </c>
      <c r="AB350">
        <v>0</v>
      </c>
      <c r="AC350">
        <v>0</v>
      </c>
      <c r="AD350">
        <v>0</v>
      </c>
      <c r="AE350">
        <v>2.44</v>
      </c>
      <c r="AF350">
        <v>0</v>
      </c>
      <c r="AG350">
        <v>0</v>
      </c>
      <c r="AH350">
        <v>0</v>
      </c>
      <c r="AI350">
        <v>1</v>
      </c>
      <c r="AJ350">
        <v>1</v>
      </c>
      <c r="AK350">
        <v>1</v>
      </c>
      <c r="AL350">
        <v>1</v>
      </c>
      <c r="AN350">
        <v>0</v>
      </c>
      <c r="AO350">
        <v>1</v>
      </c>
      <c r="AP350">
        <v>0</v>
      </c>
      <c r="AQ350">
        <v>0</v>
      </c>
      <c r="AR350">
        <v>0</v>
      </c>
      <c r="AS350" t="s">
        <v>47</v>
      </c>
      <c r="AT350">
        <v>0.01</v>
      </c>
      <c r="AU350" t="s">
        <v>47</v>
      </c>
      <c r="AV350">
        <v>0</v>
      </c>
      <c r="AW350">
        <v>2</v>
      </c>
      <c r="AX350">
        <v>34737002</v>
      </c>
      <c r="AY350">
        <v>1</v>
      </c>
      <c r="AZ350">
        <v>0</v>
      </c>
      <c r="BA350">
        <v>350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CX350">
        <f>Y350*Source!I148</f>
        <v>1.2200000000000001E-2</v>
      </c>
      <c r="CY350">
        <f>AA350</f>
        <v>2.44</v>
      </c>
      <c r="CZ350">
        <f>AE350</f>
        <v>2.44</v>
      </c>
      <c r="DA350">
        <f>AI350</f>
        <v>1</v>
      </c>
      <c r="DB350">
        <v>0</v>
      </c>
      <c r="DH350">
        <f>Source!I148*SmtRes!Y350</f>
        <v>1.2200000000000001E-2</v>
      </c>
      <c r="DI350">
        <f>AA350</f>
        <v>2.44</v>
      </c>
      <c r="DJ350">
        <f>EtalonRes!Y350</f>
        <v>2.44</v>
      </c>
      <c r="DK350">
        <f>Source!BC148</f>
        <v>1</v>
      </c>
      <c r="GQ350">
        <v>-1</v>
      </c>
      <c r="GR350">
        <v>-1</v>
      </c>
    </row>
    <row r="351" spans="1:200" x14ac:dyDescent="0.2">
      <c r="A351">
        <f>ROW(Source!A148)</f>
        <v>148</v>
      </c>
      <c r="B351">
        <v>34736102</v>
      </c>
      <c r="C351">
        <v>34737000</v>
      </c>
      <c r="D351">
        <v>31440812</v>
      </c>
      <c r="E351">
        <v>17</v>
      </c>
      <c r="F351">
        <v>1</v>
      </c>
      <c r="G351">
        <v>1</v>
      </c>
      <c r="H351">
        <v>3</v>
      </c>
      <c r="I351" t="s">
        <v>294</v>
      </c>
      <c r="J351" t="s">
        <v>47</v>
      </c>
      <c r="K351" t="s">
        <v>295</v>
      </c>
      <c r="L351">
        <v>1339</v>
      </c>
      <c r="N351">
        <v>1007</v>
      </c>
      <c r="O351" t="s">
        <v>81</v>
      </c>
      <c r="P351" t="s">
        <v>81</v>
      </c>
      <c r="Q351">
        <v>1</v>
      </c>
      <c r="W351">
        <v>0</v>
      </c>
      <c r="X351">
        <v>1440854821</v>
      </c>
      <c r="Y351">
        <v>0.02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1</v>
      </c>
      <c r="AJ351">
        <v>1</v>
      </c>
      <c r="AK351">
        <v>1</v>
      </c>
      <c r="AL351">
        <v>1</v>
      </c>
      <c r="AN351">
        <v>0</v>
      </c>
      <c r="AO351">
        <v>0</v>
      </c>
      <c r="AP351">
        <v>0</v>
      </c>
      <c r="AQ351">
        <v>0</v>
      </c>
      <c r="AR351">
        <v>0</v>
      </c>
      <c r="AS351" t="s">
        <v>47</v>
      </c>
      <c r="AT351">
        <v>0.02</v>
      </c>
      <c r="AU351" t="s">
        <v>47</v>
      </c>
      <c r="AV351">
        <v>0</v>
      </c>
      <c r="AW351">
        <v>2</v>
      </c>
      <c r="AX351">
        <v>34737003</v>
      </c>
      <c r="AY351">
        <v>1</v>
      </c>
      <c r="AZ351">
        <v>0</v>
      </c>
      <c r="BA351">
        <v>351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CX351">
        <f>Y351*Source!I148</f>
        <v>2.4400000000000002E-2</v>
      </c>
      <c r="CY351">
        <f>AA351</f>
        <v>0</v>
      </c>
      <c r="CZ351">
        <f>AE351</f>
        <v>0</v>
      </c>
      <c r="DA351">
        <f>AI351</f>
        <v>1</v>
      </c>
      <c r="DB351">
        <v>0</v>
      </c>
      <c r="DH351">
        <f>Source!I148*SmtRes!Y351</f>
        <v>2.4400000000000002E-2</v>
      </c>
      <c r="DI351">
        <f>AA351</f>
        <v>0</v>
      </c>
      <c r="DJ351">
        <f>EtalonRes!Y351</f>
        <v>0</v>
      </c>
      <c r="DK351">
        <f>Source!BC148</f>
        <v>1</v>
      </c>
      <c r="GP351">
        <v>1</v>
      </c>
      <c r="GQ351">
        <v>-1</v>
      </c>
      <c r="GR351">
        <v>-1</v>
      </c>
    </row>
    <row r="352" spans="1:200" x14ac:dyDescent="0.2">
      <c r="A352">
        <f>ROW(Source!A149)</f>
        <v>149</v>
      </c>
      <c r="B352">
        <v>34736124</v>
      </c>
      <c r="C352">
        <v>34737000</v>
      </c>
      <c r="D352">
        <v>31714704</v>
      </c>
      <c r="E352">
        <v>1</v>
      </c>
      <c r="F352">
        <v>1</v>
      </c>
      <c r="G352">
        <v>1</v>
      </c>
      <c r="H352">
        <v>1</v>
      </c>
      <c r="I352" t="s">
        <v>640</v>
      </c>
      <c r="J352" t="s">
        <v>47</v>
      </c>
      <c r="K352" t="s">
        <v>641</v>
      </c>
      <c r="L352">
        <v>1191</v>
      </c>
      <c r="N352">
        <v>1013</v>
      </c>
      <c r="O352" t="s">
        <v>414</v>
      </c>
      <c r="P352" t="s">
        <v>414</v>
      </c>
      <c r="Q352">
        <v>1</v>
      </c>
      <c r="W352">
        <v>0</v>
      </c>
      <c r="X352">
        <v>-814890593</v>
      </c>
      <c r="Y352">
        <v>2.71</v>
      </c>
      <c r="AA352">
        <v>0</v>
      </c>
      <c r="AB352">
        <v>0</v>
      </c>
      <c r="AC352">
        <v>0</v>
      </c>
      <c r="AD352">
        <v>60.82</v>
      </c>
      <c r="AE352">
        <v>0</v>
      </c>
      <c r="AF352">
        <v>0</v>
      </c>
      <c r="AG352">
        <v>0</v>
      </c>
      <c r="AH352">
        <v>8.9700000000000006</v>
      </c>
      <c r="AI352">
        <v>1</v>
      </c>
      <c r="AJ352">
        <v>1</v>
      </c>
      <c r="AK352">
        <v>1</v>
      </c>
      <c r="AL352">
        <v>6.78</v>
      </c>
      <c r="AN352">
        <v>0</v>
      </c>
      <c r="AO352">
        <v>1</v>
      </c>
      <c r="AP352">
        <v>0</v>
      </c>
      <c r="AQ352">
        <v>0</v>
      </c>
      <c r="AR352">
        <v>0</v>
      </c>
      <c r="AS352" t="s">
        <v>47</v>
      </c>
      <c r="AT352">
        <v>2.71</v>
      </c>
      <c r="AU352" t="s">
        <v>47</v>
      </c>
      <c r="AV352">
        <v>1</v>
      </c>
      <c r="AW352">
        <v>2</v>
      </c>
      <c r="AX352">
        <v>34737001</v>
      </c>
      <c r="AY352">
        <v>1</v>
      </c>
      <c r="AZ352">
        <v>0</v>
      </c>
      <c r="BA352">
        <v>352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CX352">
        <f>Y352*Source!I149</f>
        <v>3.3062</v>
      </c>
      <c r="CY352">
        <f>AD352</f>
        <v>60.82</v>
      </c>
      <c r="CZ352">
        <f>AH352</f>
        <v>8.9700000000000006</v>
      </c>
      <c r="DA352">
        <f>AL352</f>
        <v>6.78</v>
      </c>
      <c r="DB352">
        <v>0</v>
      </c>
      <c r="GQ352">
        <v>-1</v>
      </c>
      <c r="GR352">
        <v>-1</v>
      </c>
    </row>
    <row r="353" spans="1:200" x14ac:dyDescent="0.2">
      <c r="A353">
        <f>ROW(Source!A149)</f>
        <v>149</v>
      </c>
      <c r="B353">
        <v>34736124</v>
      </c>
      <c r="C353">
        <v>34737000</v>
      </c>
      <c r="D353">
        <v>31446395</v>
      </c>
      <c r="E353">
        <v>1</v>
      </c>
      <c r="F353">
        <v>1</v>
      </c>
      <c r="G353">
        <v>1</v>
      </c>
      <c r="H353">
        <v>3</v>
      </c>
      <c r="I353" t="s">
        <v>594</v>
      </c>
      <c r="J353" t="s">
        <v>595</v>
      </c>
      <c r="K353" t="s">
        <v>596</v>
      </c>
      <c r="L353">
        <v>1339</v>
      </c>
      <c r="N353">
        <v>1007</v>
      </c>
      <c r="O353" t="s">
        <v>81</v>
      </c>
      <c r="P353" t="s">
        <v>81</v>
      </c>
      <c r="Q353">
        <v>1</v>
      </c>
      <c r="W353">
        <v>0</v>
      </c>
      <c r="X353">
        <v>-1660354250</v>
      </c>
      <c r="Y353">
        <v>0.01</v>
      </c>
      <c r="AA353">
        <v>16.54</v>
      </c>
      <c r="AB353">
        <v>0</v>
      </c>
      <c r="AC353">
        <v>0</v>
      </c>
      <c r="AD353">
        <v>0</v>
      </c>
      <c r="AE353">
        <v>2.44</v>
      </c>
      <c r="AF353">
        <v>0</v>
      </c>
      <c r="AG353">
        <v>0</v>
      </c>
      <c r="AH353">
        <v>0</v>
      </c>
      <c r="AI353">
        <v>6.78</v>
      </c>
      <c r="AJ353">
        <v>1</v>
      </c>
      <c r="AK353">
        <v>1</v>
      </c>
      <c r="AL353">
        <v>1</v>
      </c>
      <c r="AN353">
        <v>0</v>
      </c>
      <c r="AO353">
        <v>1</v>
      </c>
      <c r="AP353">
        <v>0</v>
      </c>
      <c r="AQ353">
        <v>0</v>
      </c>
      <c r="AR353">
        <v>0</v>
      </c>
      <c r="AS353" t="s">
        <v>47</v>
      </c>
      <c r="AT353">
        <v>0.01</v>
      </c>
      <c r="AU353" t="s">
        <v>47</v>
      </c>
      <c r="AV353">
        <v>0</v>
      </c>
      <c r="AW353">
        <v>2</v>
      </c>
      <c r="AX353">
        <v>34737002</v>
      </c>
      <c r="AY353">
        <v>1</v>
      </c>
      <c r="AZ353">
        <v>0</v>
      </c>
      <c r="BA353">
        <v>353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CX353">
        <f>Y353*Source!I149</f>
        <v>1.2200000000000001E-2</v>
      </c>
      <c r="CY353">
        <f>AA353</f>
        <v>16.54</v>
      </c>
      <c r="CZ353">
        <f>AE353</f>
        <v>2.44</v>
      </c>
      <c r="DA353">
        <f>AI353</f>
        <v>6.78</v>
      </c>
      <c r="DB353">
        <v>0</v>
      </c>
      <c r="DH353">
        <f>Source!I149*SmtRes!Y353</f>
        <v>1.2200000000000001E-2</v>
      </c>
      <c r="DI353">
        <f>AA353</f>
        <v>16.54</v>
      </c>
      <c r="DJ353">
        <f>EtalonRes!Y353</f>
        <v>2.44</v>
      </c>
      <c r="DK353">
        <f>Source!BC149</f>
        <v>6.78</v>
      </c>
      <c r="GQ353">
        <v>-1</v>
      </c>
      <c r="GR353">
        <v>-1</v>
      </c>
    </row>
    <row r="354" spans="1:200" x14ac:dyDescent="0.2">
      <c r="A354">
        <f>ROW(Source!A149)</f>
        <v>149</v>
      </c>
      <c r="B354">
        <v>34736124</v>
      </c>
      <c r="C354">
        <v>34737000</v>
      </c>
      <c r="D354">
        <v>31440812</v>
      </c>
      <c r="E354">
        <v>17</v>
      </c>
      <c r="F354">
        <v>1</v>
      </c>
      <c r="G354">
        <v>1</v>
      </c>
      <c r="H354">
        <v>3</v>
      </c>
      <c r="I354" t="s">
        <v>294</v>
      </c>
      <c r="J354" t="s">
        <v>47</v>
      </c>
      <c r="K354" t="s">
        <v>295</v>
      </c>
      <c r="L354">
        <v>1339</v>
      </c>
      <c r="N354">
        <v>1007</v>
      </c>
      <c r="O354" t="s">
        <v>81</v>
      </c>
      <c r="P354" t="s">
        <v>81</v>
      </c>
      <c r="Q354">
        <v>1</v>
      </c>
      <c r="W354">
        <v>0</v>
      </c>
      <c r="X354">
        <v>1440854821</v>
      </c>
      <c r="Y354">
        <v>0.02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6.78</v>
      </c>
      <c r="AJ354">
        <v>1</v>
      </c>
      <c r="AK354">
        <v>1</v>
      </c>
      <c r="AL354">
        <v>1</v>
      </c>
      <c r="AN354">
        <v>0</v>
      </c>
      <c r="AO354">
        <v>0</v>
      </c>
      <c r="AP354">
        <v>0</v>
      </c>
      <c r="AQ354">
        <v>0</v>
      </c>
      <c r="AR354">
        <v>0</v>
      </c>
      <c r="AS354" t="s">
        <v>47</v>
      </c>
      <c r="AT354">
        <v>0.02</v>
      </c>
      <c r="AU354" t="s">
        <v>47</v>
      </c>
      <c r="AV354">
        <v>0</v>
      </c>
      <c r="AW354">
        <v>2</v>
      </c>
      <c r="AX354">
        <v>34737003</v>
      </c>
      <c r="AY354">
        <v>1</v>
      </c>
      <c r="AZ354">
        <v>0</v>
      </c>
      <c r="BA354">
        <v>354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CX354">
        <f>Y354*Source!I149</f>
        <v>2.4400000000000002E-2</v>
      </c>
      <c r="CY354">
        <f>AA354</f>
        <v>0</v>
      </c>
      <c r="CZ354">
        <f>AE354</f>
        <v>0</v>
      </c>
      <c r="DA354">
        <f>AI354</f>
        <v>6.78</v>
      </c>
      <c r="DB354">
        <v>0</v>
      </c>
      <c r="DH354">
        <f>Source!I149*SmtRes!Y354</f>
        <v>2.4400000000000002E-2</v>
      </c>
      <c r="DI354">
        <f>AA354</f>
        <v>0</v>
      </c>
      <c r="DJ354">
        <f>EtalonRes!Y354</f>
        <v>0</v>
      </c>
      <c r="DK354">
        <f>Source!BC149</f>
        <v>6.78</v>
      </c>
      <c r="GP354">
        <v>1</v>
      </c>
      <c r="GQ354">
        <v>-1</v>
      </c>
      <c r="GR354">
        <v>-1</v>
      </c>
    </row>
    <row r="355" spans="1:200" x14ac:dyDescent="0.2">
      <c r="A355">
        <f>ROW(Source!A152)</f>
        <v>152</v>
      </c>
      <c r="B355">
        <v>34736102</v>
      </c>
      <c r="C355">
        <v>34737013</v>
      </c>
      <c r="D355">
        <v>31714816</v>
      </c>
      <c r="E355">
        <v>1</v>
      </c>
      <c r="F355">
        <v>1</v>
      </c>
      <c r="G355">
        <v>1</v>
      </c>
      <c r="H355">
        <v>1</v>
      </c>
      <c r="I355" t="s">
        <v>642</v>
      </c>
      <c r="J355" t="s">
        <v>47</v>
      </c>
      <c r="K355" t="s">
        <v>643</v>
      </c>
      <c r="L355">
        <v>1191</v>
      </c>
      <c r="N355">
        <v>1013</v>
      </c>
      <c r="O355" t="s">
        <v>414</v>
      </c>
      <c r="P355" t="s">
        <v>414</v>
      </c>
      <c r="Q355">
        <v>1</v>
      </c>
      <c r="W355">
        <v>0</v>
      </c>
      <c r="X355">
        <v>1983201532</v>
      </c>
      <c r="Y355">
        <v>11.99</v>
      </c>
      <c r="AA355">
        <v>0</v>
      </c>
      <c r="AB355">
        <v>0</v>
      </c>
      <c r="AC355">
        <v>0</v>
      </c>
      <c r="AD355">
        <v>9.51</v>
      </c>
      <c r="AE355">
        <v>0</v>
      </c>
      <c r="AF355">
        <v>0</v>
      </c>
      <c r="AG355">
        <v>0</v>
      </c>
      <c r="AH355">
        <v>9.51</v>
      </c>
      <c r="AI355">
        <v>1</v>
      </c>
      <c r="AJ355">
        <v>1</v>
      </c>
      <c r="AK355">
        <v>1</v>
      </c>
      <c r="AL355">
        <v>1</v>
      </c>
      <c r="AN355">
        <v>0</v>
      </c>
      <c r="AO355">
        <v>1</v>
      </c>
      <c r="AP355">
        <v>0</v>
      </c>
      <c r="AQ355">
        <v>0</v>
      </c>
      <c r="AR355">
        <v>0</v>
      </c>
      <c r="AS355" t="s">
        <v>47</v>
      </c>
      <c r="AT355">
        <v>11.99</v>
      </c>
      <c r="AU355" t="s">
        <v>47</v>
      </c>
      <c r="AV355">
        <v>1</v>
      </c>
      <c r="AW355">
        <v>2</v>
      </c>
      <c r="AX355">
        <v>34737021</v>
      </c>
      <c r="AY355">
        <v>1</v>
      </c>
      <c r="AZ355">
        <v>0</v>
      </c>
      <c r="BA355">
        <v>355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CX355">
        <f>Y355*Source!I152</f>
        <v>19.373442000000001</v>
      </c>
      <c r="CY355">
        <f>AD355</f>
        <v>9.51</v>
      </c>
      <c r="CZ355">
        <f>AH355</f>
        <v>9.51</v>
      </c>
      <c r="DA355">
        <f>AL355</f>
        <v>1</v>
      </c>
      <c r="DB355">
        <v>0</v>
      </c>
      <c r="GQ355">
        <v>-1</v>
      </c>
      <c r="GR355">
        <v>-1</v>
      </c>
    </row>
    <row r="356" spans="1:200" x14ac:dyDescent="0.2">
      <c r="A356">
        <f>ROW(Source!A152)</f>
        <v>152</v>
      </c>
      <c r="B356">
        <v>34736102</v>
      </c>
      <c r="C356">
        <v>34737013</v>
      </c>
      <c r="D356">
        <v>31709492</v>
      </c>
      <c r="E356">
        <v>1</v>
      </c>
      <c r="F356">
        <v>1</v>
      </c>
      <c r="G356">
        <v>1</v>
      </c>
      <c r="H356">
        <v>1</v>
      </c>
      <c r="I356" t="s">
        <v>434</v>
      </c>
      <c r="J356" t="s">
        <v>47</v>
      </c>
      <c r="K356" t="s">
        <v>435</v>
      </c>
      <c r="L356">
        <v>1191</v>
      </c>
      <c r="N356">
        <v>1013</v>
      </c>
      <c r="O356" t="s">
        <v>414</v>
      </c>
      <c r="P356" t="s">
        <v>414</v>
      </c>
      <c r="Q356">
        <v>1</v>
      </c>
      <c r="W356">
        <v>0</v>
      </c>
      <c r="X356">
        <v>-1417349443</v>
      </c>
      <c r="Y356">
        <v>0.04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1</v>
      </c>
      <c r="AJ356">
        <v>1</v>
      </c>
      <c r="AK356">
        <v>1</v>
      </c>
      <c r="AL356">
        <v>1</v>
      </c>
      <c r="AN356">
        <v>0</v>
      </c>
      <c r="AO356">
        <v>1</v>
      </c>
      <c r="AP356">
        <v>0</v>
      </c>
      <c r="AQ356">
        <v>0</v>
      </c>
      <c r="AR356">
        <v>0</v>
      </c>
      <c r="AS356" t="s">
        <v>47</v>
      </c>
      <c r="AT356">
        <v>0.04</v>
      </c>
      <c r="AU356" t="s">
        <v>47</v>
      </c>
      <c r="AV356">
        <v>2</v>
      </c>
      <c r="AW356">
        <v>2</v>
      </c>
      <c r="AX356">
        <v>34737022</v>
      </c>
      <c r="AY356">
        <v>1</v>
      </c>
      <c r="AZ356">
        <v>0</v>
      </c>
      <c r="BA356">
        <v>356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CX356">
        <f>Y356*Source!I152</f>
        <v>6.4631999999999995E-2</v>
      </c>
      <c r="CY356">
        <f>AD356</f>
        <v>0</v>
      </c>
      <c r="CZ356">
        <f>AH356</f>
        <v>0</v>
      </c>
      <c r="DA356">
        <f>AL356</f>
        <v>1</v>
      </c>
      <c r="DB356">
        <v>0</v>
      </c>
      <c r="GQ356">
        <v>-1</v>
      </c>
      <c r="GR356">
        <v>-1</v>
      </c>
    </row>
    <row r="357" spans="1:200" x14ac:dyDescent="0.2">
      <c r="A357">
        <f>ROW(Source!A152)</f>
        <v>152</v>
      </c>
      <c r="B357">
        <v>34736102</v>
      </c>
      <c r="C357">
        <v>34737013</v>
      </c>
      <c r="D357">
        <v>31527047</v>
      </c>
      <c r="E357">
        <v>1</v>
      </c>
      <c r="F357">
        <v>1</v>
      </c>
      <c r="G357">
        <v>1</v>
      </c>
      <c r="H357">
        <v>2</v>
      </c>
      <c r="I357" t="s">
        <v>597</v>
      </c>
      <c r="J357" t="s">
        <v>598</v>
      </c>
      <c r="K357" t="s">
        <v>599</v>
      </c>
      <c r="L357">
        <v>1368</v>
      </c>
      <c r="N357">
        <v>1011</v>
      </c>
      <c r="O357" t="s">
        <v>418</v>
      </c>
      <c r="P357" t="s">
        <v>418</v>
      </c>
      <c r="Q357">
        <v>1</v>
      </c>
      <c r="W357">
        <v>0</v>
      </c>
      <c r="X357">
        <v>1188625873</v>
      </c>
      <c r="Y357">
        <v>0.01</v>
      </c>
      <c r="AA357">
        <v>0</v>
      </c>
      <c r="AB357">
        <v>31.26</v>
      </c>
      <c r="AC357">
        <v>13.5</v>
      </c>
      <c r="AD357">
        <v>0</v>
      </c>
      <c r="AE357">
        <v>0</v>
      </c>
      <c r="AF357">
        <v>31.26</v>
      </c>
      <c r="AG357">
        <v>13.5</v>
      </c>
      <c r="AH357">
        <v>0</v>
      </c>
      <c r="AI357">
        <v>1</v>
      </c>
      <c r="AJ357">
        <v>1</v>
      </c>
      <c r="AK357">
        <v>1</v>
      </c>
      <c r="AL357">
        <v>1</v>
      </c>
      <c r="AN357">
        <v>0</v>
      </c>
      <c r="AO357">
        <v>1</v>
      </c>
      <c r="AP357">
        <v>0</v>
      </c>
      <c r="AQ357">
        <v>0</v>
      </c>
      <c r="AR357">
        <v>0</v>
      </c>
      <c r="AS357" t="s">
        <v>47</v>
      </c>
      <c r="AT357">
        <v>0.01</v>
      </c>
      <c r="AU357" t="s">
        <v>47</v>
      </c>
      <c r="AV357">
        <v>0</v>
      </c>
      <c r="AW357">
        <v>2</v>
      </c>
      <c r="AX357">
        <v>34737023</v>
      </c>
      <c r="AY357">
        <v>1</v>
      </c>
      <c r="AZ357">
        <v>0</v>
      </c>
      <c r="BA357">
        <v>357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CX357">
        <f>Y357*Source!I152</f>
        <v>1.6157999999999999E-2</v>
      </c>
      <c r="CY357">
        <f>AB357</f>
        <v>31.26</v>
      </c>
      <c r="CZ357">
        <f>AF357</f>
        <v>31.26</v>
      </c>
      <c r="DA357">
        <f>AJ357</f>
        <v>1</v>
      </c>
      <c r="DB357">
        <v>0</v>
      </c>
      <c r="GQ357">
        <v>-1</v>
      </c>
      <c r="GR357">
        <v>-1</v>
      </c>
    </row>
    <row r="358" spans="1:200" x14ac:dyDescent="0.2">
      <c r="A358">
        <f>ROW(Source!A152)</f>
        <v>152</v>
      </c>
      <c r="B358">
        <v>34736102</v>
      </c>
      <c r="C358">
        <v>34737013</v>
      </c>
      <c r="D358">
        <v>31528142</v>
      </c>
      <c r="E358">
        <v>1</v>
      </c>
      <c r="F358">
        <v>1</v>
      </c>
      <c r="G358">
        <v>1</v>
      </c>
      <c r="H358">
        <v>2</v>
      </c>
      <c r="I358" t="s">
        <v>439</v>
      </c>
      <c r="J358" t="s">
        <v>440</v>
      </c>
      <c r="K358" t="s">
        <v>441</v>
      </c>
      <c r="L358">
        <v>1368</v>
      </c>
      <c r="N358">
        <v>1011</v>
      </c>
      <c r="O358" t="s">
        <v>418</v>
      </c>
      <c r="P358" t="s">
        <v>418</v>
      </c>
      <c r="Q358">
        <v>1</v>
      </c>
      <c r="W358">
        <v>0</v>
      </c>
      <c r="X358">
        <v>1372534845</v>
      </c>
      <c r="Y358">
        <v>0.03</v>
      </c>
      <c r="AA358">
        <v>0</v>
      </c>
      <c r="AB358">
        <v>65.709999999999994</v>
      </c>
      <c r="AC358">
        <v>11.6</v>
      </c>
      <c r="AD358">
        <v>0</v>
      </c>
      <c r="AE358">
        <v>0</v>
      </c>
      <c r="AF358">
        <v>65.709999999999994</v>
      </c>
      <c r="AG358">
        <v>11.6</v>
      </c>
      <c r="AH358">
        <v>0</v>
      </c>
      <c r="AI358">
        <v>1</v>
      </c>
      <c r="AJ358">
        <v>1</v>
      </c>
      <c r="AK358">
        <v>1</v>
      </c>
      <c r="AL358">
        <v>1</v>
      </c>
      <c r="AN358">
        <v>0</v>
      </c>
      <c r="AO358">
        <v>1</v>
      </c>
      <c r="AP358">
        <v>0</v>
      </c>
      <c r="AQ358">
        <v>0</v>
      </c>
      <c r="AR358">
        <v>0</v>
      </c>
      <c r="AS358" t="s">
        <v>47</v>
      </c>
      <c r="AT358">
        <v>0.03</v>
      </c>
      <c r="AU358" t="s">
        <v>47</v>
      </c>
      <c r="AV358">
        <v>0</v>
      </c>
      <c r="AW358">
        <v>2</v>
      </c>
      <c r="AX358">
        <v>34737024</v>
      </c>
      <c r="AY358">
        <v>1</v>
      </c>
      <c r="AZ358">
        <v>0</v>
      </c>
      <c r="BA358">
        <v>358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CX358">
        <f>Y358*Source!I152</f>
        <v>4.8473999999999996E-2</v>
      </c>
      <c r="CY358">
        <f>AB358</f>
        <v>65.709999999999994</v>
      </c>
      <c r="CZ358">
        <f>AF358</f>
        <v>65.709999999999994</v>
      </c>
      <c r="DA358">
        <f>AJ358</f>
        <v>1</v>
      </c>
      <c r="DB358">
        <v>0</v>
      </c>
      <c r="GQ358">
        <v>-1</v>
      </c>
      <c r="GR358">
        <v>-1</v>
      </c>
    </row>
    <row r="359" spans="1:200" x14ac:dyDescent="0.2">
      <c r="A359">
        <f>ROW(Source!A152)</f>
        <v>152</v>
      </c>
      <c r="B359">
        <v>34736102</v>
      </c>
      <c r="C359">
        <v>34737013</v>
      </c>
      <c r="D359">
        <v>31449791</v>
      </c>
      <c r="E359">
        <v>1</v>
      </c>
      <c r="F359">
        <v>1</v>
      </c>
      <c r="G359">
        <v>1</v>
      </c>
      <c r="H359">
        <v>3</v>
      </c>
      <c r="I359" t="s">
        <v>600</v>
      </c>
      <c r="J359" t="s">
        <v>601</v>
      </c>
      <c r="K359" t="s">
        <v>602</v>
      </c>
      <c r="L359">
        <v>1327</v>
      </c>
      <c r="N359">
        <v>1005</v>
      </c>
      <c r="O359" t="s">
        <v>170</v>
      </c>
      <c r="P359" t="s">
        <v>170</v>
      </c>
      <c r="Q359">
        <v>1</v>
      </c>
      <c r="W359">
        <v>0</v>
      </c>
      <c r="X359">
        <v>-1987926685</v>
      </c>
      <c r="Y359">
        <v>4.4000000000000004</v>
      </c>
      <c r="AA359">
        <v>72.319999999999993</v>
      </c>
      <c r="AB359">
        <v>0</v>
      </c>
      <c r="AC359">
        <v>0</v>
      </c>
      <c r="AD359">
        <v>0</v>
      </c>
      <c r="AE359">
        <v>72.319999999999993</v>
      </c>
      <c r="AF359">
        <v>0</v>
      </c>
      <c r="AG359">
        <v>0</v>
      </c>
      <c r="AH359">
        <v>0</v>
      </c>
      <c r="AI359">
        <v>1</v>
      </c>
      <c r="AJ359">
        <v>1</v>
      </c>
      <c r="AK359">
        <v>1</v>
      </c>
      <c r="AL359">
        <v>1</v>
      </c>
      <c r="AN359">
        <v>0</v>
      </c>
      <c r="AO359">
        <v>1</v>
      </c>
      <c r="AP359">
        <v>0</v>
      </c>
      <c r="AQ359">
        <v>0</v>
      </c>
      <c r="AR359">
        <v>0</v>
      </c>
      <c r="AS359" t="s">
        <v>47</v>
      </c>
      <c r="AT359">
        <v>4.4000000000000004</v>
      </c>
      <c r="AU359" t="s">
        <v>47</v>
      </c>
      <c r="AV359">
        <v>0</v>
      </c>
      <c r="AW359">
        <v>2</v>
      </c>
      <c r="AX359">
        <v>34737025</v>
      </c>
      <c r="AY359">
        <v>1</v>
      </c>
      <c r="AZ359">
        <v>0</v>
      </c>
      <c r="BA359">
        <v>359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CX359">
        <f>Y359*Source!I152</f>
        <v>7.1095199999999998</v>
      </c>
      <c r="CY359">
        <f>AA359</f>
        <v>72.319999999999993</v>
      </c>
      <c r="CZ359">
        <f>AE359</f>
        <v>72.319999999999993</v>
      </c>
      <c r="DA359">
        <f>AI359</f>
        <v>1</v>
      </c>
      <c r="DB359">
        <v>0</v>
      </c>
      <c r="DH359">
        <f>Source!I152*SmtRes!Y359</f>
        <v>7.1095199999999998</v>
      </c>
      <c r="DI359">
        <f>AA359</f>
        <v>72.319999999999993</v>
      </c>
      <c r="DJ359">
        <f>EtalonRes!Y359</f>
        <v>72.319999999999993</v>
      </c>
      <c r="DK359">
        <f>Source!BC152</f>
        <v>1</v>
      </c>
      <c r="GQ359">
        <v>-1</v>
      </c>
      <c r="GR359">
        <v>-1</v>
      </c>
    </row>
    <row r="360" spans="1:200" x14ac:dyDescent="0.2">
      <c r="A360">
        <f>ROW(Source!A152)</f>
        <v>152</v>
      </c>
      <c r="B360">
        <v>34736102</v>
      </c>
      <c r="C360">
        <v>34737013</v>
      </c>
      <c r="D360">
        <v>31450127</v>
      </c>
      <c r="E360">
        <v>1</v>
      </c>
      <c r="F360">
        <v>1</v>
      </c>
      <c r="G360">
        <v>1</v>
      </c>
      <c r="H360">
        <v>3</v>
      </c>
      <c r="I360" t="s">
        <v>603</v>
      </c>
      <c r="J360" t="s">
        <v>604</v>
      </c>
      <c r="K360" t="s">
        <v>605</v>
      </c>
      <c r="L360">
        <v>1346</v>
      </c>
      <c r="N360">
        <v>1009</v>
      </c>
      <c r="O360" t="s">
        <v>564</v>
      </c>
      <c r="P360" t="s">
        <v>564</v>
      </c>
      <c r="Q360">
        <v>1</v>
      </c>
      <c r="W360">
        <v>0</v>
      </c>
      <c r="X360">
        <v>813963326</v>
      </c>
      <c r="Y360">
        <v>0.15</v>
      </c>
      <c r="AA360">
        <v>1.82</v>
      </c>
      <c r="AB360">
        <v>0</v>
      </c>
      <c r="AC360">
        <v>0</v>
      </c>
      <c r="AD360">
        <v>0</v>
      </c>
      <c r="AE360">
        <v>1.82</v>
      </c>
      <c r="AF360">
        <v>0</v>
      </c>
      <c r="AG360">
        <v>0</v>
      </c>
      <c r="AH360">
        <v>0</v>
      </c>
      <c r="AI360">
        <v>1</v>
      </c>
      <c r="AJ360">
        <v>1</v>
      </c>
      <c r="AK360">
        <v>1</v>
      </c>
      <c r="AL360">
        <v>1</v>
      </c>
      <c r="AN360">
        <v>0</v>
      </c>
      <c r="AO360">
        <v>1</v>
      </c>
      <c r="AP360">
        <v>0</v>
      </c>
      <c r="AQ360">
        <v>0</v>
      </c>
      <c r="AR360">
        <v>0</v>
      </c>
      <c r="AS360" t="s">
        <v>47</v>
      </c>
      <c r="AT360">
        <v>0.15</v>
      </c>
      <c r="AU360" t="s">
        <v>47</v>
      </c>
      <c r="AV360">
        <v>0</v>
      </c>
      <c r="AW360">
        <v>2</v>
      </c>
      <c r="AX360">
        <v>34737026</v>
      </c>
      <c r="AY360">
        <v>1</v>
      </c>
      <c r="AZ360">
        <v>0</v>
      </c>
      <c r="BA360">
        <v>360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CX360">
        <f>Y360*Source!I152</f>
        <v>0.24236999999999997</v>
      </c>
      <c r="CY360">
        <f>AA360</f>
        <v>1.82</v>
      </c>
      <c r="CZ360">
        <f>AE360</f>
        <v>1.82</v>
      </c>
      <c r="DA360">
        <f>AI360</f>
        <v>1</v>
      </c>
      <c r="DB360">
        <v>0</v>
      </c>
      <c r="DH360">
        <f>Source!I152*SmtRes!Y360</f>
        <v>0.24236999999999997</v>
      </c>
      <c r="DI360">
        <f>AA360</f>
        <v>1.82</v>
      </c>
      <c r="DJ360">
        <f>EtalonRes!Y360</f>
        <v>1.82</v>
      </c>
      <c r="DK360">
        <f>Source!BC152</f>
        <v>1</v>
      </c>
      <c r="GQ360">
        <v>-1</v>
      </c>
      <c r="GR360">
        <v>-1</v>
      </c>
    </row>
    <row r="361" spans="1:200" x14ac:dyDescent="0.2">
      <c r="A361">
        <f>ROW(Source!A152)</f>
        <v>152</v>
      </c>
      <c r="B361">
        <v>34736102</v>
      </c>
      <c r="C361">
        <v>34737013</v>
      </c>
      <c r="D361">
        <v>31483820</v>
      </c>
      <c r="E361">
        <v>1</v>
      </c>
      <c r="F361">
        <v>1</v>
      </c>
      <c r="G361">
        <v>1</v>
      </c>
      <c r="H361">
        <v>3</v>
      </c>
      <c r="I361" t="s">
        <v>612</v>
      </c>
      <c r="J361" t="s">
        <v>613</v>
      </c>
      <c r="K361" t="s">
        <v>614</v>
      </c>
      <c r="L361">
        <v>1348</v>
      </c>
      <c r="N361">
        <v>1009</v>
      </c>
      <c r="O361" t="s">
        <v>74</v>
      </c>
      <c r="P361" t="s">
        <v>74</v>
      </c>
      <c r="Q361">
        <v>1000</v>
      </c>
      <c r="W361">
        <v>0</v>
      </c>
      <c r="X361">
        <v>1851784219</v>
      </c>
      <c r="Y361">
        <v>2.9000000000000001E-2</v>
      </c>
      <c r="AA361">
        <v>2898.5</v>
      </c>
      <c r="AB361">
        <v>0</v>
      </c>
      <c r="AC361">
        <v>0</v>
      </c>
      <c r="AD361">
        <v>0</v>
      </c>
      <c r="AE361">
        <v>2898.5</v>
      </c>
      <c r="AF361">
        <v>0</v>
      </c>
      <c r="AG361">
        <v>0</v>
      </c>
      <c r="AH361">
        <v>0</v>
      </c>
      <c r="AI361">
        <v>1</v>
      </c>
      <c r="AJ361">
        <v>1</v>
      </c>
      <c r="AK361">
        <v>1</v>
      </c>
      <c r="AL361">
        <v>1</v>
      </c>
      <c r="AN361">
        <v>0</v>
      </c>
      <c r="AO361">
        <v>1</v>
      </c>
      <c r="AP361">
        <v>0</v>
      </c>
      <c r="AQ361">
        <v>0</v>
      </c>
      <c r="AR361">
        <v>0</v>
      </c>
      <c r="AS361" t="s">
        <v>47</v>
      </c>
      <c r="AT361">
        <v>2.9000000000000001E-2</v>
      </c>
      <c r="AU361" t="s">
        <v>47</v>
      </c>
      <c r="AV361">
        <v>0</v>
      </c>
      <c r="AW361">
        <v>2</v>
      </c>
      <c r="AX361">
        <v>34737027</v>
      </c>
      <c r="AY361">
        <v>1</v>
      </c>
      <c r="AZ361">
        <v>0</v>
      </c>
      <c r="BA361">
        <v>361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CX361">
        <f>Y361*Source!I152</f>
        <v>4.6858200000000003E-2</v>
      </c>
      <c r="CY361">
        <f>AA361</f>
        <v>2898.5</v>
      </c>
      <c r="CZ361">
        <f>AE361</f>
        <v>2898.5</v>
      </c>
      <c r="DA361">
        <f>AI361</f>
        <v>1</v>
      </c>
      <c r="DB361">
        <v>0</v>
      </c>
      <c r="DH361">
        <f>Source!I152*SmtRes!Y361</f>
        <v>4.6858200000000003E-2</v>
      </c>
      <c r="DI361">
        <f>AA361</f>
        <v>2898.5</v>
      </c>
      <c r="DJ361">
        <f>EtalonRes!Y361</f>
        <v>2898.5</v>
      </c>
      <c r="DK361">
        <f>Source!BC152</f>
        <v>1</v>
      </c>
      <c r="GQ361">
        <v>-1</v>
      </c>
      <c r="GR361">
        <v>-1</v>
      </c>
    </row>
    <row r="362" spans="1:200" x14ac:dyDescent="0.2">
      <c r="A362">
        <f>ROW(Source!A153)</f>
        <v>153</v>
      </c>
      <c r="B362">
        <v>34736124</v>
      </c>
      <c r="C362">
        <v>34737013</v>
      </c>
      <c r="D362">
        <v>31714816</v>
      </c>
      <c r="E362">
        <v>1</v>
      </c>
      <c r="F362">
        <v>1</v>
      </c>
      <c r="G362">
        <v>1</v>
      </c>
      <c r="H362">
        <v>1</v>
      </c>
      <c r="I362" t="s">
        <v>642</v>
      </c>
      <c r="J362" t="s">
        <v>47</v>
      </c>
      <c r="K362" t="s">
        <v>643</v>
      </c>
      <c r="L362">
        <v>1191</v>
      </c>
      <c r="N362">
        <v>1013</v>
      </c>
      <c r="O362" t="s">
        <v>414</v>
      </c>
      <c r="P362" t="s">
        <v>414</v>
      </c>
      <c r="Q362">
        <v>1</v>
      </c>
      <c r="W362">
        <v>0</v>
      </c>
      <c r="X362">
        <v>1983201532</v>
      </c>
      <c r="Y362">
        <v>11.99</v>
      </c>
      <c r="AA362">
        <v>0</v>
      </c>
      <c r="AB362">
        <v>0</v>
      </c>
      <c r="AC362">
        <v>0</v>
      </c>
      <c r="AD362">
        <v>64.48</v>
      </c>
      <c r="AE362">
        <v>0</v>
      </c>
      <c r="AF362">
        <v>0</v>
      </c>
      <c r="AG362">
        <v>0</v>
      </c>
      <c r="AH362">
        <v>9.51</v>
      </c>
      <c r="AI362">
        <v>1</v>
      </c>
      <c r="AJ362">
        <v>1</v>
      </c>
      <c r="AK362">
        <v>1</v>
      </c>
      <c r="AL362">
        <v>6.78</v>
      </c>
      <c r="AN362">
        <v>0</v>
      </c>
      <c r="AO362">
        <v>1</v>
      </c>
      <c r="AP362">
        <v>0</v>
      </c>
      <c r="AQ362">
        <v>0</v>
      </c>
      <c r="AR362">
        <v>0</v>
      </c>
      <c r="AS362" t="s">
        <v>47</v>
      </c>
      <c r="AT362">
        <v>11.99</v>
      </c>
      <c r="AU362" t="s">
        <v>47</v>
      </c>
      <c r="AV362">
        <v>1</v>
      </c>
      <c r="AW362">
        <v>2</v>
      </c>
      <c r="AX362">
        <v>34737021</v>
      </c>
      <c r="AY362">
        <v>1</v>
      </c>
      <c r="AZ362">
        <v>0</v>
      </c>
      <c r="BA362">
        <v>362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CX362">
        <f>Y362*Source!I153</f>
        <v>19.373442000000001</v>
      </c>
      <c r="CY362">
        <f>AD362</f>
        <v>64.48</v>
      </c>
      <c r="CZ362">
        <f>AH362</f>
        <v>9.51</v>
      </c>
      <c r="DA362">
        <f>AL362</f>
        <v>6.78</v>
      </c>
      <c r="DB362">
        <v>0</v>
      </c>
      <c r="GQ362">
        <v>-1</v>
      </c>
      <c r="GR362">
        <v>-1</v>
      </c>
    </row>
    <row r="363" spans="1:200" x14ac:dyDescent="0.2">
      <c r="A363">
        <f>ROW(Source!A153)</f>
        <v>153</v>
      </c>
      <c r="B363">
        <v>34736124</v>
      </c>
      <c r="C363">
        <v>34737013</v>
      </c>
      <c r="D363">
        <v>31709492</v>
      </c>
      <c r="E363">
        <v>1</v>
      </c>
      <c r="F363">
        <v>1</v>
      </c>
      <c r="G363">
        <v>1</v>
      </c>
      <c r="H363">
        <v>1</v>
      </c>
      <c r="I363" t="s">
        <v>434</v>
      </c>
      <c r="J363" t="s">
        <v>47</v>
      </c>
      <c r="K363" t="s">
        <v>435</v>
      </c>
      <c r="L363">
        <v>1191</v>
      </c>
      <c r="N363">
        <v>1013</v>
      </c>
      <c r="O363" t="s">
        <v>414</v>
      </c>
      <c r="P363" t="s">
        <v>414</v>
      </c>
      <c r="Q363">
        <v>1</v>
      </c>
      <c r="W363">
        <v>0</v>
      </c>
      <c r="X363">
        <v>-1417349443</v>
      </c>
      <c r="Y363">
        <v>0.04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1</v>
      </c>
      <c r="AJ363">
        <v>1</v>
      </c>
      <c r="AK363">
        <v>6.78</v>
      </c>
      <c r="AL363">
        <v>1</v>
      </c>
      <c r="AN363">
        <v>0</v>
      </c>
      <c r="AO363">
        <v>1</v>
      </c>
      <c r="AP363">
        <v>0</v>
      </c>
      <c r="AQ363">
        <v>0</v>
      </c>
      <c r="AR363">
        <v>0</v>
      </c>
      <c r="AS363" t="s">
        <v>47</v>
      </c>
      <c r="AT363">
        <v>0.04</v>
      </c>
      <c r="AU363" t="s">
        <v>47</v>
      </c>
      <c r="AV363">
        <v>2</v>
      </c>
      <c r="AW363">
        <v>2</v>
      </c>
      <c r="AX363">
        <v>34737022</v>
      </c>
      <c r="AY363">
        <v>1</v>
      </c>
      <c r="AZ363">
        <v>0</v>
      </c>
      <c r="BA363">
        <v>363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CX363">
        <f>Y363*Source!I153</f>
        <v>6.4631999999999995E-2</v>
      </c>
      <c r="CY363">
        <f>AD363</f>
        <v>0</v>
      </c>
      <c r="CZ363">
        <f>AH363</f>
        <v>0</v>
      </c>
      <c r="DA363">
        <f>AL363</f>
        <v>1</v>
      </c>
      <c r="DB363">
        <v>0</v>
      </c>
      <c r="GQ363">
        <v>-1</v>
      </c>
      <c r="GR363">
        <v>-1</v>
      </c>
    </row>
    <row r="364" spans="1:200" x14ac:dyDescent="0.2">
      <c r="A364">
        <f>ROW(Source!A153)</f>
        <v>153</v>
      </c>
      <c r="B364">
        <v>34736124</v>
      </c>
      <c r="C364">
        <v>34737013</v>
      </c>
      <c r="D364">
        <v>31527047</v>
      </c>
      <c r="E364">
        <v>1</v>
      </c>
      <c r="F364">
        <v>1</v>
      </c>
      <c r="G364">
        <v>1</v>
      </c>
      <c r="H364">
        <v>2</v>
      </c>
      <c r="I364" t="s">
        <v>597</v>
      </c>
      <c r="J364" t="s">
        <v>598</v>
      </c>
      <c r="K364" t="s">
        <v>599</v>
      </c>
      <c r="L364">
        <v>1368</v>
      </c>
      <c r="N364">
        <v>1011</v>
      </c>
      <c r="O364" t="s">
        <v>418</v>
      </c>
      <c r="P364" t="s">
        <v>418</v>
      </c>
      <c r="Q364">
        <v>1</v>
      </c>
      <c r="W364">
        <v>0</v>
      </c>
      <c r="X364">
        <v>1188625873</v>
      </c>
      <c r="Y364">
        <v>0.01</v>
      </c>
      <c r="AA364">
        <v>0</v>
      </c>
      <c r="AB364">
        <v>211.94</v>
      </c>
      <c r="AC364">
        <v>13.5</v>
      </c>
      <c r="AD364">
        <v>0</v>
      </c>
      <c r="AE364">
        <v>0</v>
      </c>
      <c r="AF364">
        <v>31.26</v>
      </c>
      <c r="AG364">
        <v>13.5</v>
      </c>
      <c r="AH364">
        <v>0</v>
      </c>
      <c r="AI364">
        <v>1</v>
      </c>
      <c r="AJ364">
        <v>6.78</v>
      </c>
      <c r="AK364">
        <v>1</v>
      </c>
      <c r="AL364">
        <v>1</v>
      </c>
      <c r="AN364">
        <v>0</v>
      </c>
      <c r="AO364">
        <v>1</v>
      </c>
      <c r="AP364">
        <v>0</v>
      </c>
      <c r="AQ364">
        <v>0</v>
      </c>
      <c r="AR364">
        <v>0</v>
      </c>
      <c r="AS364" t="s">
        <v>47</v>
      </c>
      <c r="AT364">
        <v>0.01</v>
      </c>
      <c r="AU364" t="s">
        <v>47</v>
      </c>
      <c r="AV364">
        <v>0</v>
      </c>
      <c r="AW364">
        <v>2</v>
      </c>
      <c r="AX364">
        <v>34737023</v>
      </c>
      <c r="AY364">
        <v>1</v>
      </c>
      <c r="AZ364">
        <v>0</v>
      </c>
      <c r="BA364">
        <v>364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CX364">
        <f>Y364*Source!I153</f>
        <v>1.6157999999999999E-2</v>
      </c>
      <c r="CY364">
        <f>AB364</f>
        <v>211.94</v>
      </c>
      <c r="CZ364">
        <f>AF364</f>
        <v>31.26</v>
      </c>
      <c r="DA364">
        <f>AJ364</f>
        <v>6.78</v>
      </c>
      <c r="DB364">
        <v>0</v>
      </c>
      <c r="GQ364">
        <v>-1</v>
      </c>
      <c r="GR364">
        <v>-1</v>
      </c>
    </row>
    <row r="365" spans="1:200" x14ac:dyDescent="0.2">
      <c r="A365">
        <f>ROW(Source!A153)</f>
        <v>153</v>
      </c>
      <c r="B365">
        <v>34736124</v>
      </c>
      <c r="C365">
        <v>34737013</v>
      </c>
      <c r="D365">
        <v>31528142</v>
      </c>
      <c r="E365">
        <v>1</v>
      </c>
      <c r="F365">
        <v>1</v>
      </c>
      <c r="G365">
        <v>1</v>
      </c>
      <c r="H365">
        <v>2</v>
      </c>
      <c r="I365" t="s">
        <v>439</v>
      </c>
      <c r="J365" t="s">
        <v>440</v>
      </c>
      <c r="K365" t="s">
        <v>441</v>
      </c>
      <c r="L365">
        <v>1368</v>
      </c>
      <c r="N365">
        <v>1011</v>
      </c>
      <c r="O365" t="s">
        <v>418</v>
      </c>
      <c r="P365" t="s">
        <v>418</v>
      </c>
      <c r="Q365">
        <v>1</v>
      </c>
      <c r="W365">
        <v>0</v>
      </c>
      <c r="X365">
        <v>1372534845</v>
      </c>
      <c r="Y365">
        <v>0.03</v>
      </c>
      <c r="AA365">
        <v>0</v>
      </c>
      <c r="AB365">
        <v>445.51</v>
      </c>
      <c r="AC365">
        <v>11.6</v>
      </c>
      <c r="AD365">
        <v>0</v>
      </c>
      <c r="AE365">
        <v>0</v>
      </c>
      <c r="AF365">
        <v>65.709999999999994</v>
      </c>
      <c r="AG365">
        <v>11.6</v>
      </c>
      <c r="AH365">
        <v>0</v>
      </c>
      <c r="AI365">
        <v>1</v>
      </c>
      <c r="AJ365">
        <v>6.78</v>
      </c>
      <c r="AK365">
        <v>1</v>
      </c>
      <c r="AL365">
        <v>1</v>
      </c>
      <c r="AN365">
        <v>0</v>
      </c>
      <c r="AO365">
        <v>1</v>
      </c>
      <c r="AP365">
        <v>0</v>
      </c>
      <c r="AQ365">
        <v>0</v>
      </c>
      <c r="AR365">
        <v>0</v>
      </c>
      <c r="AS365" t="s">
        <v>47</v>
      </c>
      <c r="AT365">
        <v>0.03</v>
      </c>
      <c r="AU365" t="s">
        <v>47</v>
      </c>
      <c r="AV365">
        <v>0</v>
      </c>
      <c r="AW365">
        <v>2</v>
      </c>
      <c r="AX365">
        <v>34737024</v>
      </c>
      <c r="AY365">
        <v>1</v>
      </c>
      <c r="AZ365">
        <v>0</v>
      </c>
      <c r="BA365">
        <v>365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CX365">
        <f>Y365*Source!I153</f>
        <v>4.8473999999999996E-2</v>
      </c>
      <c r="CY365">
        <f>AB365</f>
        <v>445.51</v>
      </c>
      <c r="CZ365">
        <f>AF365</f>
        <v>65.709999999999994</v>
      </c>
      <c r="DA365">
        <f>AJ365</f>
        <v>6.78</v>
      </c>
      <c r="DB365">
        <v>0</v>
      </c>
      <c r="GQ365">
        <v>-1</v>
      </c>
      <c r="GR365">
        <v>-1</v>
      </c>
    </row>
    <row r="366" spans="1:200" x14ac:dyDescent="0.2">
      <c r="A366">
        <f>ROW(Source!A153)</f>
        <v>153</v>
      </c>
      <c r="B366">
        <v>34736124</v>
      </c>
      <c r="C366">
        <v>34737013</v>
      </c>
      <c r="D366">
        <v>31449791</v>
      </c>
      <c r="E366">
        <v>1</v>
      </c>
      <c r="F366">
        <v>1</v>
      </c>
      <c r="G366">
        <v>1</v>
      </c>
      <c r="H366">
        <v>3</v>
      </c>
      <c r="I366" t="s">
        <v>600</v>
      </c>
      <c r="J366" t="s">
        <v>601</v>
      </c>
      <c r="K366" t="s">
        <v>602</v>
      </c>
      <c r="L366">
        <v>1327</v>
      </c>
      <c r="N366">
        <v>1005</v>
      </c>
      <c r="O366" t="s">
        <v>170</v>
      </c>
      <c r="P366" t="s">
        <v>170</v>
      </c>
      <c r="Q366">
        <v>1</v>
      </c>
      <c r="W366">
        <v>0</v>
      </c>
      <c r="X366">
        <v>-1987926685</v>
      </c>
      <c r="Y366">
        <v>4.4000000000000004</v>
      </c>
      <c r="AA366">
        <v>490.33</v>
      </c>
      <c r="AB366">
        <v>0</v>
      </c>
      <c r="AC366">
        <v>0</v>
      </c>
      <c r="AD366">
        <v>0</v>
      </c>
      <c r="AE366">
        <v>72.319999999999993</v>
      </c>
      <c r="AF366">
        <v>0</v>
      </c>
      <c r="AG366">
        <v>0</v>
      </c>
      <c r="AH366">
        <v>0</v>
      </c>
      <c r="AI366">
        <v>6.78</v>
      </c>
      <c r="AJ366">
        <v>1</v>
      </c>
      <c r="AK366">
        <v>1</v>
      </c>
      <c r="AL366">
        <v>1</v>
      </c>
      <c r="AN366">
        <v>0</v>
      </c>
      <c r="AO366">
        <v>1</v>
      </c>
      <c r="AP366">
        <v>0</v>
      </c>
      <c r="AQ366">
        <v>0</v>
      </c>
      <c r="AR366">
        <v>0</v>
      </c>
      <c r="AS366" t="s">
        <v>47</v>
      </c>
      <c r="AT366">
        <v>4.4000000000000004</v>
      </c>
      <c r="AU366" t="s">
        <v>47</v>
      </c>
      <c r="AV366">
        <v>0</v>
      </c>
      <c r="AW366">
        <v>2</v>
      </c>
      <c r="AX366">
        <v>34737025</v>
      </c>
      <c r="AY366">
        <v>1</v>
      </c>
      <c r="AZ366">
        <v>0</v>
      </c>
      <c r="BA366">
        <v>366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CX366">
        <f>Y366*Source!I153</f>
        <v>7.1095199999999998</v>
      </c>
      <c r="CY366">
        <f>AA366</f>
        <v>490.33</v>
      </c>
      <c r="CZ366">
        <f>AE366</f>
        <v>72.319999999999993</v>
      </c>
      <c r="DA366">
        <f>AI366</f>
        <v>6.78</v>
      </c>
      <c r="DB366">
        <v>0</v>
      </c>
      <c r="DH366">
        <f>Source!I153*SmtRes!Y366</f>
        <v>7.1095199999999998</v>
      </c>
      <c r="DI366">
        <f>AA366</f>
        <v>490.33</v>
      </c>
      <c r="DJ366">
        <f>EtalonRes!Y366</f>
        <v>72.319999999999993</v>
      </c>
      <c r="DK366">
        <f>Source!BC153</f>
        <v>6.78</v>
      </c>
      <c r="GQ366">
        <v>-1</v>
      </c>
      <c r="GR366">
        <v>-1</v>
      </c>
    </row>
    <row r="367" spans="1:200" x14ac:dyDescent="0.2">
      <c r="A367">
        <f>ROW(Source!A153)</f>
        <v>153</v>
      </c>
      <c r="B367">
        <v>34736124</v>
      </c>
      <c r="C367">
        <v>34737013</v>
      </c>
      <c r="D367">
        <v>31450127</v>
      </c>
      <c r="E367">
        <v>1</v>
      </c>
      <c r="F367">
        <v>1</v>
      </c>
      <c r="G367">
        <v>1</v>
      </c>
      <c r="H367">
        <v>3</v>
      </c>
      <c r="I367" t="s">
        <v>603</v>
      </c>
      <c r="J367" t="s">
        <v>604</v>
      </c>
      <c r="K367" t="s">
        <v>605</v>
      </c>
      <c r="L367">
        <v>1346</v>
      </c>
      <c r="N367">
        <v>1009</v>
      </c>
      <c r="O367" t="s">
        <v>564</v>
      </c>
      <c r="P367" t="s">
        <v>564</v>
      </c>
      <c r="Q367">
        <v>1</v>
      </c>
      <c r="W367">
        <v>0</v>
      </c>
      <c r="X367">
        <v>813963326</v>
      </c>
      <c r="Y367">
        <v>0.15</v>
      </c>
      <c r="AA367">
        <v>12.34</v>
      </c>
      <c r="AB367">
        <v>0</v>
      </c>
      <c r="AC367">
        <v>0</v>
      </c>
      <c r="AD367">
        <v>0</v>
      </c>
      <c r="AE367">
        <v>1.82</v>
      </c>
      <c r="AF367">
        <v>0</v>
      </c>
      <c r="AG367">
        <v>0</v>
      </c>
      <c r="AH367">
        <v>0</v>
      </c>
      <c r="AI367">
        <v>6.78</v>
      </c>
      <c r="AJ367">
        <v>1</v>
      </c>
      <c r="AK367">
        <v>1</v>
      </c>
      <c r="AL367">
        <v>1</v>
      </c>
      <c r="AN367">
        <v>0</v>
      </c>
      <c r="AO367">
        <v>1</v>
      </c>
      <c r="AP367">
        <v>0</v>
      </c>
      <c r="AQ367">
        <v>0</v>
      </c>
      <c r="AR367">
        <v>0</v>
      </c>
      <c r="AS367" t="s">
        <v>47</v>
      </c>
      <c r="AT367">
        <v>0.15</v>
      </c>
      <c r="AU367" t="s">
        <v>47</v>
      </c>
      <c r="AV367">
        <v>0</v>
      </c>
      <c r="AW367">
        <v>2</v>
      </c>
      <c r="AX367">
        <v>34737026</v>
      </c>
      <c r="AY367">
        <v>1</v>
      </c>
      <c r="AZ367">
        <v>0</v>
      </c>
      <c r="BA367">
        <v>367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CX367">
        <f>Y367*Source!I153</f>
        <v>0.24236999999999997</v>
      </c>
      <c r="CY367">
        <f>AA367</f>
        <v>12.34</v>
      </c>
      <c r="CZ367">
        <f>AE367</f>
        <v>1.82</v>
      </c>
      <c r="DA367">
        <f>AI367</f>
        <v>6.78</v>
      </c>
      <c r="DB367">
        <v>0</v>
      </c>
      <c r="DH367">
        <f>Source!I153*SmtRes!Y367</f>
        <v>0.24236999999999997</v>
      </c>
      <c r="DI367">
        <f>AA367</f>
        <v>12.34</v>
      </c>
      <c r="DJ367">
        <f>EtalonRes!Y367</f>
        <v>1.82</v>
      </c>
      <c r="DK367">
        <f>Source!BC153</f>
        <v>6.78</v>
      </c>
      <c r="GQ367">
        <v>-1</v>
      </c>
      <c r="GR367">
        <v>-1</v>
      </c>
    </row>
    <row r="368" spans="1:200" x14ac:dyDescent="0.2">
      <c r="A368">
        <f>ROW(Source!A153)</f>
        <v>153</v>
      </c>
      <c r="B368">
        <v>34736124</v>
      </c>
      <c r="C368">
        <v>34737013</v>
      </c>
      <c r="D368">
        <v>31483820</v>
      </c>
      <c r="E368">
        <v>1</v>
      </c>
      <c r="F368">
        <v>1</v>
      </c>
      <c r="G368">
        <v>1</v>
      </c>
      <c r="H368">
        <v>3</v>
      </c>
      <c r="I368" t="s">
        <v>612</v>
      </c>
      <c r="J368" t="s">
        <v>613</v>
      </c>
      <c r="K368" t="s">
        <v>614</v>
      </c>
      <c r="L368">
        <v>1348</v>
      </c>
      <c r="N368">
        <v>1009</v>
      </c>
      <c r="O368" t="s">
        <v>74</v>
      </c>
      <c r="P368" t="s">
        <v>74</v>
      </c>
      <c r="Q368">
        <v>1000</v>
      </c>
      <c r="W368">
        <v>0</v>
      </c>
      <c r="X368">
        <v>1851784219</v>
      </c>
      <c r="Y368">
        <v>2.9000000000000001E-2</v>
      </c>
      <c r="AA368">
        <v>19651.830000000002</v>
      </c>
      <c r="AB368">
        <v>0</v>
      </c>
      <c r="AC368">
        <v>0</v>
      </c>
      <c r="AD368">
        <v>0</v>
      </c>
      <c r="AE368">
        <v>2898.5</v>
      </c>
      <c r="AF368">
        <v>0</v>
      </c>
      <c r="AG368">
        <v>0</v>
      </c>
      <c r="AH368">
        <v>0</v>
      </c>
      <c r="AI368">
        <v>6.78</v>
      </c>
      <c r="AJ368">
        <v>1</v>
      </c>
      <c r="AK368">
        <v>1</v>
      </c>
      <c r="AL368">
        <v>1</v>
      </c>
      <c r="AN368">
        <v>0</v>
      </c>
      <c r="AO368">
        <v>1</v>
      </c>
      <c r="AP368">
        <v>0</v>
      </c>
      <c r="AQ368">
        <v>0</v>
      </c>
      <c r="AR368">
        <v>0</v>
      </c>
      <c r="AS368" t="s">
        <v>47</v>
      </c>
      <c r="AT368">
        <v>2.9000000000000001E-2</v>
      </c>
      <c r="AU368" t="s">
        <v>47</v>
      </c>
      <c r="AV368">
        <v>0</v>
      </c>
      <c r="AW368">
        <v>2</v>
      </c>
      <c r="AX368">
        <v>34737027</v>
      </c>
      <c r="AY368">
        <v>1</v>
      </c>
      <c r="AZ368">
        <v>0</v>
      </c>
      <c r="BA368">
        <v>368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CX368">
        <f>Y368*Source!I153</f>
        <v>4.6858200000000003E-2</v>
      </c>
      <c r="CY368">
        <f>AA368</f>
        <v>19651.830000000002</v>
      </c>
      <c r="CZ368">
        <f>AE368</f>
        <v>2898.5</v>
      </c>
      <c r="DA368">
        <f>AI368</f>
        <v>6.78</v>
      </c>
      <c r="DB368">
        <v>0</v>
      </c>
      <c r="DH368">
        <f>Source!I153*SmtRes!Y368</f>
        <v>4.6858200000000003E-2</v>
      </c>
      <c r="DI368">
        <f>AA368</f>
        <v>19651.830000000002</v>
      </c>
      <c r="DJ368">
        <f>EtalonRes!Y368</f>
        <v>2898.5</v>
      </c>
      <c r="DK368">
        <f>Source!BC153</f>
        <v>6.78</v>
      </c>
      <c r="GQ368">
        <v>-1</v>
      </c>
      <c r="GR368">
        <v>-1</v>
      </c>
    </row>
    <row r="369" spans="1:200" x14ac:dyDescent="0.2">
      <c r="A369">
        <f>ROW(Source!A154)</f>
        <v>154</v>
      </c>
      <c r="B369">
        <v>34736102</v>
      </c>
      <c r="C369">
        <v>34737036</v>
      </c>
      <c r="D369">
        <v>31715651</v>
      </c>
      <c r="E369">
        <v>1</v>
      </c>
      <c r="F369">
        <v>1</v>
      </c>
      <c r="G369">
        <v>1</v>
      </c>
      <c r="H369">
        <v>1</v>
      </c>
      <c r="I369" t="s">
        <v>644</v>
      </c>
      <c r="J369" t="s">
        <v>47</v>
      </c>
      <c r="K369" t="s">
        <v>645</v>
      </c>
      <c r="L369">
        <v>1191</v>
      </c>
      <c r="N369">
        <v>1013</v>
      </c>
      <c r="O369" t="s">
        <v>414</v>
      </c>
      <c r="P369" t="s">
        <v>414</v>
      </c>
      <c r="Q369">
        <v>1</v>
      </c>
      <c r="W369">
        <v>0</v>
      </c>
      <c r="X369">
        <v>1069510174</v>
      </c>
      <c r="Y369">
        <v>16.32</v>
      </c>
      <c r="AA369">
        <v>0</v>
      </c>
      <c r="AB369">
        <v>0</v>
      </c>
      <c r="AC369">
        <v>0</v>
      </c>
      <c r="AD369">
        <v>9.6199999999999992</v>
      </c>
      <c r="AE369">
        <v>0</v>
      </c>
      <c r="AF369">
        <v>0</v>
      </c>
      <c r="AG369">
        <v>0</v>
      </c>
      <c r="AH369">
        <v>9.6199999999999992</v>
      </c>
      <c r="AI369">
        <v>1</v>
      </c>
      <c r="AJ369">
        <v>1</v>
      </c>
      <c r="AK369">
        <v>1</v>
      </c>
      <c r="AL369">
        <v>1</v>
      </c>
      <c r="AN369">
        <v>0</v>
      </c>
      <c r="AO369">
        <v>1</v>
      </c>
      <c r="AP369">
        <v>0</v>
      </c>
      <c r="AQ369">
        <v>0</v>
      </c>
      <c r="AR369">
        <v>0</v>
      </c>
      <c r="AS369" t="s">
        <v>47</v>
      </c>
      <c r="AT369">
        <v>16.32</v>
      </c>
      <c r="AU369" t="s">
        <v>47</v>
      </c>
      <c r="AV369">
        <v>1</v>
      </c>
      <c r="AW369">
        <v>2</v>
      </c>
      <c r="AX369">
        <v>34737044</v>
      </c>
      <c r="AY369">
        <v>1</v>
      </c>
      <c r="AZ369">
        <v>0</v>
      </c>
      <c r="BA369">
        <v>369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CX369">
        <f>Y369*Source!I154</f>
        <v>26.369855999999999</v>
      </c>
      <c r="CY369">
        <f>AD369</f>
        <v>9.6199999999999992</v>
      </c>
      <c r="CZ369">
        <f>AH369</f>
        <v>9.6199999999999992</v>
      </c>
      <c r="DA369">
        <f>AL369</f>
        <v>1</v>
      </c>
      <c r="DB369">
        <v>0</v>
      </c>
      <c r="GQ369">
        <v>-1</v>
      </c>
      <c r="GR369">
        <v>-1</v>
      </c>
    </row>
    <row r="370" spans="1:200" x14ac:dyDescent="0.2">
      <c r="A370">
        <f>ROW(Source!A154)</f>
        <v>154</v>
      </c>
      <c r="B370">
        <v>34736102</v>
      </c>
      <c r="C370">
        <v>34737036</v>
      </c>
      <c r="D370">
        <v>31709492</v>
      </c>
      <c r="E370">
        <v>1</v>
      </c>
      <c r="F370">
        <v>1</v>
      </c>
      <c r="G370">
        <v>1</v>
      </c>
      <c r="H370">
        <v>1</v>
      </c>
      <c r="I370" t="s">
        <v>434</v>
      </c>
      <c r="J370" t="s">
        <v>47</v>
      </c>
      <c r="K370" t="s">
        <v>435</v>
      </c>
      <c r="L370">
        <v>1191</v>
      </c>
      <c r="N370">
        <v>1013</v>
      </c>
      <c r="O370" t="s">
        <v>414</v>
      </c>
      <c r="P370" t="s">
        <v>414</v>
      </c>
      <c r="Q370">
        <v>1</v>
      </c>
      <c r="W370">
        <v>0</v>
      </c>
      <c r="X370">
        <v>-1417349443</v>
      </c>
      <c r="Y370">
        <v>0.03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1</v>
      </c>
      <c r="AJ370">
        <v>1</v>
      </c>
      <c r="AK370">
        <v>1</v>
      </c>
      <c r="AL370">
        <v>1</v>
      </c>
      <c r="AN370">
        <v>0</v>
      </c>
      <c r="AO370">
        <v>1</v>
      </c>
      <c r="AP370">
        <v>0</v>
      </c>
      <c r="AQ370">
        <v>0</v>
      </c>
      <c r="AR370">
        <v>0</v>
      </c>
      <c r="AS370" t="s">
        <v>47</v>
      </c>
      <c r="AT370">
        <v>0.03</v>
      </c>
      <c r="AU370" t="s">
        <v>47</v>
      </c>
      <c r="AV370">
        <v>2</v>
      </c>
      <c r="AW370">
        <v>2</v>
      </c>
      <c r="AX370">
        <v>34737045</v>
      </c>
      <c r="AY370">
        <v>1</v>
      </c>
      <c r="AZ370">
        <v>0</v>
      </c>
      <c r="BA370">
        <v>370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CX370">
        <f>Y370*Source!I154</f>
        <v>4.8473999999999996E-2</v>
      </c>
      <c r="CY370">
        <f>AD370</f>
        <v>0</v>
      </c>
      <c r="CZ370">
        <f>AH370</f>
        <v>0</v>
      </c>
      <c r="DA370">
        <f>AL370</f>
        <v>1</v>
      </c>
      <c r="DB370">
        <v>0</v>
      </c>
      <c r="GQ370">
        <v>-1</v>
      </c>
      <c r="GR370">
        <v>-1</v>
      </c>
    </row>
    <row r="371" spans="1:200" x14ac:dyDescent="0.2">
      <c r="A371">
        <f>ROW(Source!A154)</f>
        <v>154</v>
      </c>
      <c r="B371">
        <v>34736102</v>
      </c>
      <c r="C371">
        <v>34737036</v>
      </c>
      <c r="D371">
        <v>31527047</v>
      </c>
      <c r="E371">
        <v>1</v>
      </c>
      <c r="F371">
        <v>1</v>
      </c>
      <c r="G371">
        <v>1</v>
      </c>
      <c r="H371">
        <v>2</v>
      </c>
      <c r="I371" t="s">
        <v>597</v>
      </c>
      <c r="J371" t="s">
        <v>598</v>
      </c>
      <c r="K371" t="s">
        <v>599</v>
      </c>
      <c r="L371">
        <v>1368</v>
      </c>
      <c r="N371">
        <v>1011</v>
      </c>
      <c r="O371" t="s">
        <v>418</v>
      </c>
      <c r="P371" t="s">
        <v>418</v>
      </c>
      <c r="Q371">
        <v>1</v>
      </c>
      <c r="W371">
        <v>0</v>
      </c>
      <c r="X371">
        <v>1188625873</v>
      </c>
      <c r="Y371">
        <v>0.01</v>
      </c>
      <c r="AA371">
        <v>0</v>
      </c>
      <c r="AB371">
        <v>31.26</v>
      </c>
      <c r="AC371">
        <v>13.5</v>
      </c>
      <c r="AD371">
        <v>0</v>
      </c>
      <c r="AE371">
        <v>0</v>
      </c>
      <c r="AF371">
        <v>31.26</v>
      </c>
      <c r="AG371">
        <v>13.5</v>
      </c>
      <c r="AH371">
        <v>0</v>
      </c>
      <c r="AI371">
        <v>1</v>
      </c>
      <c r="AJ371">
        <v>1</v>
      </c>
      <c r="AK371">
        <v>1</v>
      </c>
      <c r="AL371">
        <v>1</v>
      </c>
      <c r="AN371">
        <v>0</v>
      </c>
      <c r="AO371">
        <v>1</v>
      </c>
      <c r="AP371">
        <v>0</v>
      </c>
      <c r="AQ371">
        <v>0</v>
      </c>
      <c r="AR371">
        <v>0</v>
      </c>
      <c r="AS371" t="s">
        <v>47</v>
      </c>
      <c r="AT371">
        <v>0.01</v>
      </c>
      <c r="AU371" t="s">
        <v>47</v>
      </c>
      <c r="AV371">
        <v>0</v>
      </c>
      <c r="AW371">
        <v>2</v>
      </c>
      <c r="AX371">
        <v>34737046</v>
      </c>
      <c r="AY371">
        <v>1</v>
      </c>
      <c r="AZ371">
        <v>0</v>
      </c>
      <c r="BA371">
        <v>371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CX371">
        <f>Y371*Source!I154</f>
        <v>1.6157999999999999E-2</v>
      </c>
      <c r="CY371">
        <f>AB371</f>
        <v>31.26</v>
      </c>
      <c r="CZ371">
        <f>AF371</f>
        <v>31.26</v>
      </c>
      <c r="DA371">
        <f>AJ371</f>
        <v>1</v>
      </c>
      <c r="DB371">
        <v>0</v>
      </c>
      <c r="GQ371">
        <v>-1</v>
      </c>
      <c r="GR371">
        <v>-1</v>
      </c>
    </row>
    <row r="372" spans="1:200" x14ac:dyDescent="0.2">
      <c r="A372">
        <f>ROW(Source!A154)</f>
        <v>154</v>
      </c>
      <c r="B372">
        <v>34736102</v>
      </c>
      <c r="C372">
        <v>34737036</v>
      </c>
      <c r="D372">
        <v>31528142</v>
      </c>
      <c r="E372">
        <v>1</v>
      </c>
      <c r="F372">
        <v>1</v>
      </c>
      <c r="G372">
        <v>1</v>
      </c>
      <c r="H372">
        <v>2</v>
      </c>
      <c r="I372" t="s">
        <v>439</v>
      </c>
      <c r="J372" t="s">
        <v>440</v>
      </c>
      <c r="K372" t="s">
        <v>441</v>
      </c>
      <c r="L372">
        <v>1368</v>
      </c>
      <c r="N372">
        <v>1011</v>
      </c>
      <c r="O372" t="s">
        <v>418</v>
      </c>
      <c r="P372" t="s">
        <v>418</v>
      </c>
      <c r="Q372">
        <v>1</v>
      </c>
      <c r="W372">
        <v>0</v>
      </c>
      <c r="X372">
        <v>1372534845</v>
      </c>
      <c r="Y372">
        <v>0.02</v>
      </c>
      <c r="AA372">
        <v>0</v>
      </c>
      <c r="AB372">
        <v>65.709999999999994</v>
      </c>
      <c r="AC372">
        <v>11.6</v>
      </c>
      <c r="AD372">
        <v>0</v>
      </c>
      <c r="AE372">
        <v>0</v>
      </c>
      <c r="AF372">
        <v>65.709999999999994</v>
      </c>
      <c r="AG372">
        <v>11.6</v>
      </c>
      <c r="AH372">
        <v>0</v>
      </c>
      <c r="AI372">
        <v>1</v>
      </c>
      <c r="AJ372">
        <v>1</v>
      </c>
      <c r="AK372">
        <v>1</v>
      </c>
      <c r="AL372">
        <v>1</v>
      </c>
      <c r="AN372">
        <v>0</v>
      </c>
      <c r="AO372">
        <v>1</v>
      </c>
      <c r="AP372">
        <v>0</v>
      </c>
      <c r="AQ372">
        <v>0</v>
      </c>
      <c r="AR372">
        <v>0</v>
      </c>
      <c r="AS372" t="s">
        <v>47</v>
      </c>
      <c r="AT372">
        <v>0.02</v>
      </c>
      <c r="AU372" t="s">
        <v>47</v>
      </c>
      <c r="AV372">
        <v>0</v>
      </c>
      <c r="AW372">
        <v>2</v>
      </c>
      <c r="AX372">
        <v>34737047</v>
      </c>
      <c r="AY372">
        <v>1</v>
      </c>
      <c r="AZ372">
        <v>0</v>
      </c>
      <c r="BA372">
        <v>372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CX372">
        <f>Y372*Source!I154</f>
        <v>3.2315999999999998E-2</v>
      </c>
      <c r="CY372">
        <f>AB372</f>
        <v>65.709999999999994</v>
      </c>
      <c r="CZ372">
        <f>AF372</f>
        <v>65.709999999999994</v>
      </c>
      <c r="DA372">
        <f>AJ372</f>
        <v>1</v>
      </c>
      <c r="DB372">
        <v>0</v>
      </c>
      <c r="GQ372">
        <v>-1</v>
      </c>
      <c r="GR372">
        <v>-1</v>
      </c>
    </row>
    <row r="373" spans="1:200" x14ac:dyDescent="0.2">
      <c r="A373">
        <f>ROW(Source!A154)</f>
        <v>154</v>
      </c>
      <c r="B373">
        <v>34736102</v>
      </c>
      <c r="C373">
        <v>34737036</v>
      </c>
      <c r="D373">
        <v>31450127</v>
      </c>
      <c r="E373">
        <v>1</v>
      </c>
      <c r="F373">
        <v>1</v>
      </c>
      <c r="G373">
        <v>1</v>
      </c>
      <c r="H373">
        <v>3</v>
      </c>
      <c r="I373" t="s">
        <v>603</v>
      </c>
      <c r="J373" t="s">
        <v>604</v>
      </c>
      <c r="K373" t="s">
        <v>605</v>
      </c>
      <c r="L373">
        <v>1346</v>
      </c>
      <c r="N373">
        <v>1009</v>
      </c>
      <c r="O373" t="s">
        <v>564</v>
      </c>
      <c r="P373" t="s">
        <v>564</v>
      </c>
      <c r="Q373">
        <v>1</v>
      </c>
      <c r="W373">
        <v>0</v>
      </c>
      <c r="X373">
        <v>813963326</v>
      </c>
      <c r="Y373">
        <v>0.2</v>
      </c>
      <c r="AA373">
        <v>1.82</v>
      </c>
      <c r="AB373">
        <v>0</v>
      </c>
      <c r="AC373">
        <v>0</v>
      </c>
      <c r="AD373">
        <v>0</v>
      </c>
      <c r="AE373">
        <v>1.82</v>
      </c>
      <c r="AF373">
        <v>0</v>
      </c>
      <c r="AG373">
        <v>0</v>
      </c>
      <c r="AH373">
        <v>0</v>
      </c>
      <c r="AI373">
        <v>1</v>
      </c>
      <c r="AJ373">
        <v>1</v>
      </c>
      <c r="AK373">
        <v>1</v>
      </c>
      <c r="AL373">
        <v>1</v>
      </c>
      <c r="AN373">
        <v>0</v>
      </c>
      <c r="AO373">
        <v>1</v>
      </c>
      <c r="AP373">
        <v>0</v>
      </c>
      <c r="AQ373">
        <v>0</v>
      </c>
      <c r="AR373">
        <v>0</v>
      </c>
      <c r="AS373" t="s">
        <v>47</v>
      </c>
      <c r="AT373">
        <v>0.2</v>
      </c>
      <c r="AU373" t="s">
        <v>47</v>
      </c>
      <c r="AV373">
        <v>0</v>
      </c>
      <c r="AW373">
        <v>2</v>
      </c>
      <c r="AX373">
        <v>34737048</v>
      </c>
      <c r="AY373">
        <v>1</v>
      </c>
      <c r="AZ373">
        <v>0</v>
      </c>
      <c r="BA373">
        <v>373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CX373">
        <f>Y373*Source!I154</f>
        <v>0.32316</v>
      </c>
      <c r="CY373">
        <f>AA373</f>
        <v>1.82</v>
      </c>
      <c r="CZ373">
        <f>AE373</f>
        <v>1.82</v>
      </c>
      <c r="DA373">
        <f>AI373</f>
        <v>1</v>
      </c>
      <c r="DB373">
        <v>0</v>
      </c>
      <c r="DH373">
        <f>Source!I154*SmtRes!Y373</f>
        <v>0.32316</v>
      </c>
      <c r="DI373">
        <f>AA373</f>
        <v>1.82</v>
      </c>
      <c r="DJ373">
        <f>EtalonRes!Y373</f>
        <v>1.82</v>
      </c>
      <c r="DK373">
        <f>Source!BC154</f>
        <v>1</v>
      </c>
      <c r="GQ373">
        <v>-1</v>
      </c>
      <c r="GR373">
        <v>-1</v>
      </c>
    </row>
    <row r="374" spans="1:200" x14ac:dyDescent="0.2">
      <c r="A374">
        <f>ROW(Source!A154)</f>
        <v>154</v>
      </c>
      <c r="B374">
        <v>34736102</v>
      </c>
      <c r="C374">
        <v>34737036</v>
      </c>
      <c r="D374">
        <v>31441681</v>
      </c>
      <c r="E374">
        <v>17</v>
      </c>
      <c r="F374">
        <v>1</v>
      </c>
      <c r="G374">
        <v>1</v>
      </c>
      <c r="H374">
        <v>3</v>
      </c>
      <c r="I374" t="s">
        <v>305</v>
      </c>
      <c r="J374" t="s">
        <v>47</v>
      </c>
      <c r="K374" t="s">
        <v>306</v>
      </c>
      <c r="L374">
        <v>1348</v>
      </c>
      <c r="N374">
        <v>1009</v>
      </c>
      <c r="O374" t="s">
        <v>74</v>
      </c>
      <c r="P374" t="s">
        <v>74</v>
      </c>
      <c r="Q374">
        <v>1000</v>
      </c>
      <c r="W374">
        <v>0</v>
      </c>
      <c r="X374">
        <v>-1212923053</v>
      </c>
      <c r="Y374">
        <v>0.02</v>
      </c>
      <c r="AA374">
        <v>15932.4</v>
      </c>
      <c r="AB374">
        <v>0</v>
      </c>
      <c r="AC374">
        <v>0</v>
      </c>
      <c r="AD374">
        <v>0</v>
      </c>
      <c r="AE374">
        <v>15932.4</v>
      </c>
      <c r="AF374">
        <v>0</v>
      </c>
      <c r="AG374">
        <v>0</v>
      </c>
      <c r="AH374">
        <v>0</v>
      </c>
      <c r="AI374">
        <v>1</v>
      </c>
      <c r="AJ374">
        <v>1</v>
      </c>
      <c r="AK374">
        <v>1</v>
      </c>
      <c r="AL374">
        <v>1</v>
      </c>
      <c r="AN374">
        <v>0</v>
      </c>
      <c r="AO374">
        <v>0</v>
      </c>
      <c r="AP374">
        <v>1</v>
      </c>
      <c r="AQ374">
        <v>0</v>
      </c>
      <c r="AR374">
        <v>0</v>
      </c>
      <c r="AS374" t="s">
        <v>47</v>
      </c>
      <c r="AT374">
        <v>0.02</v>
      </c>
      <c r="AU374" t="s">
        <v>47</v>
      </c>
      <c r="AV374">
        <v>0</v>
      </c>
      <c r="AW374">
        <v>2</v>
      </c>
      <c r="AX374">
        <v>34737049</v>
      </c>
      <c r="AY374">
        <v>2</v>
      </c>
      <c r="AZ374">
        <v>16384</v>
      </c>
      <c r="BA374">
        <v>374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CX374">
        <f>Y374*Source!I154</f>
        <v>3.2315999999999998E-2</v>
      </c>
      <c r="CY374">
        <f>AA374</f>
        <v>15932.4</v>
      </c>
      <c r="CZ374">
        <f>AE374</f>
        <v>15932.4</v>
      </c>
      <c r="DA374">
        <f>AI374</f>
        <v>1</v>
      </c>
      <c r="DB374">
        <v>0</v>
      </c>
      <c r="DH374">
        <f>Source!I154*SmtRes!Y374</f>
        <v>3.2315999999999998E-2</v>
      </c>
      <c r="DI374">
        <f>AA374</f>
        <v>15932.4</v>
      </c>
      <c r="DJ374">
        <f>EtalonRes!Y374</f>
        <v>0</v>
      </c>
      <c r="DK374">
        <f>Source!BC154</f>
        <v>1</v>
      </c>
      <c r="GP374">
        <v>1</v>
      </c>
      <c r="GQ374">
        <v>-1</v>
      </c>
      <c r="GR374">
        <v>-1</v>
      </c>
    </row>
    <row r="375" spans="1:200" x14ac:dyDescent="0.2">
      <c r="A375">
        <f>ROW(Source!A155)</f>
        <v>155</v>
      </c>
      <c r="B375">
        <v>34736124</v>
      </c>
      <c r="C375">
        <v>34737036</v>
      </c>
      <c r="D375">
        <v>31715651</v>
      </c>
      <c r="E375">
        <v>1</v>
      </c>
      <c r="F375">
        <v>1</v>
      </c>
      <c r="G375">
        <v>1</v>
      </c>
      <c r="H375">
        <v>1</v>
      </c>
      <c r="I375" t="s">
        <v>644</v>
      </c>
      <c r="J375" t="s">
        <v>47</v>
      </c>
      <c r="K375" t="s">
        <v>645</v>
      </c>
      <c r="L375">
        <v>1191</v>
      </c>
      <c r="N375">
        <v>1013</v>
      </c>
      <c r="O375" t="s">
        <v>414</v>
      </c>
      <c r="P375" t="s">
        <v>414</v>
      </c>
      <c r="Q375">
        <v>1</v>
      </c>
      <c r="W375">
        <v>0</v>
      </c>
      <c r="X375">
        <v>1069510174</v>
      </c>
      <c r="Y375">
        <v>16.32</v>
      </c>
      <c r="AA375">
        <v>0</v>
      </c>
      <c r="AB375">
        <v>0</v>
      </c>
      <c r="AC375">
        <v>0</v>
      </c>
      <c r="AD375">
        <v>65.22</v>
      </c>
      <c r="AE375">
        <v>0</v>
      </c>
      <c r="AF375">
        <v>0</v>
      </c>
      <c r="AG375">
        <v>0</v>
      </c>
      <c r="AH375">
        <v>9.6199999999999992</v>
      </c>
      <c r="AI375">
        <v>1</v>
      </c>
      <c r="AJ375">
        <v>1</v>
      </c>
      <c r="AK375">
        <v>1</v>
      </c>
      <c r="AL375">
        <v>6.78</v>
      </c>
      <c r="AN375">
        <v>0</v>
      </c>
      <c r="AO375">
        <v>1</v>
      </c>
      <c r="AP375">
        <v>0</v>
      </c>
      <c r="AQ375">
        <v>0</v>
      </c>
      <c r="AR375">
        <v>0</v>
      </c>
      <c r="AS375" t="s">
        <v>47</v>
      </c>
      <c r="AT375">
        <v>16.32</v>
      </c>
      <c r="AU375" t="s">
        <v>47</v>
      </c>
      <c r="AV375">
        <v>1</v>
      </c>
      <c r="AW375">
        <v>2</v>
      </c>
      <c r="AX375">
        <v>34737044</v>
      </c>
      <c r="AY375">
        <v>1</v>
      </c>
      <c r="AZ375">
        <v>0</v>
      </c>
      <c r="BA375">
        <v>375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CX375">
        <f>Y375*Source!I155</f>
        <v>26.369855999999999</v>
      </c>
      <c r="CY375">
        <f>AD375</f>
        <v>65.22</v>
      </c>
      <c r="CZ375">
        <f>AH375</f>
        <v>9.6199999999999992</v>
      </c>
      <c r="DA375">
        <f>AL375</f>
        <v>6.78</v>
      </c>
      <c r="DB375">
        <v>0</v>
      </c>
      <c r="GQ375">
        <v>-1</v>
      </c>
      <c r="GR375">
        <v>-1</v>
      </c>
    </row>
    <row r="376" spans="1:200" x14ac:dyDescent="0.2">
      <c r="A376">
        <f>ROW(Source!A155)</f>
        <v>155</v>
      </c>
      <c r="B376">
        <v>34736124</v>
      </c>
      <c r="C376">
        <v>34737036</v>
      </c>
      <c r="D376">
        <v>31709492</v>
      </c>
      <c r="E376">
        <v>1</v>
      </c>
      <c r="F376">
        <v>1</v>
      </c>
      <c r="G376">
        <v>1</v>
      </c>
      <c r="H376">
        <v>1</v>
      </c>
      <c r="I376" t="s">
        <v>434</v>
      </c>
      <c r="J376" t="s">
        <v>47</v>
      </c>
      <c r="K376" t="s">
        <v>435</v>
      </c>
      <c r="L376">
        <v>1191</v>
      </c>
      <c r="N376">
        <v>1013</v>
      </c>
      <c r="O376" t="s">
        <v>414</v>
      </c>
      <c r="P376" t="s">
        <v>414</v>
      </c>
      <c r="Q376">
        <v>1</v>
      </c>
      <c r="W376">
        <v>0</v>
      </c>
      <c r="X376">
        <v>-1417349443</v>
      </c>
      <c r="Y376">
        <v>0.03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1</v>
      </c>
      <c r="AJ376">
        <v>1</v>
      </c>
      <c r="AK376">
        <v>6.78</v>
      </c>
      <c r="AL376">
        <v>1</v>
      </c>
      <c r="AN376">
        <v>0</v>
      </c>
      <c r="AO376">
        <v>1</v>
      </c>
      <c r="AP376">
        <v>0</v>
      </c>
      <c r="AQ376">
        <v>0</v>
      </c>
      <c r="AR376">
        <v>0</v>
      </c>
      <c r="AS376" t="s">
        <v>47</v>
      </c>
      <c r="AT376">
        <v>0.03</v>
      </c>
      <c r="AU376" t="s">
        <v>47</v>
      </c>
      <c r="AV376">
        <v>2</v>
      </c>
      <c r="AW376">
        <v>2</v>
      </c>
      <c r="AX376">
        <v>34737045</v>
      </c>
      <c r="AY376">
        <v>1</v>
      </c>
      <c r="AZ376">
        <v>0</v>
      </c>
      <c r="BA376">
        <v>376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CX376">
        <f>Y376*Source!I155</f>
        <v>4.8473999999999996E-2</v>
      </c>
      <c r="CY376">
        <f>AD376</f>
        <v>0</v>
      </c>
      <c r="CZ376">
        <f>AH376</f>
        <v>0</v>
      </c>
      <c r="DA376">
        <f>AL376</f>
        <v>1</v>
      </c>
      <c r="DB376">
        <v>0</v>
      </c>
      <c r="GQ376">
        <v>-1</v>
      </c>
      <c r="GR376">
        <v>-1</v>
      </c>
    </row>
    <row r="377" spans="1:200" x14ac:dyDescent="0.2">
      <c r="A377">
        <f>ROW(Source!A155)</f>
        <v>155</v>
      </c>
      <c r="B377">
        <v>34736124</v>
      </c>
      <c r="C377">
        <v>34737036</v>
      </c>
      <c r="D377">
        <v>31527047</v>
      </c>
      <c r="E377">
        <v>1</v>
      </c>
      <c r="F377">
        <v>1</v>
      </c>
      <c r="G377">
        <v>1</v>
      </c>
      <c r="H377">
        <v>2</v>
      </c>
      <c r="I377" t="s">
        <v>597</v>
      </c>
      <c r="J377" t="s">
        <v>598</v>
      </c>
      <c r="K377" t="s">
        <v>599</v>
      </c>
      <c r="L377">
        <v>1368</v>
      </c>
      <c r="N377">
        <v>1011</v>
      </c>
      <c r="O377" t="s">
        <v>418</v>
      </c>
      <c r="P377" t="s">
        <v>418</v>
      </c>
      <c r="Q377">
        <v>1</v>
      </c>
      <c r="W377">
        <v>0</v>
      </c>
      <c r="X377">
        <v>1188625873</v>
      </c>
      <c r="Y377">
        <v>0.01</v>
      </c>
      <c r="AA377">
        <v>0</v>
      </c>
      <c r="AB377">
        <v>211.94</v>
      </c>
      <c r="AC377">
        <v>13.5</v>
      </c>
      <c r="AD377">
        <v>0</v>
      </c>
      <c r="AE377">
        <v>0</v>
      </c>
      <c r="AF377">
        <v>31.26</v>
      </c>
      <c r="AG377">
        <v>13.5</v>
      </c>
      <c r="AH377">
        <v>0</v>
      </c>
      <c r="AI377">
        <v>1</v>
      </c>
      <c r="AJ377">
        <v>6.78</v>
      </c>
      <c r="AK377">
        <v>1</v>
      </c>
      <c r="AL377">
        <v>1</v>
      </c>
      <c r="AN377">
        <v>0</v>
      </c>
      <c r="AO377">
        <v>1</v>
      </c>
      <c r="AP377">
        <v>0</v>
      </c>
      <c r="AQ377">
        <v>0</v>
      </c>
      <c r="AR377">
        <v>0</v>
      </c>
      <c r="AS377" t="s">
        <v>47</v>
      </c>
      <c r="AT377">
        <v>0.01</v>
      </c>
      <c r="AU377" t="s">
        <v>47</v>
      </c>
      <c r="AV377">
        <v>0</v>
      </c>
      <c r="AW377">
        <v>2</v>
      </c>
      <c r="AX377">
        <v>34737046</v>
      </c>
      <c r="AY377">
        <v>1</v>
      </c>
      <c r="AZ377">
        <v>0</v>
      </c>
      <c r="BA377">
        <v>377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CX377">
        <f>Y377*Source!I155</f>
        <v>1.6157999999999999E-2</v>
      </c>
      <c r="CY377">
        <f>AB377</f>
        <v>211.94</v>
      </c>
      <c r="CZ377">
        <f>AF377</f>
        <v>31.26</v>
      </c>
      <c r="DA377">
        <f>AJ377</f>
        <v>6.78</v>
      </c>
      <c r="DB377">
        <v>0</v>
      </c>
      <c r="GQ377">
        <v>-1</v>
      </c>
      <c r="GR377">
        <v>-1</v>
      </c>
    </row>
    <row r="378" spans="1:200" x14ac:dyDescent="0.2">
      <c r="A378">
        <f>ROW(Source!A155)</f>
        <v>155</v>
      </c>
      <c r="B378">
        <v>34736124</v>
      </c>
      <c r="C378">
        <v>34737036</v>
      </c>
      <c r="D378">
        <v>31528142</v>
      </c>
      <c r="E378">
        <v>1</v>
      </c>
      <c r="F378">
        <v>1</v>
      </c>
      <c r="G378">
        <v>1</v>
      </c>
      <c r="H378">
        <v>2</v>
      </c>
      <c r="I378" t="s">
        <v>439</v>
      </c>
      <c r="J378" t="s">
        <v>440</v>
      </c>
      <c r="K378" t="s">
        <v>441</v>
      </c>
      <c r="L378">
        <v>1368</v>
      </c>
      <c r="N378">
        <v>1011</v>
      </c>
      <c r="O378" t="s">
        <v>418</v>
      </c>
      <c r="P378" t="s">
        <v>418</v>
      </c>
      <c r="Q378">
        <v>1</v>
      </c>
      <c r="W378">
        <v>0</v>
      </c>
      <c r="X378">
        <v>1372534845</v>
      </c>
      <c r="Y378">
        <v>0.02</v>
      </c>
      <c r="AA378">
        <v>0</v>
      </c>
      <c r="AB378">
        <v>445.51</v>
      </c>
      <c r="AC378">
        <v>11.6</v>
      </c>
      <c r="AD378">
        <v>0</v>
      </c>
      <c r="AE378">
        <v>0</v>
      </c>
      <c r="AF378">
        <v>65.709999999999994</v>
      </c>
      <c r="AG378">
        <v>11.6</v>
      </c>
      <c r="AH378">
        <v>0</v>
      </c>
      <c r="AI378">
        <v>1</v>
      </c>
      <c r="AJ378">
        <v>6.78</v>
      </c>
      <c r="AK378">
        <v>1</v>
      </c>
      <c r="AL378">
        <v>1</v>
      </c>
      <c r="AN378">
        <v>0</v>
      </c>
      <c r="AO378">
        <v>1</v>
      </c>
      <c r="AP378">
        <v>0</v>
      </c>
      <c r="AQ378">
        <v>0</v>
      </c>
      <c r="AR378">
        <v>0</v>
      </c>
      <c r="AS378" t="s">
        <v>47</v>
      </c>
      <c r="AT378">
        <v>0.02</v>
      </c>
      <c r="AU378" t="s">
        <v>47</v>
      </c>
      <c r="AV378">
        <v>0</v>
      </c>
      <c r="AW378">
        <v>2</v>
      </c>
      <c r="AX378">
        <v>34737047</v>
      </c>
      <c r="AY378">
        <v>1</v>
      </c>
      <c r="AZ378">
        <v>0</v>
      </c>
      <c r="BA378">
        <v>378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CX378">
        <f>Y378*Source!I155</f>
        <v>3.2315999999999998E-2</v>
      </c>
      <c r="CY378">
        <f>AB378</f>
        <v>445.51</v>
      </c>
      <c r="CZ378">
        <f>AF378</f>
        <v>65.709999999999994</v>
      </c>
      <c r="DA378">
        <f>AJ378</f>
        <v>6.78</v>
      </c>
      <c r="DB378">
        <v>0</v>
      </c>
      <c r="GQ378">
        <v>-1</v>
      </c>
      <c r="GR378">
        <v>-1</v>
      </c>
    </row>
    <row r="379" spans="1:200" x14ac:dyDescent="0.2">
      <c r="A379">
        <f>ROW(Source!A155)</f>
        <v>155</v>
      </c>
      <c r="B379">
        <v>34736124</v>
      </c>
      <c r="C379">
        <v>34737036</v>
      </c>
      <c r="D379">
        <v>31450127</v>
      </c>
      <c r="E379">
        <v>1</v>
      </c>
      <c r="F379">
        <v>1</v>
      </c>
      <c r="G379">
        <v>1</v>
      </c>
      <c r="H379">
        <v>3</v>
      </c>
      <c r="I379" t="s">
        <v>603</v>
      </c>
      <c r="J379" t="s">
        <v>604</v>
      </c>
      <c r="K379" t="s">
        <v>605</v>
      </c>
      <c r="L379">
        <v>1346</v>
      </c>
      <c r="N379">
        <v>1009</v>
      </c>
      <c r="O379" t="s">
        <v>564</v>
      </c>
      <c r="P379" t="s">
        <v>564</v>
      </c>
      <c r="Q379">
        <v>1</v>
      </c>
      <c r="W379">
        <v>0</v>
      </c>
      <c r="X379">
        <v>813963326</v>
      </c>
      <c r="Y379">
        <v>0.2</v>
      </c>
      <c r="AA379">
        <v>12.34</v>
      </c>
      <c r="AB379">
        <v>0</v>
      </c>
      <c r="AC379">
        <v>0</v>
      </c>
      <c r="AD379">
        <v>0</v>
      </c>
      <c r="AE379">
        <v>1.82</v>
      </c>
      <c r="AF379">
        <v>0</v>
      </c>
      <c r="AG379">
        <v>0</v>
      </c>
      <c r="AH379">
        <v>0</v>
      </c>
      <c r="AI379">
        <v>6.78</v>
      </c>
      <c r="AJ379">
        <v>1</v>
      </c>
      <c r="AK379">
        <v>1</v>
      </c>
      <c r="AL379">
        <v>1</v>
      </c>
      <c r="AN379">
        <v>0</v>
      </c>
      <c r="AO379">
        <v>1</v>
      </c>
      <c r="AP379">
        <v>0</v>
      </c>
      <c r="AQ379">
        <v>0</v>
      </c>
      <c r="AR379">
        <v>0</v>
      </c>
      <c r="AS379" t="s">
        <v>47</v>
      </c>
      <c r="AT379">
        <v>0.2</v>
      </c>
      <c r="AU379" t="s">
        <v>47</v>
      </c>
      <c r="AV379">
        <v>0</v>
      </c>
      <c r="AW379">
        <v>2</v>
      </c>
      <c r="AX379">
        <v>34737048</v>
      </c>
      <c r="AY379">
        <v>1</v>
      </c>
      <c r="AZ379">
        <v>0</v>
      </c>
      <c r="BA379">
        <v>379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CX379">
        <f>Y379*Source!I155</f>
        <v>0.32316</v>
      </c>
      <c r="CY379">
        <f>AA379</f>
        <v>12.34</v>
      </c>
      <c r="CZ379">
        <f>AE379</f>
        <v>1.82</v>
      </c>
      <c r="DA379">
        <f>AI379</f>
        <v>6.78</v>
      </c>
      <c r="DB379">
        <v>0</v>
      </c>
      <c r="DH379">
        <f>Source!I155*SmtRes!Y379</f>
        <v>0.32316</v>
      </c>
      <c r="DI379">
        <f>AA379</f>
        <v>12.34</v>
      </c>
      <c r="DJ379">
        <f>EtalonRes!Y379</f>
        <v>1.82</v>
      </c>
      <c r="DK379">
        <f>Source!BC155</f>
        <v>6.78</v>
      </c>
      <c r="GQ379">
        <v>-1</v>
      </c>
      <c r="GR379">
        <v>-1</v>
      </c>
    </row>
    <row r="380" spans="1:200" x14ac:dyDescent="0.2">
      <c r="A380">
        <f>ROW(Source!A155)</f>
        <v>155</v>
      </c>
      <c r="B380">
        <v>34736124</v>
      </c>
      <c r="C380">
        <v>34737036</v>
      </c>
      <c r="D380">
        <v>31441681</v>
      </c>
      <c r="E380">
        <v>17</v>
      </c>
      <c r="F380">
        <v>1</v>
      </c>
      <c r="G380">
        <v>1</v>
      </c>
      <c r="H380">
        <v>3</v>
      </c>
      <c r="I380" t="s">
        <v>305</v>
      </c>
      <c r="J380" t="s">
        <v>47</v>
      </c>
      <c r="K380" t="s">
        <v>306</v>
      </c>
      <c r="L380">
        <v>1348</v>
      </c>
      <c r="N380">
        <v>1009</v>
      </c>
      <c r="O380" t="s">
        <v>74</v>
      </c>
      <c r="P380" t="s">
        <v>74</v>
      </c>
      <c r="Q380">
        <v>1000</v>
      </c>
      <c r="W380">
        <v>0</v>
      </c>
      <c r="X380">
        <v>-1212923053</v>
      </c>
      <c r="Y380">
        <v>0.02</v>
      </c>
      <c r="AA380">
        <v>105903.6</v>
      </c>
      <c r="AB380">
        <v>0</v>
      </c>
      <c r="AC380">
        <v>0</v>
      </c>
      <c r="AD380">
        <v>0</v>
      </c>
      <c r="AE380">
        <v>15932.4</v>
      </c>
      <c r="AF380">
        <v>0</v>
      </c>
      <c r="AG380">
        <v>0</v>
      </c>
      <c r="AH380">
        <v>0</v>
      </c>
      <c r="AI380">
        <v>6.78</v>
      </c>
      <c r="AJ380">
        <v>1</v>
      </c>
      <c r="AK380">
        <v>1</v>
      </c>
      <c r="AL380">
        <v>1</v>
      </c>
      <c r="AN380">
        <v>0</v>
      </c>
      <c r="AO380">
        <v>0</v>
      </c>
      <c r="AP380">
        <v>1</v>
      </c>
      <c r="AQ380">
        <v>0</v>
      </c>
      <c r="AR380">
        <v>0</v>
      </c>
      <c r="AS380" t="s">
        <v>47</v>
      </c>
      <c r="AT380">
        <v>0.02</v>
      </c>
      <c r="AU380" t="s">
        <v>47</v>
      </c>
      <c r="AV380">
        <v>0</v>
      </c>
      <c r="AW380">
        <v>2</v>
      </c>
      <c r="AX380">
        <v>34737049</v>
      </c>
      <c r="AY380">
        <v>2</v>
      </c>
      <c r="AZ380">
        <v>16384</v>
      </c>
      <c r="BA380">
        <v>380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CX380">
        <f>Y380*Source!I155</f>
        <v>3.2315999999999998E-2</v>
      </c>
      <c r="CY380">
        <f>AA380</f>
        <v>105903.6</v>
      </c>
      <c r="CZ380">
        <f>AE380</f>
        <v>15932.4</v>
      </c>
      <c r="DA380">
        <f>AI380</f>
        <v>6.78</v>
      </c>
      <c r="DB380">
        <v>0</v>
      </c>
      <c r="DH380">
        <f>Source!I155*SmtRes!Y380</f>
        <v>3.2315999999999998E-2</v>
      </c>
      <c r="DI380">
        <f>AA380</f>
        <v>105903.6</v>
      </c>
      <c r="DJ380">
        <f>EtalonRes!Y380</f>
        <v>0</v>
      </c>
      <c r="DK380">
        <f>Source!BC155</f>
        <v>6.78</v>
      </c>
      <c r="GP380">
        <v>1</v>
      </c>
      <c r="GQ380">
        <v>-1</v>
      </c>
      <c r="GR380">
        <v>-1</v>
      </c>
    </row>
    <row r="381" spans="1:200" x14ac:dyDescent="0.2">
      <c r="A381">
        <f>ROW(Source!A158)</f>
        <v>158</v>
      </c>
      <c r="B381">
        <v>34736102</v>
      </c>
      <c r="C381">
        <v>34737051</v>
      </c>
      <c r="D381">
        <v>31715109</v>
      </c>
      <c r="E381">
        <v>1</v>
      </c>
      <c r="F381">
        <v>1</v>
      </c>
      <c r="G381">
        <v>1</v>
      </c>
      <c r="H381">
        <v>1</v>
      </c>
      <c r="I381" t="s">
        <v>505</v>
      </c>
      <c r="J381" t="s">
        <v>47</v>
      </c>
      <c r="K381" t="s">
        <v>506</v>
      </c>
      <c r="L381">
        <v>1191</v>
      </c>
      <c r="N381">
        <v>1013</v>
      </c>
      <c r="O381" t="s">
        <v>414</v>
      </c>
      <c r="P381" t="s">
        <v>414</v>
      </c>
      <c r="Q381">
        <v>1</v>
      </c>
      <c r="W381">
        <v>0</v>
      </c>
      <c r="X381">
        <v>-784637506</v>
      </c>
      <c r="Y381">
        <v>6.26</v>
      </c>
      <c r="AA381">
        <v>0</v>
      </c>
      <c r="AB381">
        <v>0</v>
      </c>
      <c r="AC381">
        <v>0</v>
      </c>
      <c r="AD381">
        <v>8.74</v>
      </c>
      <c r="AE381">
        <v>0</v>
      </c>
      <c r="AF381">
        <v>0</v>
      </c>
      <c r="AG381">
        <v>0</v>
      </c>
      <c r="AH381">
        <v>8.74</v>
      </c>
      <c r="AI381">
        <v>1</v>
      </c>
      <c r="AJ381">
        <v>1</v>
      </c>
      <c r="AK381">
        <v>1</v>
      </c>
      <c r="AL381">
        <v>1</v>
      </c>
      <c r="AN381">
        <v>0</v>
      </c>
      <c r="AO381">
        <v>1</v>
      </c>
      <c r="AP381">
        <v>0</v>
      </c>
      <c r="AQ381">
        <v>0</v>
      </c>
      <c r="AR381">
        <v>0</v>
      </c>
      <c r="AS381" t="s">
        <v>47</v>
      </c>
      <c r="AT381">
        <v>6.26</v>
      </c>
      <c r="AU381" t="s">
        <v>47</v>
      </c>
      <c r="AV381">
        <v>1</v>
      </c>
      <c r="AW381">
        <v>2</v>
      </c>
      <c r="AX381">
        <v>34737084</v>
      </c>
      <c r="AY381">
        <v>1</v>
      </c>
      <c r="AZ381">
        <v>0</v>
      </c>
      <c r="BA381">
        <v>381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CX381">
        <f>Y381*Source!I158</f>
        <v>10.114908</v>
      </c>
      <c r="CY381">
        <f>AD381</f>
        <v>8.74</v>
      </c>
      <c r="CZ381">
        <f>AH381</f>
        <v>8.74</v>
      </c>
      <c r="DA381">
        <f>AL381</f>
        <v>1</v>
      </c>
      <c r="DB381">
        <v>0</v>
      </c>
      <c r="GQ381">
        <v>-1</v>
      </c>
      <c r="GR381">
        <v>-1</v>
      </c>
    </row>
    <row r="382" spans="1:200" x14ac:dyDescent="0.2">
      <c r="A382">
        <f>ROW(Source!A158)</f>
        <v>158</v>
      </c>
      <c r="B382">
        <v>34736102</v>
      </c>
      <c r="C382">
        <v>34737051</v>
      </c>
      <c r="D382">
        <v>31709492</v>
      </c>
      <c r="E382">
        <v>1</v>
      </c>
      <c r="F382">
        <v>1</v>
      </c>
      <c r="G382">
        <v>1</v>
      </c>
      <c r="H382">
        <v>1</v>
      </c>
      <c r="I382" t="s">
        <v>434</v>
      </c>
      <c r="J382" t="s">
        <v>47</v>
      </c>
      <c r="K382" t="s">
        <v>435</v>
      </c>
      <c r="L382">
        <v>1191</v>
      </c>
      <c r="N382">
        <v>1013</v>
      </c>
      <c r="O382" t="s">
        <v>414</v>
      </c>
      <c r="P382" t="s">
        <v>414</v>
      </c>
      <c r="Q382">
        <v>1</v>
      </c>
      <c r="W382">
        <v>0</v>
      </c>
      <c r="X382">
        <v>-1417349443</v>
      </c>
      <c r="Y382">
        <v>0.1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1</v>
      </c>
      <c r="AJ382">
        <v>1</v>
      </c>
      <c r="AK382">
        <v>1</v>
      </c>
      <c r="AL382">
        <v>1</v>
      </c>
      <c r="AN382">
        <v>0</v>
      </c>
      <c r="AO382">
        <v>1</v>
      </c>
      <c r="AP382">
        <v>0</v>
      </c>
      <c r="AQ382">
        <v>0</v>
      </c>
      <c r="AR382">
        <v>0</v>
      </c>
      <c r="AS382" t="s">
        <v>47</v>
      </c>
      <c r="AT382">
        <v>0.1</v>
      </c>
      <c r="AU382" t="s">
        <v>47</v>
      </c>
      <c r="AV382">
        <v>2</v>
      </c>
      <c r="AW382">
        <v>2</v>
      </c>
      <c r="AX382">
        <v>34737085</v>
      </c>
      <c r="AY382">
        <v>1</v>
      </c>
      <c r="AZ382">
        <v>0</v>
      </c>
      <c r="BA382">
        <v>382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CX382">
        <f>Y382*Source!I158</f>
        <v>0.16158</v>
      </c>
      <c r="CY382">
        <f>AD382</f>
        <v>0</v>
      </c>
      <c r="CZ382">
        <f>AH382</f>
        <v>0</v>
      </c>
      <c r="DA382">
        <f>AL382</f>
        <v>1</v>
      </c>
      <c r="DB382">
        <v>0</v>
      </c>
      <c r="GQ382">
        <v>-1</v>
      </c>
      <c r="GR382">
        <v>-1</v>
      </c>
    </row>
    <row r="383" spans="1:200" x14ac:dyDescent="0.2">
      <c r="A383">
        <f>ROW(Source!A158)</f>
        <v>158</v>
      </c>
      <c r="B383">
        <v>34736102</v>
      </c>
      <c r="C383">
        <v>34737051</v>
      </c>
      <c r="D383">
        <v>31526753</v>
      </c>
      <c r="E383">
        <v>1</v>
      </c>
      <c r="F383">
        <v>1</v>
      </c>
      <c r="G383">
        <v>1</v>
      </c>
      <c r="H383">
        <v>2</v>
      </c>
      <c r="I383" t="s">
        <v>469</v>
      </c>
      <c r="J383" t="s">
        <v>470</v>
      </c>
      <c r="K383" t="s">
        <v>471</v>
      </c>
      <c r="L383">
        <v>1368</v>
      </c>
      <c r="N383">
        <v>1011</v>
      </c>
      <c r="O383" t="s">
        <v>418</v>
      </c>
      <c r="P383" t="s">
        <v>418</v>
      </c>
      <c r="Q383">
        <v>1</v>
      </c>
      <c r="W383">
        <v>0</v>
      </c>
      <c r="X383">
        <v>-1718674368</v>
      </c>
      <c r="Y383">
        <v>0.03</v>
      </c>
      <c r="AA383">
        <v>0</v>
      </c>
      <c r="AB383">
        <v>111.99</v>
      </c>
      <c r="AC383">
        <v>13.5</v>
      </c>
      <c r="AD383">
        <v>0</v>
      </c>
      <c r="AE383">
        <v>0</v>
      </c>
      <c r="AF383">
        <v>111.99</v>
      </c>
      <c r="AG383">
        <v>13.5</v>
      </c>
      <c r="AH383">
        <v>0</v>
      </c>
      <c r="AI383">
        <v>1</v>
      </c>
      <c r="AJ383">
        <v>1</v>
      </c>
      <c r="AK383">
        <v>1</v>
      </c>
      <c r="AL383">
        <v>1</v>
      </c>
      <c r="AN383">
        <v>0</v>
      </c>
      <c r="AO383">
        <v>1</v>
      </c>
      <c r="AP383">
        <v>0</v>
      </c>
      <c r="AQ383">
        <v>0</v>
      </c>
      <c r="AR383">
        <v>0</v>
      </c>
      <c r="AS383" t="s">
        <v>47</v>
      </c>
      <c r="AT383">
        <v>0.03</v>
      </c>
      <c r="AU383" t="s">
        <v>47</v>
      </c>
      <c r="AV383">
        <v>0</v>
      </c>
      <c r="AW383">
        <v>2</v>
      </c>
      <c r="AX383">
        <v>34737086</v>
      </c>
      <c r="AY383">
        <v>1</v>
      </c>
      <c r="AZ383">
        <v>0</v>
      </c>
      <c r="BA383">
        <v>383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CX383">
        <f>Y383*Source!I158</f>
        <v>4.8473999999999996E-2</v>
      </c>
      <c r="CY383">
        <f>AB383</f>
        <v>111.99</v>
      </c>
      <c r="CZ383">
        <f>AF383</f>
        <v>111.99</v>
      </c>
      <c r="DA383">
        <f>AJ383</f>
        <v>1</v>
      </c>
      <c r="DB383">
        <v>0</v>
      </c>
      <c r="GQ383">
        <v>-1</v>
      </c>
      <c r="GR383">
        <v>-1</v>
      </c>
    </row>
    <row r="384" spans="1:200" x14ac:dyDescent="0.2">
      <c r="A384">
        <f>ROW(Source!A158)</f>
        <v>158</v>
      </c>
      <c r="B384">
        <v>34736102</v>
      </c>
      <c r="C384">
        <v>34737051</v>
      </c>
      <c r="D384">
        <v>31528142</v>
      </c>
      <c r="E384">
        <v>1</v>
      </c>
      <c r="F384">
        <v>1</v>
      </c>
      <c r="G384">
        <v>1</v>
      </c>
      <c r="H384">
        <v>2</v>
      </c>
      <c r="I384" t="s">
        <v>439</v>
      </c>
      <c r="J384" t="s">
        <v>440</v>
      </c>
      <c r="K384" t="s">
        <v>441</v>
      </c>
      <c r="L384">
        <v>1368</v>
      </c>
      <c r="N384">
        <v>1011</v>
      </c>
      <c r="O384" t="s">
        <v>418</v>
      </c>
      <c r="P384" t="s">
        <v>418</v>
      </c>
      <c r="Q384">
        <v>1</v>
      </c>
      <c r="W384">
        <v>0</v>
      </c>
      <c r="X384">
        <v>1372534845</v>
      </c>
      <c r="Y384">
        <v>7.0000000000000007E-2</v>
      </c>
      <c r="AA384">
        <v>0</v>
      </c>
      <c r="AB384">
        <v>65.709999999999994</v>
      </c>
      <c r="AC384">
        <v>11.6</v>
      </c>
      <c r="AD384">
        <v>0</v>
      </c>
      <c r="AE384">
        <v>0</v>
      </c>
      <c r="AF384">
        <v>65.709999999999994</v>
      </c>
      <c r="AG384">
        <v>11.6</v>
      </c>
      <c r="AH384">
        <v>0</v>
      </c>
      <c r="AI384">
        <v>1</v>
      </c>
      <c r="AJ384">
        <v>1</v>
      </c>
      <c r="AK384">
        <v>1</v>
      </c>
      <c r="AL384">
        <v>1</v>
      </c>
      <c r="AN384">
        <v>0</v>
      </c>
      <c r="AO384">
        <v>1</v>
      </c>
      <c r="AP384">
        <v>0</v>
      </c>
      <c r="AQ384">
        <v>0</v>
      </c>
      <c r="AR384">
        <v>0</v>
      </c>
      <c r="AS384" t="s">
        <v>47</v>
      </c>
      <c r="AT384">
        <v>7.0000000000000007E-2</v>
      </c>
      <c r="AU384" t="s">
        <v>47</v>
      </c>
      <c r="AV384">
        <v>0</v>
      </c>
      <c r="AW384">
        <v>2</v>
      </c>
      <c r="AX384">
        <v>34737087</v>
      </c>
      <c r="AY384">
        <v>1</v>
      </c>
      <c r="AZ384">
        <v>0</v>
      </c>
      <c r="BA384">
        <v>384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CX384">
        <f>Y384*Source!I158</f>
        <v>0.113106</v>
      </c>
      <c r="CY384">
        <f>AB384</f>
        <v>65.709999999999994</v>
      </c>
      <c r="CZ384">
        <f>AF384</f>
        <v>65.709999999999994</v>
      </c>
      <c r="DA384">
        <f>AJ384</f>
        <v>1</v>
      </c>
      <c r="DB384">
        <v>0</v>
      </c>
      <c r="GQ384">
        <v>-1</v>
      </c>
      <c r="GR384">
        <v>-1</v>
      </c>
    </row>
    <row r="385" spans="1:200" x14ac:dyDescent="0.2">
      <c r="A385">
        <f>ROW(Source!A158)</f>
        <v>158</v>
      </c>
      <c r="B385">
        <v>34736102</v>
      </c>
      <c r="C385">
        <v>34737051</v>
      </c>
      <c r="D385">
        <v>31445092</v>
      </c>
      <c r="E385">
        <v>1</v>
      </c>
      <c r="F385">
        <v>1</v>
      </c>
      <c r="G385">
        <v>1</v>
      </c>
      <c r="H385">
        <v>3</v>
      </c>
      <c r="I385" t="s">
        <v>591</v>
      </c>
      <c r="J385" t="s">
        <v>592</v>
      </c>
      <c r="K385" t="s">
        <v>593</v>
      </c>
      <c r="L385">
        <v>1348</v>
      </c>
      <c r="N385">
        <v>1009</v>
      </c>
      <c r="O385" t="s">
        <v>74</v>
      </c>
      <c r="P385" t="s">
        <v>74</v>
      </c>
      <c r="Q385">
        <v>1000</v>
      </c>
      <c r="W385">
        <v>0</v>
      </c>
      <c r="X385">
        <v>-1044631310</v>
      </c>
      <c r="Y385">
        <v>1.2E-2</v>
      </c>
      <c r="AA385">
        <v>19100</v>
      </c>
      <c r="AB385">
        <v>0</v>
      </c>
      <c r="AC385">
        <v>0</v>
      </c>
      <c r="AD385">
        <v>0</v>
      </c>
      <c r="AE385">
        <v>19100</v>
      </c>
      <c r="AF385">
        <v>0</v>
      </c>
      <c r="AG385">
        <v>0</v>
      </c>
      <c r="AH385">
        <v>0</v>
      </c>
      <c r="AI385">
        <v>1</v>
      </c>
      <c r="AJ385">
        <v>1</v>
      </c>
      <c r="AK385">
        <v>1</v>
      </c>
      <c r="AL385">
        <v>1</v>
      </c>
      <c r="AN385">
        <v>0</v>
      </c>
      <c r="AO385">
        <v>1</v>
      </c>
      <c r="AP385">
        <v>0</v>
      </c>
      <c r="AQ385">
        <v>0</v>
      </c>
      <c r="AR385">
        <v>0</v>
      </c>
      <c r="AS385" t="s">
        <v>47</v>
      </c>
      <c r="AT385">
        <v>1.2E-2</v>
      </c>
      <c r="AU385" t="s">
        <v>47</v>
      </c>
      <c r="AV385">
        <v>0</v>
      </c>
      <c r="AW385">
        <v>2</v>
      </c>
      <c r="AX385">
        <v>34737088</v>
      </c>
      <c r="AY385">
        <v>1</v>
      </c>
      <c r="AZ385">
        <v>0</v>
      </c>
      <c r="BA385">
        <v>385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CX385">
        <f>Y385*Source!I158</f>
        <v>1.93896E-2</v>
      </c>
      <c r="CY385">
        <f>AA385</f>
        <v>19100</v>
      </c>
      <c r="CZ385">
        <f>AE385</f>
        <v>19100</v>
      </c>
      <c r="DA385">
        <f>AI385</f>
        <v>1</v>
      </c>
      <c r="DB385">
        <v>0</v>
      </c>
      <c r="DH385">
        <f>Source!I158*SmtRes!Y385</f>
        <v>1.93896E-2</v>
      </c>
      <c r="DI385">
        <f>AA385</f>
        <v>19100</v>
      </c>
      <c r="DJ385">
        <f>EtalonRes!Y385</f>
        <v>19100</v>
      </c>
      <c r="DK385">
        <f>Source!BC158</f>
        <v>1</v>
      </c>
      <c r="GQ385">
        <v>-1</v>
      </c>
      <c r="GR385">
        <v>-1</v>
      </c>
    </row>
    <row r="386" spans="1:200" x14ac:dyDescent="0.2">
      <c r="A386">
        <f>ROW(Source!A158)</f>
        <v>158</v>
      </c>
      <c r="B386">
        <v>34736102</v>
      </c>
      <c r="C386">
        <v>34737051</v>
      </c>
      <c r="D386">
        <v>31446395</v>
      </c>
      <c r="E386">
        <v>1</v>
      </c>
      <c r="F386">
        <v>1</v>
      </c>
      <c r="G386">
        <v>1</v>
      </c>
      <c r="H386">
        <v>3</v>
      </c>
      <c r="I386" t="s">
        <v>594</v>
      </c>
      <c r="J386" t="s">
        <v>595</v>
      </c>
      <c r="K386" t="s">
        <v>596</v>
      </c>
      <c r="L386">
        <v>1339</v>
      </c>
      <c r="N386">
        <v>1007</v>
      </c>
      <c r="O386" t="s">
        <v>81</v>
      </c>
      <c r="P386" t="s">
        <v>81</v>
      </c>
      <c r="Q386">
        <v>1</v>
      </c>
      <c r="W386">
        <v>0</v>
      </c>
      <c r="X386">
        <v>-1660354250</v>
      </c>
      <c r="Y386">
        <v>0.23</v>
      </c>
      <c r="AA386">
        <v>2.44</v>
      </c>
      <c r="AB386">
        <v>0</v>
      </c>
      <c r="AC386">
        <v>0</v>
      </c>
      <c r="AD386">
        <v>0</v>
      </c>
      <c r="AE386">
        <v>2.44</v>
      </c>
      <c r="AF386">
        <v>0</v>
      </c>
      <c r="AG386">
        <v>0</v>
      </c>
      <c r="AH386">
        <v>0</v>
      </c>
      <c r="AI386">
        <v>1</v>
      </c>
      <c r="AJ386">
        <v>1</v>
      </c>
      <c r="AK386">
        <v>1</v>
      </c>
      <c r="AL386">
        <v>1</v>
      </c>
      <c r="AN386">
        <v>0</v>
      </c>
      <c r="AO386">
        <v>1</v>
      </c>
      <c r="AP386">
        <v>0</v>
      </c>
      <c r="AQ386">
        <v>0</v>
      </c>
      <c r="AR386">
        <v>0</v>
      </c>
      <c r="AS386" t="s">
        <v>47</v>
      </c>
      <c r="AT386">
        <v>0.23</v>
      </c>
      <c r="AU386" t="s">
        <v>47</v>
      </c>
      <c r="AV386">
        <v>0</v>
      </c>
      <c r="AW386">
        <v>2</v>
      </c>
      <c r="AX386">
        <v>34737089</v>
      </c>
      <c r="AY386">
        <v>1</v>
      </c>
      <c r="AZ386">
        <v>0</v>
      </c>
      <c r="BA386">
        <v>386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CX386">
        <f>Y386*Source!I158</f>
        <v>0.37163400000000002</v>
      </c>
      <c r="CY386">
        <f>AA386</f>
        <v>2.44</v>
      </c>
      <c r="CZ386">
        <f>AE386</f>
        <v>2.44</v>
      </c>
      <c r="DA386">
        <f>AI386</f>
        <v>1</v>
      </c>
      <c r="DB386">
        <v>0</v>
      </c>
      <c r="DH386">
        <f>Source!I158*SmtRes!Y386</f>
        <v>0.37163400000000002</v>
      </c>
      <c r="DI386">
        <f>AA386</f>
        <v>2.44</v>
      </c>
      <c r="DJ386">
        <f>EtalonRes!Y386</f>
        <v>2.44</v>
      </c>
      <c r="DK386">
        <f>Source!BC158</f>
        <v>1</v>
      </c>
      <c r="GQ386">
        <v>-1</v>
      </c>
      <c r="GR386">
        <v>-1</v>
      </c>
    </row>
    <row r="387" spans="1:200" x14ac:dyDescent="0.2">
      <c r="A387">
        <f>ROW(Source!A159)</f>
        <v>159</v>
      </c>
      <c r="B387">
        <v>34736124</v>
      </c>
      <c r="C387">
        <v>34737051</v>
      </c>
      <c r="D387">
        <v>31715109</v>
      </c>
      <c r="E387">
        <v>1</v>
      </c>
      <c r="F387">
        <v>1</v>
      </c>
      <c r="G387">
        <v>1</v>
      </c>
      <c r="H387">
        <v>1</v>
      </c>
      <c r="I387" t="s">
        <v>505</v>
      </c>
      <c r="J387" t="s">
        <v>47</v>
      </c>
      <c r="K387" t="s">
        <v>506</v>
      </c>
      <c r="L387">
        <v>1191</v>
      </c>
      <c r="N387">
        <v>1013</v>
      </c>
      <c r="O387" t="s">
        <v>414</v>
      </c>
      <c r="P387" t="s">
        <v>414</v>
      </c>
      <c r="Q387">
        <v>1</v>
      </c>
      <c r="W387">
        <v>0</v>
      </c>
      <c r="X387">
        <v>-784637506</v>
      </c>
      <c r="Y387">
        <v>6.26</v>
      </c>
      <c r="AA387">
        <v>0</v>
      </c>
      <c r="AB387">
        <v>0</v>
      </c>
      <c r="AC387">
        <v>0</v>
      </c>
      <c r="AD387">
        <v>59.26</v>
      </c>
      <c r="AE387">
        <v>0</v>
      </c>
      <c r="AF387">
        <v>0</v>
      </c>
      <c r="AG387">
        <v>0</v>
      </c>
      <c r="AH387">
        <v>8.74</v>
      </c>
      <c r="AI387">
        <v>1</v>
      </c>
      <c r="AJ387">
        <v>1</v>
      </c>
      <c r="AK387">
        <v>1</v>
      </c>
      <c r="AL387">
        <v>6.78</v>
      </c>
      <c r="AN387">
        <v>0</v>
      </c>
      <c r="AO387">
        <v>1</v>
      </c>
      <c r="AP387">
        <v>0</v>
      </c>
      <c r="AQ387">
        <v>0</v>
      </c>
      <c r="AR387">
        <v>0</v>
      </c>
      <c r="AS387" t="s">
        <v>47</v>
      </c>
      <c r="AT387">
        <v>6.26</v>
      </c>
      <c r="AU387" t="s">
        <v>47</v>
      </c>
      <c r="AV387">
        <v>1</v>
      </c>
      <c r="AW387">
        <v>2</v>
      </c>
      <c r="AX387">
        <v>34737084</v>
      </c>
      <c r="AY387">
        <v>1</v>
      </c>
      <c r="AZ387">
        <v>0</v>
      </c>
      <c r="BA387">
        <v>387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CX387">
        <f>Y387*Source!I159</f>
        <v>10.114908</v>
      </c>
      <c r="CY387">
        <f>AD387</f>
        <v>59.26</v>
      </c>
      <c r="CZ387">
        <f>AH387</f>
        <v>8.74</v>
      </c>
      <c r="DA387">
        <f>AL387</f>
        <v>6.78</v>
      </c>
      <c r="DB387">
        <v>0</v>
      </c>
      <c r="GQ387">
        <v>-1</v>
      </c>
      <c r="GR387">
        <v>-1</v>
      </c>
    </row>
    <row r="388" spans="1:200" x14ac:dyDescent="0.2">
      <c r="A388">
        <f>ROW(Source!A159)</f>
        <v>159</v>
      </c>
      <c r="B388">
        <v>34736124</v>
      </c>
      <c r="C388">
        <v>34737051</v>
      </c>
      <c r="D388">
        <v>31709492</v>
      </c>
      <c r="E388">
        <v>1</v>
      </c>
      <c r="F388">
        <v>1</v>
      </c>
      <c r="G388">
        <v>1</v>
      </c>
      <c r="H388">
        <v>1</v>
      </c>
      <c r="I388" t="s">
        <v>434</v>
      </c>
      <c r="J388" t="s">
        <v>47</v>
      </c>
      <c r="K388" t="s">
        <v>435</v>
      </c>
      <c r="L388">
        <v>1191</v>
      </c>
      <c r="N388">
        <v>1013</v>
      </c>
      <c r="O388" t="s">
        <v>414</v>
      </c>
      <c r="P388" t="s">
        <v>414</v>
      </c>
      <c r="Q388">
        <v>1</v>
      </c>
      <c r="W388">
        <v>0</v>
      </c>
      <c r="X388">
        <v>-1417349443</v>
      </c>
      <c r="Y388">
        <v>0.1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1</v>
      </c>
      <c r="AJ388">
        <v>1</v>
      </c>
      <c r="AK388">
        <v>6.78</v>
      </c>
      <c r="AL388">
        <v>1</v>
      </c>
      <c r="AN388">
        <v>0</v>
      </c>
      <c r="AO388">
        <v>1</v>
      </c>
      <c r="AP388">
        <v>0</v>
      </c>
      <c r="AQ388">
        <v>0</v>
      </c>
      <c r="AR388">
        <v>0</v>
      </c>
      <c r="AS388" t="s">
        <v>47</v>
      </c>
      <c r="AT388">
        <v>0.1</v>
      </c>
      <c r="AU388" t="s">
        <v>47</v>
      </c>
      <c r="AV388">
        <v>2</v>
      </c>
      <c r="AW388">
        <v>2</v>
      </c>
      <c r="AX388">
        <v>34737085</v>
      </c>
      <c r="AY388">
        <v>1</v>
      </c>
      <c r="AZ388">
        <v>0</v>
      </c>
      <c r="BA388">
        <v>388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CX388">
        <f>Y388*Source!I159</f>
        <v>0.16158</v>
      </c>
      <c r="CY388">
        <f>AD388</f>
        <v>0</v>
      </c>
      <c r="CZ388">
        <f>AH388</f>
        <v>0</v>
      </c>
      <c r="DA388">
        <f>AL388</f>
        <v>1</v>
      </c>
      <c r="DB388">
        <v>0</v>
      </c>
      <c r="GQ388">
        <v>-1</v>
      </c>
      <c r="GR388">
        <v>-1</v>
      </c>
    </row>
    <row r="389" spans="1:200" x14ac:dyDescent="0.2">
      <c r="A389">
        <f>ROW(Source!A159)</f>
        <v>159</v>
      </c>
      <c r="B389">
        <v>34736124</v>
      </c>
      <c r="C389">
        <v>34737051</v>
      </c>
      <c r="D389">
        <v>31526753</v>
      </c>
      <c r="E389">
        <v>1</v>
      </c>
      <c r="F389">
        <v>1</v>
      </c>
      <c r="G389">
        <v>1</v>
      </c>
      <c r="H389">
        <v>2</v>
      </c>
      <c r="I389" t="s">
        <v>469</v>
      </c>
      <c r="J389" t="s">
        <v>470</v>
      </c>
      <c r="K389" t="s">
        <v>471</v>
      </c>
      <c r="L389">
        <v>1368</v>
      </c>
      <c r="N389">
        <v>1011</v>
      </c>
      <c r="O389" t="s">
        <v>418</v>
      </c>
      <c r="P389" t="s">
        <v>418</v>
      </c>
      <c r="Q389">
        <v>1</v>
      </c>
      <c r="W389">
        <v>0</v>
      </c>
      <c r="X389">
        <v>-1718674368</v>
      </c>
      <c r="Y389">
        <v>0.03</v>
      </c>
      <c r="AA389">
        <v>0</v>
      </c>
      <c r="AB389">
        <v>759.29</v>
      </c>
      <c r="AC389">
        <v>13.5</v>
      </c>
      <c r="AD389">
        <v>0</v>
      </c>
      <c r="AE389">
        <v>0</v>
      </c>
      <c r="AF389">
        <v>111.99</v>
      </c>
      <c r="AG389">
        <v>13.5</v>
      </c>
      <c r="AH389">
        <v>0</v>
      </c>
      <c r="AI389">
        <v>1</v>
      </c>
      <c r="AJ389">
        <v>6.78</v>
      </c>
      <c r="AK389">
        <v>1</v>
      </c>
      <c r="AL389">
        <v>1</v>
      </c>
      <c r="AN389">
        <v>0</v>
      </c>
      <c r="AO389">
        <v>1</v>
      </c>
      <c r="AP389">
        <v>0</v>
      </c>
      <c r="AQ389">
        <v>0</v>
      </c>
      <c r="AR389">
        <v>0</v>
      </c>
      <c r="AS389" t="s">
        <v>47</v>
      </c>
      <c r="AT389">
        <v>0.03</v>
      </c>
      <c r="AU389" t="s">
        <v>47</v>
      </c>
      <c r="AV389">
        <v>0</v>
      </c>
      <c r="AW389">
        <v>2</v>
      </c>
      <c r="AX389">
        <v>34737086</v>
      </c>
      <c r="AY389">
        <v>1</v>
      </c>
      <c r="AZ389">
        <v>0</v>
      </c>
      <c r="BA389">
        <v>389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CX389">
        <f>Y389*Source!I159</f>
        <v>4.8473999999999996E-2</v>
      </c>
      <c r="CY389">
        <f>AB389</f>
        <v>759.29</v>
      </c>
      <c r="CZ389">
        <f>AF389</f>
        <v>111.99</v>
      </c>
      <c r="DA389">
        <f>AJ389</f>
        <v>6.78</v>
      </c>
      <c r="DB389">
        <v>0</v>
      </c>
      <c r="GQ389">
        <v>-1</v>
      </c>
      <c r="GR389">
        <v>-1</v>
      </c>
    </row>
    <row r="390" spans="1:200" x14ac:dyDescent="0.2">
      <c r="A390">
        <f>ROW(Source!A159)</f>
        <v>159</v>
      </c>
      <c r="B390">
        <v>34736124</v>
      </c>
      <c r="C390">
        <v>34737051</v>
      </c>
      <c r="D390">
        <v>31528142</v>
      </c>
      <c r="E390">
        <v>1</v>
      </c>
      <c r="F390">
        <v>1</v>
      </c>
      <c r="G390">
        <v>1</v>
      </c>
      <c r="H390">
        <v>2</v>
      </c>
      <c r="I390" t="s">
        <v>439</v>
      </c>
      <c r="J390" t="s">
        <v>440</v>
      </c>
      <c r="K390" t="s">
        <v>441</v>
      </c>
      <c r="L390">
        <v>1368</v>
      </c>
      <c r="N390">
        <v>1011</v>
      </c>
      <c r="O390" t="s">
        <v>418</v>
      </c>
      <c r="P390" t="s">
        <v>418</v>
      </c>
      <c r="Q390">
        <v>1</v>
      </c>
      <c r="W390">
        <v>0</v>
      </c>
      <c r="X390">
        <v>1372534845</v>
      </c>
      <c r="Y390">
        <v>7.0000000000000007E-2</v>
      </c>
      <c r="AA390">
        <v>0</v>
      </c>
      <c r="AB390">
        <v>445.51</v>
      </c>
      <c r="AC390">
        <v>11.6</v>
      </c>
      <c r="AD390">
        <v>0</v>
      </c>
      <c r="AE390">
        <v>0</v>
      </c>
      <c r="AF390">
        <v>65.709999999999994</v>
      </c>
      <c r="AG390">
        <v>11.6</v>
      </c>
      <c r="AH390">
        <v>0</v>
      </c>
      <c r="AI390">
        <v>1</v>
      </c>
      <c r="AJ390">
        <v>6.78</v>
      </c>
      <c r="AK390">
        <v>1</v>
      </c>
      <c r="AL390">
        <v>1</v>
      </c>
      <c r="AN390">
        <v>0</v>
      </c>
      <c r="AO390">
        <v>1</v>
      </c>
      <c r="AP390">
        <v>0</v>
      </c>
      <c r="AQ390">
        <v>0</v>
      </c>
      <c r="AR390">
        <v>0</v>
      </c>
      <c r="AS390" t="s">
        <v>47</v>
      </c>
      <c r="AT390">
        <v>7.0000000000000007E-2</v>
      </c>
      <c r="AU390" t="s">
        <v>47</v>
      </c>
      <c r="AV390">
        <v>0</v>
      </c>
      <c r="AW390">
        <v>2</v>
      </c>
      <c r="AX390">
        <v>34737087</v>
      </c>
      <c r="AY390">
        <v>1</v>
      </c>
      <c r="AZ390">
        <v>0</v>
      </c>
      <c r="BA390">
        <v>390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CX390">
        <f>Y390*Source!I159</f>
        <v>0.113106</v>
      </c>
      <c r="CY390">
        <f>AB390</f>
        <v>445.51</v>
      </c>
      <c r="CZ390">
        <f>AF390</f>
        <v>65.709999999999994</v>
      </c>
      <c r="DA390">
        <f>AJ390</f>
        <v>6.78</v>
      </c>
      <c r="DB390">
        <v>0</v>
      </c>
      <c r="GQ390">
        <v>-1</v>
      </c>
      <c r="GR390">
        <v>-1</v>
      </c>
    </row>
    <row r="391" spans="1:200" x14ac:dyDescent="0.2">
      <c r="A391">
        <f>ROW(Source!A159)</f>
        <v>159</v>
      </c>
      <c r="B391">
        <v>34736124</v>
      </c>
      <c r="C391">
        <v>34737051</v>
      </c>
      <c r="D391">
        <v>31445092</v>
      </c>
      <c r="E391">
        <v>1</v>
      </c>
      <c r="F391">
        <v>1</v>
      </c>
      <c r="G391">
        <v>1</v>
      </c>
      <c r="H391">
        <v>3</v>
      </c>
      <c r="I391" t="s">
        <v>591</v>
      </c>
      <c r="J391" t="s">
        <v>592</v>
      </c>
      <c r="K391" t="s">
        <v>593</v>
      </c>
      <c r="L391">
        <v>1348</v>
      </c>
      <c r="N391">
        <v>1009</v>
      </c>
      <c r="O391" t="s">
        <v>74</v>
      </c>
      <c r="P391" t="s">
        <v>74</v>
      </c>
      <c r="Q391">
        <v>1000</v>
      </c>
      <c r="W391">
        <v>0</v>
      </c>
      <c r="X391">
        <v>-1044631310</v>
      </c>
      <c r="Y391">
        <v>1.2E-2</v>
      </c>
      <c r="AA391">
        <v>129498</v>
      </c>
      <c r="AB391">
        <v>0</v>
      </c>
      <c r="AC391">
        <v>0</v>
      </c>
      <c r="AD391">
        <v>0</v>
      </c>
      <c r="AE391">
        <v>19100</v>
      </c>
      <c r="AF391">
        <v>0</v>
      </c>
      <c r="AG391">
        <v>0</v>
      </c>
      <c r="AH391">
        <v>0</v>
      </c>
      <c r="AI391">
        <v>6.78</v>
      </c>
      <c r="AJ391">
        <v>1</v>
      </c>
      <c r="AK391">
        <v>1</v>
      </c>
      <c r="AL391">
        <v>1</v>
      </c>
      <c r="AN391">
        <v>0</v>
      </c>
      <c r="AO391">
        <v>1</v>
      </c>
      <c r="AP391">
        <v>0</v>
      </c>
      <c r="AQ391">
        <v>0</v>
      </c>
      <c r="AR391">
        <v>0</v>
      </c>
      <c r="AS391" t="s">
        <v>47</v>
      </c>
      <c r="AT391">
        <v>1.2E-2</v>
      </c>
      <c r="AU391" t="s">
        <v>47</v>
      </c>
      <c r="AV391">
        <v>0</v>
      </c>
      <c r="AW391">
        <v>2</v>
      </c>
      <c r="AX391">
        <v>34737088</v>
      </c>
      <c r="AY391">
        <v>1</v>
      </c>
      <c r="AZ391">
        <v>0</v>
      </c>
      <c r="BA391">
        <v>391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CX391">
        <f>Y391*Source!I159</f>
        <v>1.93896E-2</v>
      </c>
      <c r="CY391">
        <f>AA391</f>
        <v>129498</v>
      </c>
      <c r="CZ391">
        <f>AE391</f>
        <v>19100</v>
      </c>
      <c r="DA391">
        <f>AI391</f>
        <v>6.78</v>
      </c>
      <c r="DB391">
        <v>0</v>
      </c>
      <c r="DH391">
        <f>Source!I159*SmtRes!Y391</f>
        <v>1.93896E-2</v>
      </c>
      <c r="DI391">
        <f>AA391</f>
        <v>129498</v>
      </c>
      <c r="DJ391">
        <f>EtalonRes!Y391</f>
        <v>19100</v>
      </c>
      <c r="DK391">
        <f>Source!BC159</f>
        <v>6.78</v>
      </c>
      <c r="GQ391">
        <v>-1</v>
      </c>
      <c r="GR391">
        <v>-1</v>
      </c>
    </row>
    <row r="392" spans="1:200" x14ac:dyDescent="0.2">
      <c r="A392">
        <f>ROW(Source!A159)</f>
        <v>159</v>
      </c>
      <c r="B392">
        <v>34736124</v>
      </c>
      <c r="C392">
        <v>34737051</v>
      </c>
      <c r="D392">
        <v>31446395</v>
      </c>
      <c r="E392">
        <v>1</v>
      </c>
      <c r="F392">
        <v>1</v>
      </c>
      <c r="G392">
        <v>1</v>
      </c>
      <c r="H392">
        <v>3</v>
      </c>
      <c r="I392" t="s">
        <v>594</v>
      </c>
      <c r="J392" t="s">
        <v>595</v>
      </c>
      <c r="K392" t="s">
        <v>596</v>
      </c>
      <c r="L392">
        <v>1339</v>
      </c>
      <c r="N392">
        <v>1007</v>
      </c>
      <c r="O392" t="s">
        <v>81</v>
      </c>
      <c r="P392" t="s">
        <v>81</v>
      </c>
      <c r="Q392">
        <v>1</v>
      </c>
      <c r="W392">
        <v>0</v>
      </c>
      <c r="X392">
        <v>-1660354250</v>
      </c>
      <c r="Y392">
        <v>0.23</v>
      </c>
      <c r="AA392">
        <v>16.54</v>
      </c>
      <c r="AB392">
        <v>0</v>
      </c>
      <c r="AC392">
        <v>0</v>
      </c>
      <c r="AD392">
        <v>0</v>
      </c>
      <c r="AE392">
        <v>2.44</v>
      </c>
      <c r="AF392">
        <v>0</v>
      </c>
      <c r="AG392">
        <v>0</v>
      </c>
      <c r="AH392">
        <v>0</v>
      </c>
      <c r="AI392">
        <v>6.78</v>
      </c>
      <c r="AJ392">
        <v>1</v>
      </c>
      <c r="AK392">
        <v>1</v>
      </c>
      <c r="AL392">
        <v>1</v>
      </c>
      <c r="AN392">
        <v>0</v>
      </c>
      <c r="AO392">
        <v>1</v>
      </c>
      <c r="AP392">
        <v>0</v>
      </c>
      <c r="AQ392">
        <v>0</v>
      </c>
      <c r="AR392">
        <v>0</v>
      </c>
      <c r="AS392" t="s">
        <v>47</v>
      </c>
      <c r="AT392">
        <v>0.23</v>
      </c>
      <c r="AU392" t="s">
        <v>47</v>
      </c>
      <c r="AV392">
        <v>0</v>
      </c>
      <c r="AW392">
        <v>2</v>
      </c>
      <c r="AX392">
        <v>34737089</v>
      </c>
      <c r="AY392">
        <v>1</v>
      </c>
      <c r="AZ392">
        <v>0</v>
      </c>
      <c r="BA392">
        <v>392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CX392">
        <f>Y392*Source!I159</f>
        <v>0.37163400000000002</v>
      </c>
      <c r="CY392">
        <f>AA392</f>
        <v>16.54</v>
      </c>
      <c r="CZ392">
        <f>AE392</f>
        <v>2.44</v>
      </c>
      <c r="DA392">
        <f>AI392</f>
        <v>6.78</v>
      </c>
      <c r="DB392">
        <v>0</v>
      </c>
      <c r="DH392">
        <f>Source!I159*SmtRes!Y392</f>
        <v>0.37163400000000002</v>
      </c>
      <c r="DI392">
        <f>AA392</f>
        <v>16.54</v>
      </c>
      <c r="DJ392">
        <f>EtalonRes!Y392</f>
        <v>2.44</v>
      </c>
      <c r="DK392">
        <f>Source!BC159</f>
        <v>6.78</v>
      </c>
      <c r="GQ392">
        <v>-1</v>
      </c>
      <c r="GR392">
        <v>-1</v>
      </c>
    </row>
    <row r="393" spans="1:200" x14ac:dyDescent="0.2">
      <c r="A393">
        <f>ROW(Source!A160)</f>
        <v>160</v>
      </c>
      <c r="B393">
        <v>34736102</v>
      </c>
      <c r="C393">
        <v>34737060</v>
      </c>
      <c r="D393">
        <v>31715109</v>
      </c>
      <c r="E393">
        <v>1</v>
      </c>
      <c r="F393">
        <v>1</v>
      </c>
      <c r="G393">
        <v>1</v>
      </c>
      <c r="H393">
        <v>1</v>
      </c>
      <c r="I393" t="s">
        <v>505</v>
      </c>
      <c r="J393" t="s">
        <v>47</v>
      </c>
      <c r="K393" t="s">
        <v>506</v>
      </c>
      <c r="L393">
        <v>1191</v>
      </c>
      <c r="N393">
        <v>1013</v>
      </c>
      <c r="O393" t="s">
        <v>414</v>
      </c>
      <c r="P393" t="s">
        <v>414</v>
      </c>
      <c r="Q393">
        <v>1</v>
      </c>
      <c r="W393">
        <v>0</v>
      </c>
      <c r="X393">
        <v>-784637506</v>
      </c>
      <c r="Y393">
        <v>43.56</v>
      </c>
      <c r="AA393">
        <v>0</v>
      </c>
      <c r="AB393">
        <v>0</v>
      </c>
      <c r="AC393">
        <v>0</v>
      </c>
      <c r="AD393">
        <v>8.74</v>
      </c>
      <c r="AE393">
        <v>0</v>
      </c>
      <c r="AF393">
        <v>0</v>
      </c>
      <c r="AG393">
        <v>0</v>
      </c>
      <c r="AH393">
        <v>8.74</v>
      </c>
      <c r="AI393">
        <v>1</v>
      </c>
      <c r="AJ393">
        <v>1</v>
      </c>
      <c r="AK393">
        <v>1</v>
      </c>
      <c r="AL393">
        <v>1</v>
      </c>
      <c r="AN393">
        <v>0</v>
      </c>
      <c r="AO393">
        <v>1</v>
      </c>
      <c r="AP393">
        <v>0</v>
      </c>
      <c r="AQ393">
        <v>0</v>
      </c>
      <c r="AR393">
        <v>0</v>
      </c>
      <c r="AS393" t="s">
        <v>47</v>
      </c>
      <c r="AT393">
        <v>43.56</v>
      </c>
      <c r="AU393" t="s">
        <v>47</v>
      </c>
      <c r="AV393">
        <v>1</v>
      </c>
      <c r="AW393">
        <v>2</v>
      </c>
      <c r="AX393">
        <v>34737065</v>
      </c>
      <c r="AY393">
        <v>1</v>
      </c>
      <c r="AZ393">
        <v>0</v>
      </c>
      <c r="BA393">
        <v>393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CX393">
        <f>Y393*Source!I160</f>
        <v>70.384247999999999</v>
      </c>
      <c r="CY393">
        <f>AD393</f>
        <v>8.74</v>
      </c>
      <c r="CZ393">
        <f>AH393</f>
        <v>8.74</v>
      </c>
      <c r="DA393">
        <f>AL393</f>
        <v>1</v>
      </c>
      <c r="DB393">
        <v>0</v>
      </c>
      <c r="GQ393">
        <v>-1</v>
      </c>
      <c r="GR393">
        <v>-1</v>
      </c>
    </row>
    <row r="394" spans="1:200" x14ac:dyDescent="0.2">
      <c r="A394">
        <f>ROW(Source!A160)</f>
        <v>160</v>
      </c>
      <c r="B394">
        <v>34736102</v>
      </c>
      <c r="C394">
        <v>34737060</v>
      </c>
      <c r="D394">
        <v>31709492</v>
      </c>
      <c r="E394">
        <v>1</v>
      </c>
      <c r="F394">
        <v>1</v>
      </c>
      <c r="G394">
        <v>1</v>
      </c>
      <c r="H394">
        <v>1</v>
      </c>
      <c r="I394" t="s">
        <v>434</v>
      </c>
      <c r="J394" t="s">
        <v>47</v>
      </c>
      <c r="K394" t="s">
        <v>435</v>
      </c>
      <c r="L394">
        <v>1191</v>
      </c>
      <c r="N394">
        <v>1013</v>
      </c>
      <c r="O394" t="s">
        <v>414</v>
      </c>
      <c r="P394" t="s">
        <v>414</v>
      </c>
      <c r="Q394">
        <v>1</v>
      </c>
      <c r="W394">
        <v>0</v>
      </c>
      <c r="X394">
        <v>-1417349443</v>
      </c>
      <c r="Y394">
        <v>0.17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1</v>
      </c>
      <c r="AJ394">
        <v>1</v>
      </c>
      <c r="AK394">
        <v>1</v>
      </c>
      <c r="AL394">
        <v>1</v>
      </c>
      <c r="AN394">
        <v>0</v>
      </c>
      <c r="AO394">
        <v>1</v>
      </c>
      <c r="AP394">
        <v>0</v>
      </c>
      <c r="AQ394">
        <v>0</v>
      </c>
      <c r="AR394">
        <v>0</v>
      </c>
      <c r="AS394" t="s">
        <v>47</v>
      </c>
      <c r="AT394">
        <v>0.17</v>
      </c>
      <c r="AU394" t="s">
        <v>47</v>
      </c>
      <c r="AV394">
        <v>2</v>
      </c>
      <c r="AW394">
        <v>2</v>
      </c>
      <c r="AX394">
        <v>34737066</v>
      </c>
      <c r="AY394">
        <v>1</v>
      </c>
      <c r="AZ394">
        <v>0</v>
      </c>
      <c r="BA394">
        <v>394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CX394">
        <f>Y394*Source!I160</f>
        <v>0.27468599999999999</v>
      </c>
      <c r="CY394">
        <f>AD394</f>
        <v>0</v>
      </c>
      <c r="CZ394">
        <f>AH394</f>
        <v>0</v>
      </c>
      <c r="DA394">
        <f>AL394</f>
        <v>1</v>
      </c>
      <c r="DB394">
        <v>0</v>
      </c>
      <c r="GQ394">
        <v>-1</v>
      </c>
      <c r="GR394">
        <v>-1</v>
      </c>
    </row>
    <row r="395" spans="1:200" x14ac:dyDescent="0.2">
      <c r="A395">
        <f>ROW(Source!A160)</f>
        <v>160</v>
      </c>
      <c r="B395">
        <v>34736102</v>
      </c>
      <c r="C395">
        <v>34737060</v>
      </c>
      <c r="D395">
        <v>31527043</v>
      </c>
      <c r="E395">
        <v>1</v>
      </c>
      <c r="F395">
        <v>1</v>
      </c>
      <c r="G395">
        <v>1</v>
      </c>
      <c r="H395">
        <v>2</v>
      </c>
      <c r="I395" t="s">
        <v>646</v>
      </c>
      <c r="J395" t="s">
        <v>647</v>
      </c>
      <c r="K395" t="s">
        <v>648</v>
      </c>
      <c r="L395">
        <v>1368</v>
      </c>
      <c r="N395">
        <v>1011</v>
      </c>
      <c r="O395" t="s">
        <v>418</v>
      </c>
      <c r="P395" t="s">
        <v>418</v>
      </c>
      <c r="Q395">
        <v>1</v>
      </c>
      <c r="W395">
        <v>0</v>
      </c>
      <c r="X395">
        <v>368031958</v>
      </c>
      <c r="Y395">
        <v>0.02</v>
      </c>
      <c r="AA395">
        <v>0</v>
      </c>
      <c r="AB395">
        <v>27.66</v>
      </c>
      <c r="AC395">
        <v>11.6</v>
      </c>
      <c r="AD395">
        <v>0</v>
      </c>
      <c r="AE395">
        <v>0</v>
      </c>
      <c r="AF395">
        <v>27.66</v>
      </c>
      <c r="AG395">
        <v>11.6</v>
      </c>
      <c r="AH395">
        <v>0</v>
      </c>
      <c r="AI395">
        <v>1</v>
      </c>
      <c r="AJ395">
        <v>1</v>
      </c>
      <c r="AK395">
        <v>1</v>
      </c>
      <c r="AL395">
        <v>1</v>
      </c>
      <c r="AN395">
        <v>0</v>
      </c>
      <c r="AO395">
        <v>1</v>
      </c>
      <c r="AP395">
        <v>0</v>
      </c>
      <c r="AQ395">
        <v>0</v>
      </c>
      <c r="AR395">
        <v>0</v>
      </c>
      <c r="AS395" t="s">
        <v>47</v>
      </c>
      <c r="AT395">
        <v>0.02</v>
      </c>
      <c r="AU395" t="s">
        <v>47</v>
      </c>
      <c r="AV395">
        <v>0</v>
      </c>
      <c r="AW395">
        <v>2</v>
      </c>
      <c r="AX395">
        <v>34737067</v>
      </c>
      <c r="AY395">
        <v>1</v>
      </c>
      <c r="AZ395">
        <v>0</v>
      </c>
      <c r="BA395">
        <v>395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CX395">
        <f>Y395*Source!I160</f>
        <v>3.2315999999999998E-2</v>
      </c>
      <c r="CY395">
        <f>AB395</f>
        <v>27.66</v>
      </c>
      <c r="CZ395">
        <f>AF395</f>
        <v>27.66</v>
      </c>
      <c r="DA395">
        <f>AJ395</f>
        <v>1</v>
      </c>
      <c r="DB395">
        <v>0</v>
      </c>
      <c r="GQ395">
        <v>-1</v>
      </c>
      <c r="GR395">
        <v>-1</v>
      </c>
    </row>
    <row r="396" spans="1:200" x14ac:dyDescent="0.2">
      <c r="A396">
        <f>ROW(Source!A160)</f>
        <v>160</v>
      </c>
      <c r="B396">
        <v>34736102</v>
      </c>
      <c r="C396">
        <v>34737060</v>
      </c>
      <c r="D396">
        <v>31528142</v>
      </c>
      <c r="E396">
        <v>1</v>
      </c>
      <c r="F396">
        <v>1</v>
      </c>
      <c r="G396">
        <v>1</v>
      </c>
      <c r="H396">
        <v>2</v>
      </c>
      <c r="I396" t="s">
        <v>439</v>
      </c>
      <c r="J396" t="s">
        <v>440</v>
      </c>
      <c r="K396" t="s">
        <v>441</v>
      </c>
      <c r="L396">
        <v>1368</v>
      </c>
      <c r="N396">
        <v>1011</v>
      </c>
      <c r="O396" t="s">
        <v>418</v>
      </c>
      <c r="P396" t="s">
        <v>418</v>
      </c>
      <c r="Q396">
        <v>1</v>
      </c>
      <c r="W396">
        <v>0</v>
      </c>
      <c r="X396">
        <v>1372534845</v>
      </c>
      <c r="Y396">
        <v>0.15</v>
      </c>
      <c r="AA396">
        <v>0</v>
      </c>
      <c r="AB396">
        <v>65.709999999999994</v>
      </c>
      <c r="AC396">
        <v>11.6</v>
      </c>
      <c r="AD396">
        <v>0</v>
      </c>
      <c r="AE396">
        <v>0</v>
      </c>
      <c r="AF396">
        <v>65.709999999999994</v>
      </c>
      <c r="AG396">
        <v>11.6</v>
      </c>
      <c r="AH396">
        <v>0</v>
      </c>
      <c r="AI396">
        <v>1</v>
      </c>
      <c r="AJ396">
        <v>1</v>
      </c>
      <c r="AK396">
        <v>1</v>
      </c>
      <c r="AL396">
        <v>1</v>
      </c>
      <c r="AN396">
        <v>0</v>
      </c>
      <c r="AO396">
        <v>1</v>
      </c>
      <c r="AP396">
        <v>0</v>
      </c>
      <c r="AQ396">
        <v>0</v>
      </c>
      <c r="AR396">
        <v>0</v>
      </c>
      <c r="AS396" t="s">
        <v>47</v>
      </c>
      <c r="AT396">
        <v>0.15</v>
      </c>
      <c r="AU396" t="s">
        <v>47</v>
      </c>
      <c r="AV396">
        <v>0</v>
      </c>
      <c r="AW396">
        <v>2</v>
      </c>
      <c r="AX396">
        <v>34737068</v>
      </c>
      <c r="AY396">
        <v>1</v>
      </c>
      <c r="AZ396">
        <v>0</v>
      </c>
      <c r="BA396">
        <v>396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CX396">
        <f>Y396*Source!I160</f>
        <v>0.24236999999999997</v>
      </c>
      <c r="CY396">
        <f>AB396</f>
        <v>65.709999999999994</v>
      </c>
      <c r="CZ396">
        <f>AF396</f>
        <v>65.709999999999994</v>
      </c>
      <c r="DA396">
        <f>AJ396</f>
        <v>1</v>
      </c>
      <c r="DB396">
        <v>0</v>
      </c>
      <c r="GQ396">
        <v>-1</v>
      </c>
      <c r="GR396">
        <v>-1</v>
      </c>
    </row>
    <row r="397" spans="1:200" x14ac:dyDescent="0.2">
      <c r="A397">
        <f>ROW(Source!A160)</f>
        <v>160</v>
      </c>
      <c r="B397">
        <v>34736102</v>
      </c>
      <c r="C397">
        <v>34737060</v>
      </c>
      <c r="D397">
        <v>31449791</v>
      </c>
      <c r="E397">
        <v>1</v>
      </c>
      <c r="F397">
        <v>1</v>
      </c>
      <c r="G397">
        <v>1</v>
      </c>
      <c r="H397">
        <v>3</v>
      </c>
      <c r="I397" t="s">
        <v>600</v>
      </c>
      <c r="J397" t="s">
        <v>601</v>
      </c>
      <c r="K397" t="s">
        <v>602</v>
      </c>
      <c r="L397">
        <v>1327</v>
      </c>
      <c r="N397">
        <v>1005</v>
      </c>
      <c r="O397" t="s">
        <v>170</v>
      </c>
      <c r="P397" t="s">
        <v>170</v>
      </c>
      <c r="Q397">
        <v>1</v>
      </c>
      <c r="W397">
        <v>0</v>
      </c>
      <c r="X397">
        <v>-1987926685</v>
      </c>
      <c r="Y397">
        <v>0.84</v>
      </c>
      <c r="AA397">
        <v>72.319999999999993</v>
      </c>
      <c r="AB397">
        <v>0</v>
      </c>
      <c r="AC397">
        <v>0</v>
      </c>
      <c r="AD397">
        <v>0</v>
      </c>
      <c r="AE397">
        <v>72.319999999999993</v>
      </c>
      <c r="AF397">
        <v>0</v>
      </c>
      <c r="AG397">
        <v>0</v>
      </c>
      <c r="AH397">
        <v>0</v>
      </c>
      <c r="AI397">
        <v>1</v>
      </c>
      <c r="AJ397">
        <v>1</v>
      </c>
      <c r="AK397">
        <v>1</v>
      </c>
      <c r="AL397">
        <v>1</v>
      </c>
      <c r="AN397">
        <v>0</v>
      </c>
      <c r="AO397">
        <v>1</v>
      </c>
      <c r="AP397">
        <v>0</v>
      </c>
      <c r="AQ397">
        <v>0</v>
      </c>
      <c r="AR397">
        <v>0</v>
      </c>
      <c r="AS397" t="s">
        <v>47</v>
      </c>
      <c r="AT397">
        <v>0.84</v>
      </c>
      <c r="AU397" t="s">
        <v>47</v>
      </c>
      <c r="AV397">
        <v>0</v>
      </c>
      <c r="AW397">
        <v>2</v>
      </c>
      <c r="AX397">
        <v>34737069</v>
      </c>
      <c r="AY397">
        <v>1</v>
      </c>
      <c r="AZ397">
        <v>0</v>
      </c>
      <c r="BA397">
        <v>397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CX397">
        <f>Y397*Source!I160</f>
        <v>1.3572719999999998</v>
      </c>
      <c r="CY397">
        <f>AA397</f>
        <v>72.319999999999993</v>
      </c>
      <c r="CZ397">
        <f>AE397</f>
        <v>72.319999999999993</v>
      </c>
      <c r="DA397">
        <f>AI397</f>
        <v>1</v>
      </c>
      <c r="DB397">
        <v>0</v>
      </c>
      <c r="DH397">
        <f>Source!I160*SmtRes!Y397</f>
        <v>1.3572719999999998</v>
      </c>
      <c r="DI397">
        <f>AA397</f>
        <v>72.319999999999993</v>
      </c>
      <c r="DJ397">
        <f>EtalonRes!Y397</f>
        <v>72.319999999999993</v>
      </c>
      <c r="DK397">
        <f>Source!BC160</f>
        <v>1</v>
      </c>
      <c r="GQ397">
        <v>-1</v>
      </c>
      <c r="GR397">
        <v>-1</v>
      </c>
    </row>
    <row r="398" spans="1:200" x14ac:dyDescent="0.2">
      <c r="A398">
        <f>ROW(Source!A160)</f>
        <v>160</v>
      </c>
      <c r="B398">
        <v>34736102</v>
      </c>
      <c r="C398">
        <v>34737060</v>
      </c>
      <c r="D398">
        <v>31450127</v>
      </c>
      <c r="E398">
        <v>1</v>
      </c>
      <c r="F398">
        <v>1</v>
      </c>
      <c r="G398">
        <v>1</v>
      </c>
      <c r="H398">
        <v>3</v>
      </c>
      <c r="I398" t="s">
        <v>603</v>
      </c>
      <c r="J398" t="s">
        <v>604</v>
      </c>
      <c r="K398" t="s">
        <v>605</v>
      </c>
      <c r="L398">
        <v>1346</v>
      </c>
      <c r="N398">
        <v>1009</v>
      </c>
      <c r="O398" t="s">
        <v>564</v>
      </c>
      <c r="P398" t="s">
        <v>564</v>
      </c>
      <c r="Q398">
        <v>1</v>
      </c>
      <c r="W398">
        <v>0</v>
      </c>
      <c r="X398">
        <v>813963326</v>
      </c>
      <c r="Y398">
        <v>0.31</v>
      </c>
      <c r="AA398">
        <v>1.82</v>
      </c>
      <c r="AB398">
        <v>0</v>
      </c>
      <c r="AC398">
        <v>0</v>
      </c>
      <c r="AD398">
        <v>0</v>
      </c>
      <c r="AE398">
        <v>1.82</v>
      </c>
      <c r="AF398">
        <v>0</v>
      </c>
      <c r="AG398">
        <v>0</v>
      </c>
      <c r="AH398">
        <v>0</v>
      </c>
      <c r="AI398">
        <v>1</v>
      </c>
      <c r="AJ398">
        <v>1</v>
      </c>
      <c r="AK398">
        <v>1</v>
      </c>
      <c r="AL398">
        <v>1</v>
      </c>
      <c r="AN398">
        <v>0</v>
      </c>
      <c r="AO398">
        <v>1</v>
      </c>
      <c r="AP398">
        <v>0</v>
      </c>
      <c r="AQ398">
        <v>0</v>
      </c>
      <c r="AR398">
        <v>0</v>
      </c>
      <c r="AS398" t="s">
        <v>47</v>
      </c>
      <c r="AT398">
        <v>0.31</v>
      </c>
      <c r="AU398" t="s">
        <v>47</v>
      </c>
      <c r="AV398">
        <v>0</v>
      </c>
      <c r="AW398">
        <v>2</v>
      </c>
      <c r="AX398">
        <v>34737070</v>
      </c>
      <c r="AY398">
        <v>1</v>
      </c>
      <c r="AZ398">
        <v>0</v>
      </c>
      <c r="BA398">
        <v>398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CX398">
        <f>Y398*Source!I160</f>
        <v>0.50089799999999995</v>
      </c>
      <c r="CY398">
        <f>AA398</f>
        <v>1.82</v>
      </c>
      <c r="CZ398">
        <f>AE398</f>
        <v>1.82</v>
      </c>
      <c r="DA398">
        <f>AI398</f>
        <v>1</v>
      </c>
      <c r="DB398">
        <v>0</v>
      </c>
      <c r="DH398">
        <f>Source!I160*SmtRes!Y398</f>
        <v>0.50089799999999995</v>
      </c>
      <c r="DI398">
        <f>AA398</f>
        <v>1.82</v>
      </c>
      <c r="DJ398">
        <f>EtalonRes!Y398</f>
        <v>1.82</v>
      </c>
      <c r="DK398">
        <f>Source!BC160</f>
        <v>1</v>
      </c>
      <c r="GQ398">
        <v>-1</v>
      </c>
      <c r="GR398">
        <v>-1</v>
      </c>
    </row>
    <row r="399" spans="1:200" x14ac:dyDescent="0.2">
      <c r="A399">
        <f>ROW(Source!A160)</f>
        <v>160</v>
      </c>
      <c r="B399">
        <v>34736102</v>
      </c>
      <c r="C399">
        <v>34737060</v>
      </c>
      <c r="D399">
        <v>31442164</v>
      </c>
      <c r="E399">
        <v>17</v>
      </c>
      <c r="F399">
        <v>1</v>
      </c>
      <c r="G399">
        <v>1</v>
      </c>
      <c r="H399">
        <v>3</v>
      </c>
      <c r="I399" t="s">
        <v>317</v>
      </c>
      <c r="J399" t="s">
        <v>47</v>
      </c>
      <c r="K399" t="s">
        <v>318</v>
      </c>
      <c r="L399">
        <v>1348</v>
      </c>
      <c r="N399">
        <v>1009</v>
      </c>
      <c r="O399" t="s">
        <v>74</v>
      </c>
      <c r="P399" t="s">
        <v>74</v>
      </c>
      <c r="Q399">
        <v>1000</v>
      </c>
      <c r="W399">
        <v>0</v>
      </c>
      <c r="X399">
        <v>1853111044</v>
      </c>
      <c r="Y399">
        <v>0.3</v>
      </c>
      <c r="AA399">
        <v>3008.85</v>
      </c>
      <c r="AB399">
        <v>0</v>
      </c>
      <c r="AC399">
        <v>0</v>
      </c>
      <c r="AD399">
        <v>0</v>
      </c>
      <c r="AE399">
        <v>3008.85</v>
      </c>
      <c r="AF399">
        <v>0</v>
      </c>
      <c r="AG399">
        <v>0</v>
      </c>
      <c r="AH399">
        <v>0</v>
      </c>
      <c r="AI399">
        <v>1</v>
      </c>
      <c r="AJ399">
        <v>1</v>
      </c>
      <c r="AK399">
        <v>1</v>
      </c>
      <c r="AL399">
        <v>1</v>
      </c>
      <c r="AN399">
        <v>0</v>
      </c>
      <c r="AO399">
        <v>0</v>
      </c>
      <c r="AP399">
        <v>1</v>
      </c>
      <c r="AQ399">
        <v>0</v>
      </c>
      <c r="AR399">
        <v>0</v>
      </c>
      <c r="AS399" t="s">
        <v>47</v>
      </c>
      <c r="AT399">
        <v>0.3</v>
      </c>
      <c r="AU399" t="s">
        <v>47</v>
      </c>
      <c r="AV399">
        <v>0</v>
      </c>
      <c r="AW399">
        <v>2</v>
      </c>
      <c r="AX399">
        <v>34737071</v>
      </c>
      <c r="AY399">
        <v>2</v>
      </c>
      <c r="AZ399">
        <v>22528</v>
      </c>
      <c r="BA399">
        <v>399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CX399">
        <f>Y399*Source!I160</f>
        <v>0.48473999999999995</v>
      </c>
      <c r="CY399">
        <f>AA399</f>
        <v>3008.85</v>
      </c>
      <c r="CZ399">
        <f>AE399</f>
        <v>3008.85</v>
      </c>
      <c r="DA399">
        <f>AI399</f>
        <v>1</v>
      </c>
      <c r="DB399">
        <v>0</v>
      </c>
      <c r="DH399">
        <f>Source!I160*SmtRes!Y399</f>
        <v>0.48473999999999995</v>
      </c>
      <c r="DI399">
        <f>AA399</f>
        <v>3008.85</v>
      </c>
      <c r="DJ399">
        <f>EtalonRes!Y399</f>
        <v>0</v>
      </c>
      <c r="DK399">
        <f>Source!BC160</f>
        <v>1</v>
      </c>
      <c r="GP399">
        <v>1</v>
      </c>
      <c r="GQ399">
        <v>-1</v>
      </c>
      <c r="GR399">
        <v>-1</v>
      </c>
    </row>
    <row r="400" spans="1:200" x14ac:dyDescent="0.2">
      <c r="A400">
        <f>ROW(Source!A160)</f>
        <v>160</v>
      </c>
      <c r="B400">
        <v>34736102</v>
      </c>
      <c r="C400">
        <v>34737060</v>
      </c>
      <c r="D400">
        <v>31441681</v>
      </c>
      <c r="E400">
        <v>17</v>
      </c>
      <c r="F400">
        <v>1</v>
      </c>
      <c r="G400">
        <v>1</v>
      </c>
      <c r="H400">
        <v>3</v>
      </c>
      <c r="I400" t="s">
        <v>305</v>
      </c>
      <c r="J400" t="s">
        <v>47</v>
      </c>
      <c r="K400" t="s">
        <v>306</v>
      </c>
      <c r="L400">
        <v>1348</v>
      </c>
      <c r="N400">
        <v>1009</v>
      </c>
      <c r="O400" t="s">
        <v>74</v>
      </c>
      <c r="P400" t="s">
        <v>74</v>
      </c>
      <c r="Q400">
        <v>1000</v>
      </c>
      <c r="W400">
        <v>0</v>
      </c>
      <c r="X400">
        <v>-1212923053</v>
      </c>
      <c r="Y400">
        <v>0.02</v>
      </c>
      <c r="AA400">
        <v>15932.4</v>
      </c>
      <c r="AB400">
        <v>0</v>
      </c>
      <c r="AC400">
        <v>0</v>
      </c>
      <c r="AD400">
        <v>0</v>
      </c>
      <c r="AE400">
        <v>15932.4</v>
      </c>
      <c r="AF400">
        <v>0</v>
      </c>
      <c r="AG400">
        <v>0</v>
      </c>
      <c r="AH400">
        <v>0</v>
      </c>
      <c r="AI400">
        <v>1</v>
      </c>
      <c r="AJ400">
        <v>1</v>
      </c>
      <c r="AK400">
        <v>1</v>
      </c>
      <c r="AL400">
        <v>1</v>
      </c>
      <c r="AN400">
        <v>0</v>
      </c>
      <c r="AO400">
        <v>0</v>
      </c>
      <c r="AP400">
        <v>1</v>
      </c>
      <c r="AQ400">
        <v>0</v>
      </c>
      <c r="AR400">
        <v>0</v>
      </c>
      <c r="AS400" t="s">
        <v>47</v>
      </c>
      <c r="AT400">
        <v>0.02</v>
      </c>
      <c r="AU400" t="s">
        <v>47</v>
      </c>
      <c r="AV400">
        <v>0</v>
      </c>
      <c r="AW400">
        <v>2</v>
      </c>
      <c r="AX400">
        <v>34737072</v>
      </c>
      <c r="AY400">
        <v>2</v>
      </c>
      <c r="AZ400">
        <v>16384</v>
      </c>
      <c r="BA400">
        <v>400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CX400">
        <f>Y400*Source!I160</f>
        <v>3.2315999999999998E-2</v>
      </c>
      <c r="CY400">
        <f>AA400</f>
        <v>15932.4</v>
      </c>
      <c r="CZ400">
        <f>AE400</f>
        <v>15932.4</v>
      </c>
      <c r="DA400">
        <f>AI400</f>
        <v>1</v>
      </c>
      <c r="DB400">
        <v>0</v>
      </c>
      <c r="DH400">
        <f>Source!I160*SmtRes!Y400</f>
        <v>3.2315999999999998E-2</v>
      </c>
      <c r="DI400">
        <f>AA400</f>
        <v>15932.4</v>
      </c>
      <c r="DJ400">
        <f>EtalonRes!Y400</f>
        <v>0</v>
      </c>
      <c r="DK400">
        <f>Source!BC160</f>
        <v>1</v>
      </c>
      <c r="GP400">
        <v>1</v>
      </c>
      <c r="GQ400">
        <v>-1</v>
      </c>
      <c r="GR400">
        <v>-1</v>
      </c>
    </row>
    <row r="401" spans="1:200" x14ac:dyDescent="0.2">
      <c r="A401">
        <f>ROW(Source!A160)</f>
        <v>160</v>
      </c>
      <c r="B401">
        <v>34736102</v>
      </c>
      <c r="C401">
        <v>34737060</v>
      </c>
      <c r="D401">
        <v>31483826</v>
      </c>
      <c r="E401">
        <v>1</v>
      </c>
      <c r="F401">
        <v>1</v>
      </c>
      <c r="G401">
        <v>1</v>
      </c>
      <c r="H401">
        <v>3</v>
      </c>
      <c r="I401" t="s">
        <v>649</v>
      </c>
      <c r="J401" t="s">
        <v>650</v>
      </c>
      <c r="K401" t="s">
        <v>651</v>
      </c>
      <c r="L401">
        <v>1348</v>
      </c>
      <c r="N401">
        <v>1009</v>
      </c>
      <c r="O401" t="s">
        <v>74</v>
      </c>
      <c r="P401" t="s">
        <v>74</v>
      </c>
      <c r="Q401">
        <v>1000</v>
      </c>
      <c r="W401">
        <v>0</v>
      </c>
      <c r="X401">
        <v>181729109</v>
      </c>
      <c r="Y401">
        <v>5.0999999999999997E-2</v>
      </c>
      <c r="AA401">
        <v>11397.1</v>
      </c>
      <c r="AB401">
        <v>0</v>
      </c>
      <c r="AC401">
        <v>0</v>
      </c>
      <c r="AD401">
        <v>0</v>
      </c>
      <c r="AE401">
        <v>11397.1</v>
      </c>
      <c r="AF401">
        <v>0</v>
      </c>
      <c r="AG401">
        <v>0</v>
      </c>
      <c r="AH401">
        <v>0</v>
      </c>
      <c r="AI401">
        <v>1</v>
      </c>
      <c r="AJ401">
        <v>1</v>
      </c>
      <c r="AK401">
        <v>1</v>
      </c>
      <c r="AL401">
        <v>1</v>
      </c>
      <c r="AN401">
        <v>0</v>
      </c>
      <c r="AO401">
        <v>1</v>
      </c>
      <c r="AP401">
        <v>0</v>
      </c>
      <c r="AQ401">
        <v>0</v>
      </c>
      <c r="AR401">
        <v>0</v>
      </c>
      <c r="AS401" t="s">
        <v>47</v>
      </c>
      <c r="AT401">
        <v>5.0999999999999997E-2</v>
      </c>
      <c r="AU401" t="s">
        <v>47</v>
      </c>
      <c r="AV401">
        <v>0</v>
      </c>
      <c r="AW401">
        <v>2</v>
      </c>
      <c r="AX401">
        <v>34737073</v>
      </c>
      <c r="AY401">
        <v>1</v>
      </c>
      <c r="AZ401">
        <v>0</v>
      </c>
      <c r="BA401">
        <v>401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CX401">
        <f>Y401*Source!I160</f>
        <v>8.2405799999999987E-2</v>
      </c>
      <c r="CY401">
        <f>AA401</f>
        <v>11397.1</v>
      </c>
      <c r="CZ401">
        <f>AE401</f>
        <v>11397.1</v>
      </c>
      <c r="DA401">
        <f>AI401</f>
        <v>1</v>
      </c>
      <c r="DB401">
        <v>0</v>
      </c>
      <c r="DH401">
        <f>Source!I160*SmtRes!Y401</f>
        <v>8.2405799999999987E-2</v>
      </c>
      <c r="DI401">
        <f>AA401</f>
        <v>11397.1</v>
      </c>
      <c r="DJ401">
        <f>EtalonRes!Y401</f>
        <v>11397.1</v>
      </c>
      <c r="DK401">
        <f>Source!BC160</f>
        <v>1</v>
      </c>
      <c r="GQ401">
        <v>-1</v>
      </c>
      <c r="GR401">
        <v>-1</v>
      </c>
    </row>
    <row r="402" spans="1:200" x14ac:dyDescent="0.2">
      <c r="A402">
        <f>ROW(Source!A161)</f>
        <v>161</v>
      </c>
      <c r="B402">
        <v>34736124</v>
      </c>
      <c r="C402">
        <v>34737060</v>
      </c>
      <c r="D402">
        <v>31715109</v>
      </c>
      <c r="E402">
        <v>1</v>
      </c>
      <c r="F402">
        <v>1</v>
      </c>
      <c r="G402">
        <v>1</v>
      </c>
      <c r="H402">
        <v>1</v>
      </c>
      <c r="I402" t="s">
        <v>505</v>
      </c>
      <c r="J402" t="s">
        <v>47</v>
      </c>
      <c r="K402" t="s">
        <v>506</v>
      </c>
      <c r="L402">
        <v>1191</v>
      </c>
      <c r="N402">
        <v>1013</v>
      </c>
      <c r="O402" t="s">
        <v>414</v>
      </c>
      <c r="P402" t="s">
        <v>414</v>
      </c>
      <c r="Q402">
        <v>1</v>
      </c>
      <c r="W402">
        <v>0</v>
      </c>
      <c r="X402">
        <v>-784637506</v>
      </c>
      <c r="Y402">
        <v>43.56</v>
      </c>
      <c r="AA402">
        <v>0</v>
      </c>
      <c r="AB402">
        <v>0</v>
      </c>
      <c r="AC402">
        <v>0</v>
      </c>
      <c r="AD402">
        <v>59.26</v>
      </c>
      <c r="AE402">
        <v>0</v>
      </c>
      <c r="AF402">
        <v>0</v>
      </c>
      <c r="AG402">
        <v>0</v>
      </c>
      <c r="AH402">
        <v>8.74</v>
      </c>
      <c r="AI402">
        <v>1</v>
      </c>
      <c r="AJ402">
        <v>1</v>
      </c>
      <c r="AK402">
        <v>1</v>
      </c>
      <c r="AL402">
        <v>6.78</v>
      </c>
      <c r="AN402">
        <v>0</v>
      </c>
      <c r="AO402">
        <v>1</v>
      </c>
      <c r="AP402">
        <v>0</v>
      </c>
      <c r="AQ402">
        <v>0</v>
      </c>
      <c r="AR402">
        <v>0</v>
      </c>
      <c r="AS402" t="s">
        <v>47</v>
      </c>
      <c r="AT402">
        <v>43.56</v>
      </c>
      <c r="AU402" t="s">
        <v>47</v>
      </c>
      <c r="AV402">
        <v>1</v>
      </c>
      <c r="AW402">
        <v>2</v>
      </c>
      <c r="AX402">
        <v>34737065</v>
      </c>
      <c r="AY402">
        <v>1</v>
      </c>
      <c r="AZ402">
        <v>0</v>
      </c>
      <c r="BA402">
        <v>402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CX402">
        <f>Y402*Source!I161</f>
        <v>70.384247999999999</v>
      </c>
      <c r="CY402">
        <f>AD402</f>
        <v>59.26</v>
      </c>
      <c r="CZ402">
        <f>AH402</f>
        <v>8.74</v>
      </c>
      <c r="DA402">
        <f>AL402</f>
        <v>6.78</v>
      </c>
      <c r="DB402">
        <v>0</v>
      </c>
      <c r="GQ402">
        <v>-1</v>
      </c>
      <c r="GR402">
        <v>-1</v>
      </c>
    </row>
    <row r="403" spans="1:200" x14ac:dyDescent="0.2">
      <c r="A403">
        <f>ROW(Source!A161)</f>
        <v>161</v>
      </c>
      <c r="B403">
        <v>34736124</v>
      </c>
      <c r="C403">
        <v>34737060</v>
      </c>
      <c r="D403">
        <v>31709492</v>
      </c>
      <c r="E403">
        <v>1</v>
      </c>
      <c r="F403">
        <v>1</v>
      </c>
      <c r="G403">
        <v>1</v>
      </c>
      <c r="H403">
        <v>1</v>
      </c>
      <c r="I403" t="s">
        <v>434</v>
      </c>
      <c r="J403" t="s">
        <v>47</v>
      </c>
      <c r="K403" t="s">
        <v>435</v>
      </c>
      <c r="L403">
        <v>1191</v>
      </c>
      <c r="N403">
        <v>1013</v>
      </c>
      <c r="O403" t="s">
        <v>414</v>
      </c>
      <c r="P403" t="s">
        <v>414</v>
      </c>
      <c r="Q403">
        <v>1</v>
      </c>
      <c r="W403">
        <v>0</v>
      </c>
      <c r="X403">
        <v>-1417349443</v>
      </c>
      <c r="Y403">
        <v>0.17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1</v>
      </c>
      <c r="AJ403">
        <v>1</v>
      </c>
      <c r="AK403">
        <v>6.78</v>
      </c>
      <c r="AL403">
        <v>1</v>
      </c>
      <c r="AN403">
        <v>0</v>
      </c>
      <c r="AO403">
        <v>1</v>
      </c>
      <c r="AP403">
        <v>0</v>
      </c>
      <c r="AQ403">
        <v>0</v>
      </c>
      <c r="AR403">
        <v>0</v>
      </c>
      <c r="AS403" t="s">
        <v>47</v>
      </c>
      <c r="AT403">
        <v>0.17</v>
      </c>
      <c r="AU403" t="s">
        <v>47</v>
      </c>
      <c r="AV403">
        <v>2</v>
      </c>
      <c r="AW403">
        <v>2</v>
      </c>
      <c r="AX403">
        <v>34737066</v>
      </c>
      <c r="AY403">
        <v>1</v>
      </c>
      <c r="AZ403">
        <v>0</v>
      </c>
      <c r="BA403">
        <v>403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CX403">
        <f>Y403*Source!I161</f>
        <v>0.27468599999999999</v>
      </c>
      <c r="CY403">
        <f>AD403</f>
        <v>0</v>
      </c>
      <c r="CZ403">
        <f>AH403</f>
        <v>0</v>
      </c>
      <c r="DA403">
        <f>AL403</f>
        <v>1</v>
      </c>
      <c r="DB403">
        <v>0</v>
      </c>
      <c r="GQ403">
        <v>-1</v>
      </c>
      <c r="GR403">
        <v>-1</v>
      </c>
    </row>
    <row r="404" spans="1:200" x14ac:dyDescent="0.2">
      <c r="A404">
        <f>ROW(Source!A161)</f>
        <v>161</v>
      </c>
      <c r="B404">
        <v>34736124</v>
      </c>
      <c r="C404">
        <v>34737060</v>
      </c>
      <c r="D404">
        <v>31527043</v>
      </c>
      <c r="E404">
        <v>1</v>
      </c>
      <c r="F404">
        <v>1</v>
      </c>
      <c r="G404">
        <v>1</v>
      </c>
      <c r="H404">
        <v>2</v>
      </c>
      <c r="I404" t="s">
        <v>646</v>
      </c>
      <c r="J404" t="s">
        <v>647</v>
      </c>
      <c r="K404" t="s">
        <v>648</v>
      </c>
      <c r="L404">
        <v>1368</v>
      </c>
      <c r="N404">
        <v>1011</v>
      </c>
      <c r="O404" t="s">
        <v>418</v>
      </c>
      <c r="P404" t="s">
        <v>418</v>
      </c>
      <c r="Q404">
        <v>1</v>
      </c>
      <c r="W404">
        <v>0</v>
      </c>
      <c r="X404">
        <v>368031958</v>
      </c>
      <c r="Y404">
        <v>0.02</v>
      </c>
      <c r="AA404">
        <v>0</v>
      </c>
      <c r="AB404">
        <v>187.53</v>
      </c>
      <c r="AC404">
        <v>11.6</v>
      </c>
      <c r="AD404">
        <v>0</v>
      </c>
      <c r="AE404">
        <v>0</v>
      </c>
      <c r="AF404">
        <v>27.66</v>
      </c>
      <c r="AG404">
        <v>11.6</v>
      </c>
      <c r="AH404">
        <v>0</v>
      </c>
      <c r="AI404">
        <v>1</v>
      </c>
      <c r="AJ404">
        <v>6.78</v>
      </c>
      <c r="AK404">
        <v>1</v>
      </c>
      <c r="AL404">
        <v>1</v>
      </c>
      <c r="AN404">
        <v>0</v>
      </c>
      <c r="AO404">
        <v>1</v>
      </c>
      <c r="AP404">
        <v>0</v>
      </c>
      <c r="AQ404">
        <v>0</v>
      </c>
      <c r="AR404">
        <v>0</v>
      </c>
      <c r="AS404" t="s">
        <v>47</v>
      </c>
      <c r="AT404">
        <v>0.02</v>
      </c>
      <c r="AU404" t="s">
        <v>47</v>
      </c>
      <c r="AV404">
        <v>0</v>
      </c>
      <c r="AW404">
        <v>2</v>
      </c>
      <c r="AX404">
        <v>34737067</v>
      </c>
      <c r="AY404">
        <v>1</v>
      </c>
      <c r="AZ404">
        <v>0</v>
      </c>
      <c r="BA404">
        <v>404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CX404">
        <f>Y404*Source!I161</f>
        <v>3.2315999999999998E-2</v>
      </c>
      <c r="CY404">
        <f>AB404</f>
        <v>187.53</v>
      </c>
      <c r="CZ404">
        <f>AF404</f>
        <v>27.66</v>
      </c>
      <c r="DA404">
        <f>AJ404</f>
        <v>6.78</v>
      </c>
      <c r="DB404">
        <v>0</v>
      </c>
      <c r="GQ404">
        <v>-1</v>
      </c>
      <c r="GR404">
        <v>-1</v>
      </c>
    </row>
    <row r="405" spans="1:200" x14ac:dyDescent="0.2">
      <c r="A405">
        <f>ROW(Source!A161)</f>
        <v>161</v>
      </c>
      <c r="B405">
        <v>34736124</v>
      </c>
      <c r="C405">
        <v>34737060</v>
      </c>
      <c r="D405">
        <v>31528142</v>
      </c>
      <c r="E405">
        <v>1</v>
      </c>
      <c r="F405">
        <v>1</v>
      </c>
      <c r="G405">
        <v>1</v>
      </c>
      <c r="H405">
        <v>2</v>
      </c>
      <c r="I405" t="s">
        <v>439</v>
      </c>
      <c r="J405" t="s">
        <v>440</v>
      </c>
      <c r="K405" t="s">
        <v>441</v>
      </c>
      <c r="L405">
        <v>1368</v>
      </c>
      <c r="N405">
        <v>1011</v>
      </c>
      <c r="O405" t="s">
        <v>418</v>
      </c>
      <c r="P405" t="s">
        <v>418</v>
      </c>
      <c r="Q405">
        <v>1</v>
      </c>
      <c r="W405">
        <v>0</v>
      </c>
      <c r="X405">
        <v>1372534845</v>
      </c>
      <c r="Y405">
        <v>0.15</v>
      </c>
      <c r="AA405">
        <v>0</v>
      </c>
      <c r="AB405">
        <v>445.51</v>
      </c>
      <c r="AC405">
        <v>11.6</v>
      </c>
      <c r="AD405">
        <v>0</v>
      </c>
      <c r="AE405">
        <v>0</v>
      </c>
      <c r="AF405">
        <v>65.709999999999994</v>
      </c>
      <c r="AG405">
        <v>11.6</v>
      </c>
      <c r="AH405">
        <v>0</v>
      </c>
      <c r="AI405">
        <v>1</v>
      </c>
      <c r="AJ405">
        <v>6.78</v>
      </c>
      <c r="AK405">
        <v>1</v>
      </c>
      <c r="AL405">
        <v>1</v>
      </c>
      <c r="AN405">
        <v>0</v>
      </c>
      <c r="AO405">
        <v>1</v>
      </c>
      <c r="AP405">
        <v>0</v>
      </c>
      <c r="AQ405">
        <v>0</v>
      </c>
      <c r="AR405">
        <v>0</v>
      </c>
      <c r="AS405" t="s">
        <v>47</v>
      </c>
      <c r="AT405">
        <v>0.15</v>
      </c>
      <c r="AU405" t="s">
        <v>47</v>
      </c>
      <c r="AV405">
        <v>0</v>
      </c>
      <c r="AW405">
        <v>2</v>
      </c>
      <c r="AX405">
        <v>34737068</v>
      </c>
      <c r="AY405">
        <v>1</v>
      </c>
      <c r="AZ405">
        <v>0</v>
      </c>
      <c r="BA405">
        <v>405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CX405">
        <f>Y405*Source!I161</f>
        <v>0.24236999999999997</v>
      </c>
      <c r="CY405">
        <f>AB405</f>
        <v>445.51</v>
      </c>
      <c r="CZ405">
        <f>AF405</f>
        <v>65.709999999999994</v>
      </c>
      <c r="DA405">
        <f>AJ405</f>
        <v>6.78</v>
      </c>
      <c r="DB405">
        <v>0</v>
      </c>
      <c r="GQ405">
        <v>-1</v>
      </c>
      <c r="GR405">
        <v>-1</v>
      </c>
    </row>
    <row r="406" spans="1:200" x14ac:dyDescent="0.2">
      <c r="A406">
        <f>ROW(Source!A161)</f>
        <v>161</v>
      </c>
      <c r="B406">
        <v>34736124</v>
      </c>
      <c r="C406">
        <v>34737060</v>
      </c>
      <c r="D406">
        <v>31449791</v>
      </c>
      <c r="E406">
        <v>1</v>
      </c>
      <c r="F406">
        <v>1</v>
      </c>
      <c r="G406">
        <v>1</v>
      </c>
      <c r="H406">
        <v>3</v>
      </c>
      <c r="I406" t="s">
        <v>600</v>
      </c>
      <c r="J406" t="s">
        <v>601</v>
      </c>
      <c r="K406" t="s">
        <v>602</v>
      </c>
      <c r="L406">
        <v>1327</v>
      </c>
      <c r="N406">
        <v>1005</v>
      </c>
      <c r="O406" t="s">
        <v>170</v>
      </c>
      <c r="P406" t="s">
        <v>170</v>
      </c>
      <c r="Q406">
        <v>1</v>
      </c>
      <c r="W406">
        <v>0</v>
      </c>
      <c r="X406">
        <v>-1987926685</v>
      </c>
      <c r="Y406">
        <v>0.84</v>
      </c>
      <c r="AA406">
        <v>490.33</v>
      </c>
      <c r="AB406">
        <v>0</v>
      </c>
      <c r="AC406">
        <v>0</v>
      </c>
      <c r="AD406">
        <v>0</v>
      </c>
      <c r="AE406">
        <v>72.319999999999993</v>
      </c>
      <c r="AF406">
        <v>0</v>
      </c>
      <c r="AG406">
        <v>0</v>
      </c>
      <c r="AH406">
        <v>0</v>
      </c>
      <c r="AI406">
        <v>6.78</v>
      </c>
      <c r="AJ406">
        <v>1</v>
      </c>
      <c r="AK406">
        <v>1</v>
      </c>
      <c r="AL406">
        <v>1</v>
      </c>
      <c r="AN406">
        <v>0</v>
      </c>
      <c r="AO406">
        <v>1</v>
      </c>
      <c r="AP406">
        <v>0</v>
      </c>
      <c r="AQ406">
        <v>0</v>
      </c>
      <c r="AR406">
        <v>0</v>
      </c>
      <c r="AS406" t="s">
        <v>47</v>
      </c>
      <c r="AT406">
        <v>0.84</v>
      </c>
      <c r="AU406" t="s">
        <v>47</v>
      </c>
      <c r="AV406">
        <v>0</v>
      </c>
      <c r="AW406">
        <v>2</v>
      </c>
      <c r="AX406">
        <v>34737069</v>
      </c>
      <c r="AY406">
        <v>1</v>
      </c>
      <c r="AZ406">
        <v>0</v>
      </c>
      <c r="BA406">
        <v>406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CX406">
        <f>Y406*Source!I161</f>
        <v>1.3572719999999998</v>
      </c>
      <c r="CY406">
        <f>AA406</f>
        <v>490.33</v>
      </c>
      <c r="CZ406">
        <f>AE406</f>
        <v>72.319999999999993</v>
      </c>
      <c r="DA406">
        <f>AI406</f>
        <v>6.78</v>
      </c>
      <c r="DB406">
        <v>0</v>
      </c>
      <c r="DH406">
        <f>Source!I161*SmtRes!Y406</f>
        <v>1.3572719999999998</v>
      </c>
      <c r="DI406">
        <f>AA406</f>
        <v>490.33</v>
      </c>
      <c r="DJ406">
        <f>EtalonRes!Y406</f>
        <v>72.319999999999993</v>
      </c>
      <c r="DK406">
        <f>Source!BC161</f>
        <v>6.78</v>
      </c>
      <c r="GQ406">
        <v>-1</v>
      </c>
      <c r="GR406">
        <v>-1</v>
      </c>
    </row>
    <row r="407" spans="1:200" x14ac:dyDescent="0.2">
      <c r="A407">
        <f>ROW(Source!A161)</f>
        <v>161</v>
      </c>
      <c r="B407">
        <v>34736124</v>
      </c>
      <c r="C407">
        <v>34737060</v>
      </c>
      <c r="D407">
        <v>31450127</v>
      </c>
      <c r="E407">
        <v>1</v>
      </c>
      <c r="F407">
        <v>1</v>
      </c>
      <c r="G407">
        <v>1</v>
      </c>
      <c r="H407">
        <v>3</v>
      </c>
      <c r="I407" t="s">
        <v>603</v>
      </c>
      <c r="J407" t="s">
        <v>604</v>
      </c>
      <c r="K407" t="s">
        <v>605</v>
      </c>
      <c r="L407">
        <v>1346</v>
      </c>
      <c r="N407">
        <v>1009</v>
      </c>
      <c r="O407" t="s">
        <v>564</v>
      </c>
      <c r="P407" t="s">
        <v>564</v>
      </c>
      <c r="Q407">
        <v>1</v>
      </c>
      <c r="W407">
        <v>0</v>
      </c>
      <c r="X407">
        <v>813963326</v>
      </c>
      <c r="Y407">
        <v>0.31</v>
      </c>
      <c r="AA407">
        <v>12.34</v>
      </c>
      <c r="AB407">
        <v>0</v>
      </c>
      <c r="AC407">
        <v>0</v>
      </c>
      <c r="AD407">
        <v>0</v>
      </c>
      <c r="AE407">
        <v>1.82</v>
      </c>
      <c r="AF407">
        <v>0</v>
      </c>
      <c r="AG407">
        <v>0</v>
      </c>
      <c r="AH407">
        <v>0</v>
      </c>
      <c r="AI407">
        <v>6.78</v>
      </c>
      <c r="AJ407">
        <v>1</v>
      </c>
      <c r="AK407">
        <v>1</v>
      </c>
      <c r="AL407">
        <v>1</v>
      </c>
      <c r="AN407">
        <v>0</v>
      </c>
      <c r="AO407">
        <v>1</v>
      </c>
      <c r="AP407">
        <v>0</v>
      </c>
      <c r="AQ407">
        <v>0</v>
      </c>
      <c r="AR407">
        <v>0</v>
      </c>
      <c r="AS407" t="s">
        <v>47</v>
      </c>
      <c r="AT407">
        <v>0.31</v>
      </c>
      <c r="AU407" t="s">
        <v>47</v>
      </c>
      <c r="AV407">
        <v>0</v>
      </c>
      <c r="AW407">
        <v>2</v>
      </c>
      <c r="AX407">
        <v>34737070</v>
      </c>
      <c r="AY407">
        <v>1</v>
      </c>
      <c r="AZ407">
        <v>0</v>
      </c>
      <c r="BA407">
        <v>407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CX407">
        <f>Y407*Source!I161</f>
        <v>0.50089799999999995</v>
      </c>
      <c r="CY407">
        <f>AA407</f>
        <v>12.34</v>
      </c>
      <c r="CZ407">
        <f>AE407</f>
        <v>1.82</v>
      </c>
      <c r="DA407">
        <f>AI407</f>
        <v>6.78</v>
      </c>
      <c r="DB407">
        <v>0</v>
      </c>
      <c r="DH407">
        <f>Source!I161*SmtRes!Y407</f>
        <v>0.50089799999999995</v>
      </c>
      <c r="DI407">
        <f>AA407</f>
        <v>12.34</v>
      </c>
      <c r="DJ407">
        <f>EtalonRes!Y407</f>
        <v>1.82</v>
      </c>
      <c r="DK407">
        <f>Source!BC161</f>
        <v>6.78</v>
      </c>
      <c r="GQ407">
        <v>-1</v>
      </c>
      <c r="GR407">
        <v>-1</v>
      </c>
    </row>
    <row r="408" spans="1:200" x14ac:dyDescent="0.2">
      <c r="A408">
        <f>ROW(Source!A161)</f>
        <v>161</v>
      </c>
      <c r="B408">
        <v>34736124</v>
      </c>
      <c r="C408">
        <v>34737060</v>
      </c>
      <c r="D408">
        <v>31442164</v>
      </c>
      <c r="E408">
        <v>17</v>
      </c>
      <c r="F408">
        <v>1</v>
      </c>
      <c r="G408">
        <v>1</v>
      </c>
      <c r="H408">
        <v>3</v>
      </c>
      <c r="I408" t="s">
        <v>317</v>
      </c>
      <c r="J408" t="s">
        <v>47</v>
      </c>
      <c r="K408" t="s">
        <v>318</v>
      </c>
      <c r="L408">
        <v>1348</v>
      </c>
      <c r="N408">
        <v>1009</v>
      </c>
      <c r="O408" t="s">
        <v>74</v>
      </c>
      <c r="P408" t="s">
        <v>74</v>
      </c>
      <c r="Q408">
        <v>1000</v>
      </c>
      <c r="W408">
        <v>0</v>
      </c>
      <c r="X408">
        <v>1853111044</v>
      </c>
      <c r="Y408">
        <v>0.3</v>
      </c>
      <c r="AA408">
        <v>20000</v>
      </c>
      <c r="AB408">
        <v>0</v>
      </c>
      <c r="AC408">
        <v>0</v>
      </c>
      <c r="AD408">
        <v>0</v>
      </c>
      <c r="AE408">
        <v>3008.85</v>
      </c>
      <c r="AF408">
        <v>0</v>
      </c>
      <c r="AG408">
        <v>0</v>
      </c>
      <c r="AH408">
        <v>0</v>
      </c>
      <c r="AI408">
        <v>6.78</v>
      </c>
      <c r="AJ408">
        <v>1</v>
      </c>
      <c r="AK408">
        <v>1</v>
      </c>
      <c r="AL408">
        <v>1</v>
      </c>
      <c r="AN408">
        <v>0</v>
      </c>
      <c r="AO408">
        <v>0</v>
      </c>
      <c r="AP408">
        <v>1</v>
      </c>
      <c r="AQ408">
        <v>0</v>
      </c>
      <c r="AR408">
        <v>0</v>
      </c>
      <c r="AS408" t="s">
        <v>47</v>
      </c>
      <c r="AT408">
        <v>0.3</v>
      </c>
      <c r="AU408" t="s">
        <v>47</v>
      </c>
      <c r="AV408">
        <v>0</v>
      </c>
      <c r="AW408">
        <v>2</v>
      </c>
      <c r="AX408">
        <v>34737071</v>
      </c>
      <c r="AY408">
        <v>2</v>
      </c>
      <c r="AZ408">
        <v>22528</v>
      </c>
      <c r="BA408">
        <v>408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CX408">
        <f>Y408*Source!I161</f>
        <v>0.48473999999999995</v>
      </c>
      <c r="CY408">
        <f>AA408</f>
        <v>20000</v>
      </c>
      <c r="CZ408">
        <f>AE408</f>
        <v>3008.85</v>
      </c>
      <c r="DA408">
        <f>AI408</f>
        <v>6.78</v>
      </c>
      <c r="DB408">
        <v>0</v>
      </c>
      <c r="DH408">
        <f>Source!I161*SmtRes!Y408</f>
        <v>0.48473999999999995</v>
      </c>
      <c r="DI408">
        <f>AA408</f>
        <v>20000</v>
      </c>
      <c r="DJ408">
        <f>EtalonRes!Y408</f>
        <v>0</v>
      </c>
      <c r="DK408">
        <f>Source!BC161</f>
        <v>6.78</v>
      </c>
      <c r="GP408">
        <v>1</v>
      </c>
      <c r="GQ408">
        <v>-1</v>
      </c>
      <c r="GR408">
        <v>-1</v>
      </c>
    </row>
    <row r="409" spans="1:200" x14ac:dyDescent="0.2">
      <c r="A409">
        <f>ROW(Source!A161)</f>
        <v>161</v>
      </c>
      <c r="B409">
        <v>34736124</v>
      </c>
      <c r="C409">
        <v>34737060</v>
      </c>
      <c r="D409">
        <v>31441681</v>
      </c>
      <c r="E409">
        <v>17</v>
      </c>
      <c r="F409">
        <v>1</v>
      </c>
      <c r="G409">
        <v>1</v>
      </c>
      <c r="H409">
        <v>3</v>
      </c>
      <c r="I409" t="s">
        <v>305</v>
      </c>
      <c r="J409" t="s">
        <v>47</v>
      </c>
      <c r="K409" t="s">
        <v>306</v>
      </c>
      <c r="L409">
        <v>1348</v>
      </c>
      <c r="N409">
        <v>1009</v>
      </c>
      <c r="O409" t="s">
        <v>74</v>
      </c>
      <c r="P409" t="s">
        <v>74</v>
      </c>
      <c r="Q409">
        <v>1000</v>
      </c>
      <c r="W409">
        <v>0</v>
      </c>
      <c r="X409">
        <v>-1212923053</v>
      </c>
      <c r="Y409">
        <v>0.02</v>
      </c>
      <c r="AA409">
        <v>105903.6</v>
      </c>
      <c r="AB409">
        <v>0</v>
      </c>
      <c r="AC409">
        <v>0</v>
      </c>
      <c r="AD409">
        <v>0</v>
      </c>
      <c r="AE409">
        <v>15932.4</v>
      </c>
      <c r="AF409">
        <v>0</v>
      </c>
      <c r="AG409">
        <v>0</v>
      </c>
      <c r="AH409">
        <v>0</v>
      </c>
      <c r="AI409">
        <v>6.78</v>
      </c>
      <c r="AJ409">
        <v>1</v>
      </c>
      <c r="AK409">
        <v>1</v>
      </c>
      <c r="AL409">
        <v>1</v>
      </c>
      <c r="AN409">
        <v>0</v>
      </c>
      <c r="AO409">
        <v>0</v>
      </c>
      <c r="AP409">
        <v>1</v>
      </c>
      <c r="AQ409">
        <v>0</v>
      </c>
      <c r="AR409">
        <v>0</v>
      </c>
      <c r="AS409" t="s">
        <v>47</v>
      </c>
      <c r="AT409">
        <v>0.02</v>
      </c>
      <c r="AU409" t="s">
        <v>47</v>
      </c>
      <c r="AV409">
        <v>0</v>
      </c>
      <c r="AW409">
        <v>2</v>
      </c>
      <c r="AX409">
        <v>34737072</v>
      </c>
      <c r="AY409">
        <v>2</v>
      </c>
      <c r="AZ409">
        <v>16384</v>
      </c>
      <c r="BA409">
        <v>409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CX409">
        <f>Y409*Source!I161</f>
        <v>3.2315999999999998E-2</v>
      </c>
      <c r="CY409">
        <f>AA409</f>
        <v>105903.6</v>
      </c>
      <c r="CZ409">
        <f>AE409</f>
        <v>15932.4</v>
      </c>
      <c r="DA409">
        <f>AI409</f>
        <v>6.78</v>
      </c>
      <c r="DB409">
        <v>0</v>
      </c>
      <c r="DH409">
        <f>Source!I161*SmtRes!Y409</f>
        <v>3.2315999999999998E-2</v>
      </c>
      <c r="DI409">
        <f>AA409</f>
        <v>105903.6</v>
      </c>
      <c r="DJ409">
        <f>EtalonRes!Y409</f>
        <v>0</v>
      </c>
      <c r="DK409">
        <f>Source!BC161</f>
        <v>6.78</v>
      </c>
      <c r="GP409">
        <v>1</v>
      </c>
      <c r="GQ409">
        <v>-1</v>
      </c>
      <c r="GR409">
        <v>-1</v>
      </c>
    </row>
    <row r="410" spans="1:200" x14ac:dyDescent="0.2">
      <c r="A410">
        <f>ROW(Source!A161)</f>
        <v>161</v>
      </c>
      <c r="B410">
        <v>34736124</v>
      </c>
      <c r="C410">
        <v>34737060</v>
      </c>
      <c r="D410">
        <v>31483826</v>
      </c>
      <c r="E410">
        <v>1</v>
      </c>
      <c r="F410">
        <v>1</v>
      </c>
      <c r="G410">
        <v>1</v>
      </c>
      <c r="H410">
        <v>3</v>
      </c>
      <c r="I410" t="s">
        <v>649</v>
      </c>
      <c r="J410" t="s">
        <v>650</v>
      </c>
      <c r="K410" t="s">
        <v>651</v>
      </c>
      <c r="L410">
        <v>1348</v>
      </c>
      <c r="N410">
        <v>1009</v>
      </c>
      <c r="O410" t="s">
        <v>74</v>
      </c>
      <c r="P410" t="s">
        <v>74</v>
      </c>
      <c r="Q410">
        <v>1000</v>
      </c>
      <c r="W410">
        <v>0</v>
      </c>
      <c r="X410">
        <v>181729109</v>
      </c>
      <c r="Y410">
        <v>5.0999999999999997E-2</v>
      </c>
      <c r="AA410">
        <v>77272.34</v>
      </c>
      <c r="AB410">
        <v>0</v>
      </c>
      <c r="AC410">
        <v>0</v>
      </c>
      <c r="AD410">
        <v>0</v>
      </c>
      <c r="AE410">
        <v>11397.1</v>
      </c>
      <c r="AF410">
        <v>0</v>
      </c>
      <c r="AG410">
        <v>0</v>
      </c>
      <c r="AH410">
        <v>0</v>
      </c>
      <c r="AI410">
        <v>6.78</v>
      </c>
      <c r="AJ410">
        <v>1</v>
      </c>
      <c r="AK410">
        <v>1</v>
      </c>
      <c r="AL410">
        <v>1</v>
      </c>
      <c r="AN410">
        <v>0</v>
      </c>
      <c r="AO410">
        <v>1</v>
      </c>
      <c r="AP410">
        <v>0</v>
      </c>
      <c r="AQ410">
        <v>0</v>
      </c>
      <c r="AR410">
        <v>0</v>
      </c>
      <c r="AS410" t="s">
        <v>47</v>
      </c>
      <c r="AT410">
        <v>5.0999999999999997E-2</v>
      </c>
      <c r="AU410" t="s">
        <v>47</v>
      </c>
      <c r="AV410">
        <v>0</v>
      </c>
      <c r="AW410">
        <v>2</v>
      </c>
      <c r="AX410">
        <v>34737073</v>
      </c>
      <c r="AY410">
        <v>1</v>
      </c>
      <c r="AZ410">
        <v>0</v>
      </c>
      <c r="BA410">
        <v>410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CX410">
        <f>Y410*Source!I161</f>
        <v>8.2405799999999987E-2</v>
      </c>
      <c r="CY410">
        <f>AA410</f>
        <v>77272.34</v>
      </c>
      <c r="CZ410">
        <f>AE410</f>
        <v>11397.1</v>
      </c>
      <c r="DA410">
        <f>AI410</f>
        <v>6.78</v>
      </c>
      <c r="DB410">
        <v>0</v>
      </c>
      <c r="DH410">
        <f>Source!I161*SmtRes!Y410</f>
        <v>8.2405799999999987E-2</v>
      </c>
      <c r="DI410">
        <f>AA410</f>
        <v>77272.34</v>
      </c>
      <c r="DJ410">
        <f>EtalonRes!Y410</f>
        <v>11397.1</v>
      </c>
      <c r="DK410">
        <f>Source!BC161</f>
        <v>6.78</v>
      </c>
      <c r="GQ410">
        <v>-1</v>
      </c>
      <c r="GR410">
        <v>-1</v>
      </c>
    </row>
    <row r="411" spans="1:200" x14ac:dyDescent="0.2">
      <c r="A411">
        <f>ROW(Source!A166)</f>
        <v>166</v>
      </c>
      <c r="B411">
        <v>34736102</v>
      </c>
      <c r="C411">
        <v>34737061</v>
      </c>
      <c r="D411">
        <v>31714194</v>
      </c>
      <c r="E411">
        <v>1</v>
      </c>
      <c r="F411">
        <v>1</v>
      </c>
      <c r="G411">
        <v>1</v>
      </c>
      <c r="H411">
        <v>1</v>
      </c>
      <c r="I411" t="s">
        <v>652</v>
      </c>
      <c r="J411" t="s">
        <v>47</v>
      </c>
      <c r="K411" t="s">
        <v>653</v>
      </c>
      <c r="L411">
        <v>1191</v>
      </c>
      <c r="N411">
        <v>1013</v>
      </c>
      <c r="O411" t="s">
        <v>414</v>
      </c>
      <c r="P411" t="s">
        <v>414</v>
      </c>
      <c r="Q411">
        <v>1</v>
      </c>
      <c r="W411">
        <v>0</v>
      </c>
      <c r="X411">
        <v>1010519658</v>
      </c>
      <c r="Y411">
        <v>43.5</v>
      </c>
      <c r="AA411">
        <v>0</v>
      </c>
      <c r="AB411">
        <v>0</v>
      </c>
      <c r="AC411">
        <v>0</v>
      </c>
      <c r="AD411">
        <v>8.64</v>
      </c>
      <c r="AE411">
        <v>0</v>
      </c>
      <c r="AF411">
        <v>0</v>
      </c>
      <c r="AG411">
        <v>0</v>
      </c>
      <c r="AH411">
        <v>8.64</v>
      </c>
      <c r="AI411">
        <v>1</v>
      </c>
      <c r="AJ411">
        <v>1</v>
      </c>
      <c r="AK411">
        <v>1</v>
      </c>
      <c r="AL411">
        <v>1</v>
      </c>
      <c r="AN411">
        <v>0</v>
      </c>
      <c r="AO411">
        <v>1</v>
      </c>
      <c r="AP411">
        <v>0</v>
      </c>
      <c r="AQ411">
        <v>0</v>
      </c>
      <c r="AR411">
        <v>0</v>
      </c>
      <c r="AS411" t="s">
        <v>47</v>
      </c>
      <c r="AT411">
        <v>43.5</v>
      </c>
      <c r="AU411" t="s">
        <v>47</v>
      </c>
      <c r="AV411">
        <v>1</v>
      </c>
      <c r="AW411">
        <v>2</v>
      </c>
      <c r="AX411">
        <v>34737076</v>
      </c>
      <c r="AY411">
        <v>1</v>
      </c>
      <c r="AZ411">
        <v>0</v>
      </c>
      <c r="BA411">
        <v>411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CX411">
        <f>Y411*Source!I166</f>
        <v>70.287300000000002</v>
      </c>
      <c r="CY411">
        <f>AD411</f>
        <v>8.64</v>
      </c>
      <c r="CZ411">
        <f>AH411</f>
        <v>8.64</v>
      </c>
      <c r="DA411">
        <f>AL411</f>
        <v>1</v>
      </c>
      <c r="DB411">
        <v>0</v>
      </c>
      <c r="GQ411">
        <v>-1</v>
      </c>
      <c r="GR411">
        <v>-1</v>
      </c>
    </row>
    <row r="412" spans="1:200" x14ac:dyDescent="0.2">
      <c r="A412">
        <f>ROW(Source!A166)</f>
        <v>166</v>
      </c>
      <c r="B412">
        <v>34736102</v>
      </c>
      <c r="C412">
        <v>34737061</v>
      </c>
      <c r="D412">
        <v>31709492</v>
      </c>
      <c r="E412">
        <v>1</v>
      </c>
      <c r="F412">
        <v>1</v>
      </c>
      <c r="G412">
        <v>1</v>
      </c>
      <c r="H412">
        <v>1</v>
      </c>
      <c r="I412" t="s">
        <v>434</v>
      </c>
      <c r="J412" t="s">
        <v>47</v>
      </c>
      <c r="K412" t="s">
        <v>435</v>
      </c>
      <c r="L412">
        <v>1191</v>
      </c>
      <c r="N412">
        <v>1013</v>
      </c>
      <c r="O412" t="s">
        <v>414</v>
      </c>
      <c r="P412" t="s">
        <v>414</v>
      </c>
      <c r="Q412">
        <v>1</v>
      </c>
      <c r="W412">
        <v>0</v>
      </c>
      <c r="X412">
        <v>-1417349443</v>
      </c>
      <c r="Y412">
        <v>7.0000000000000007E-2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1</v>
      </c>
      <c r="AJ412">
        <v>1</v>
      </c>
      <c r="AK412">
        <v>1</v>
      </c>
      <c r="AL412">
        <v>1</v>
      </c>
      <c r="AN412">
        <v>0</v>
      </c>
      <c r="AO412">
        <v>1</v>
      </c>
      <c r="AP412">
        <v>0</v>
      </c>
      <c r="AQ412">
        <v>0</v>
      </c>
      <c r="AR412">
        <v>0</v>
      </c>
      <c r="AS412" t="s">
        <v>47</v>
      </c>
      <c r="AT412">
        <v>7.0000000000000007E-2</v>
      </c>
      <c r="AU412" t="s">
        <v>47</v>
      </c>
      <c r="AV412">
        <v>2</v>
      </c>
      <c r="AW412">
        <v>2</v>
      </c>
      <c r="AX412">
        <v>34737077</v>
      </c>
      <c r="AY412">
        <v>1</v>
      </c>
      <c r="AZ412">
        <v>0</v>
      </c>
      <c r="BA412">
        <v>412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CX412">
        <f>Y412*Source!I166</f>
        <v>0.113106</v>
      </c>
      <c r="CY412">
        <f>AD412</f>
        <v>0</v>
      </c>
      <c r="CZ412">
        <f>AH412</f>
        <v>0</v>
      </c>
      <c r="DA412">
        <f>AL412</f>
        <v>1</v>
      </c>
      <c r="DB412">
        <v>0</v>
      </c>
      <c r="GQ412">
        <v>-1</v>
      </c>
      <c r="GR412">
        <v>-1</v>
      </c>
    </row>
    <row r="413" spans="1:200" x14ac:dyDescent="0.2">
      <c r="A413">
        <f>ROW(Source!A166)</f>
        <v>166</v>
      </c>
      <c r="B413">
        <v>34736102</v>
      </c>
      <c r="C413">
        <v>34737061</v>
      </c>
      <c r="D413">
        <v>31528142</v>
      </c>
      <c r="E413">
        <v>1</v>
      </c>
      <c r="F413">
        <v>1</v>
      </c>
      <c r="G413">
        <v>1</v>
      </c>
      <c r="H413">
        <v>2</v>
      </c>
      <c r="I413" t="s">
        <v>439</v>
      </c>
      <c r="J413" t="s">
        <v>440</v>
      </c>
      <c r="K413" t="s">
        <v>441</v>
      </c>
      <c r="L413">
        <v>1368</v>
      </c>
      <c r="N413">
        <v>1011</v>
      </c>
      <c r="O413" t="s">
        <v>418</v>
      </c>
      <c r="P413" t="s">
        <v>418</v>
      </c>
      <c r="Q413">
        <v>1</v>
      </c>
      <c r="W413">
        <v>0</v>
      </c>
      <c r="X413">
        <v>1372534845</v>
      </c>
      <c r="Y413">
        <v>7.0000000000000007E-2</v>
      </c>
      <c r="AA413">
        <v>0</v>
      </c>
      <c r="AB413">
        <v>65.709999999999994</v>
      </c>
      <c r="AC413">
        <v>11.6</v>
      </c>
      <c r="AD413">
        <v>0</v>
      </c>
      <c r="AE413">
        <v>0</v>
      </c>
      <c r="AF413">
        <v>65.709999999999994</v>
      </c>
      <c r="AG413">
        <v>11.6</v>
      </c>
      <c r="AH413">
        <v>0</v>
      </c>
      <c r="AI413">
        <v>1</v>
      </c>
      <c r="AJ413">
        <v>1</v>
      </c>
      <c r="AK413">
        <v>1</v>
      </c>
      <c r="AL413">
        <v>1</v>
      </c>
      <c r="AN413">
        <v>0</v>
      </c>
      <c r="AO413">
        <v>1</v>
      </c>
      <c r="AP413">
        <v>0</v>
      </c>
      <c r="AQ413">
        <v>0</v>
      </c>
      <c r="AR413">
        <v>0</v>
      </c>
      <c r="AS413" t="s">
        <v>47</v>
      </c>
      <c r="AT413">
        <v>7.0000000000000007E-2</v>
      </c>
      <c r="AU413" t="s">
        <v>47</v>
      </c>
      <c r="AV413">
        <v>0</v>
      </c>
      <c r="AW413">
        <v>2</v>
      </c>
      <c r="AX413">
        <v>34737078</v>
      </c>
      <c r="AY413">
        <v>1</v>
      </c>
      <c r="AZ413">
        <v>0</v>
      </c>
      <c r="BA413">
        <v>413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CX413">
        <f>Y413*Source!I166</f>
        <v>0.113106</v>
      </c>
      <c r="CY413">
        <f>AB413</f>
        <v>65.709999999999994</v>
      </c>
      <c r="CZ413">
        <f>AF413</f>
        <v>65.709999999999994</v>
      </c>
      <c r="DA413">
        <f>AJ413</f>
        <v>1</v>
      </c>
      <c r="DB413">
        <v>0</v>
      </c>
      <c r="GQ413">
        <v>-1</v>
      </c>
      <c r="GR413">
        <v>-1</v>
      </c>
    </row>
    <row r="414" spans="1:200" x14ac:dyDescent="0.2">
      <c r="A414">
        <f>ROW(Source!A166)</f>
        <v>166</v>
      </c>
      <c r="B414">
        <v>34736102</v>
      </c>
      <c r="C414">
        <v>34737061</v>
      </c>
      <c r="D414">
        <v>31441385</v>
      </c>
      <c r="E414">
        <v>17</v>
      </c>
      <c r="F414">
        <v>1</v>
      </c>
      <c r="G414">
        <v>1</v>
      </c>
      <c r="H414">
        <v>3</v>
      </c>
      <c r="I414" t="s">
        <v>328</v>
      </c>
      <c r="J414" t="s">
        <v>47</v>
      </c>
      <c r="K414" t="s">
        <v>329</v>
      </c>
      <c r="L414">
        <v>1339</v>
      </c>
      <c r="N414">
        <v>1007</v>
      </c>
      <c r="O414" t="s">
        <v>81</v>
      </c>
      <c r="P414" t="s">
        <v>81</v>
      </c>
      <c r="Q414">
        <v>1</v>
      </c>
      <c r="W414">
        <v>0</v>
      </c>
      <c r="X414">
        <v>-1217945566</v>
      </c>
      <c r="Y414">
        <v>8.9999999999999993E-3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1</v>
      </c>
      <c r="AJ414">
        <v>1</v>
      </c>
      <c r="AK414">
        <v>1</v>
      </c>
      <c r="AL414">
        <v>1</v>
      </c>
      <c r="AN414">
        <v>0</v>
      </c>
      <c r="AO414">
        <v>0</v>
      </c>
      <c r="AP414">
        <v>0</v>
      </c>
      <c r="AQ414">
        <v>0</v>
      </c>
      <c r="AR414">
        <v>0</v>
      </c>
      <c r="AS414" t="s">
        <v>47</v>
      </c>
      <c r="AT414">
        <v>8.9999999999999993E-3</v>
      </c>
      <c r="AU414" t="s">
        <v>47</v>
      </c>
      <c r="AV414">
        <v>0</v>
      </c>
      <c r="AW414">
        <v>2</v>
      </c>
      <c r="AX414">
        <v>34737079</v>
      </c>
      <c r="AY414">
        <v>1</v>
      </c>
      <c r="AZ414">
        <v>0</v>
      </c>
      <c r="BA414">
        <v>414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CX414">
        <f>Y414*Source!I166</f>
        <v>1.4542199999999998E-2</v>
      </c>
      <c r="CY414">
        <f>AA414</f>
        <v>0</v>
      </c>
      <c r="CZ414">
        <f>AE414</f>
        <v>0</v>
      </c>
      <c r="DA414">
        <f>AI414</f>
        <v>1</v>
      </c>
      <c r="DB414">
        <v>0</v>
      </c>
      <c r="DH414">
        <f>Source!I166*SmtRes!Y414</f>
        <v>1.4542199999999998E-2</v>
      </c>
      <c r="DI414">
        <f>AA414</f>
        <v>0</v>
      </c>
      <c r="DJ414">
        <f>EtalonRes!Y414</f>
        <v>0</v>
      </c>
      <c r="DK414">
        <f>Source!BC166</f>
        <v>1</v>
      </c>
      <c r="GP414">
        <v>1</v>
      </c>
      <c r="GQ414">
        <v>-1</v>
      </c>
      <c r="GR414">
        <v>-1</v>
      </c>
    </row>
    <row r="415" spans="1:200" x14ac:dyDescent="0.2">
      <c r="A415">
        <f>ROW(Source!A166)</f>
        <v>166</v>
      </c>
      <c r="B415">
        <v>34736102</v>
      </c>
      <c r="C415">
        <v>34737061</v>
      </c>
      <c r="D415">
        <v>31441386</v>
      </c>
      <c r="E415">
        <v>17</v>
      </c>
      <c r="F415">
        <v>1</v>
      </c>
      <c r="G415">
        <v>1</v>
      </c>
      <c r="H415">
        <v>3</v>
      </c>
      <c r="I415" t="s">
        <v>328</v>
      </c>
      <c r="J415" t="s">
        <v>47</v>
      </c>
      <c r="K415" t="s">
        <v>331</v>
      </c>
      <c r="L415">
        <v>1348</v>
      </c>
      <c r="N415">
        <v>1009</v>
      </c>
      <c r="O415" t="s">
        <v>74</v>
      </c>
      <c r="P415" t="s">
        <v>74</v>
      </c>
      <c r="Q415">
        <v>1000</v>
      </c>
      <c r="W415">
        <v>0</v>
      </c>
      <c r="X415">
        <v>-1651481050</v>
      </c>
      <c r="Y415">
        <v>3.5000000000000003E-2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1</v>
      </c>
      <c r="AJ415">
        <v>1</v>
      </c>
      <c r="AK415">
        <v>1</v>
      </c>
      <c r="AL415">
        <v>1</v>
      </c>
      <c r="AN415">
        <v>0</v>
      </c>
      <c r="AO415">
        <v>0</v>
      </c>
      <c r="AP415">
        <v>0</v>
      </c>
      <c r="AQ415">
        <v>0</v>
      </c>
      <c r="AR415">
        <v>0</v>
      </c>
      <c r="AS415" t="s">
        <v>47</v>
      </c>
      <c r="AT415">
        <v>3.5000000000000003E-2</v>
      </c>
      <c r="AU415" t="s">
        <v>47</v>
      </c>
      <c r="AV415">
        <v>0</v>
      </c>
      <c r="AW415">
        <v>2</v>
      </c>
      <c r="AX415">
        <v>34737080</v>
      </c>
      <c r="AY415">
        <v>1</v>
      </c>
      <c r="AZ415">
        <v>0</v>
      </c>
      <c r="BA415">
        <v>415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CX415">
        <f>Y415*Source!I166</f>
        <v>5.6552999999999999E-2</v>
      </c>
      <c r="CY415">
        <f>AA415</f>
        <v>0</v>
      </c>
      <c r="CZ415">
        <f>AE415</f>
        <v>0</v>
      </c>
      <c r="DA415">
        <f>AI415</f>
        <v>1</v>
      </c>
      <c r="DB415">
        <v>0</v>
      </c>
      <c r="DH415">
        <f>Source!I166*SmtRes!Y415</f>
        <v>5.6552999999999999E-2</v>
      </c>
      <c r="DI415">
        <f>AA415</f>
        <v>0</v>
      </c>
      <c r="DJ415">
        <f>EtalonRes!Y415</f>
        <v>0</v>
      </c>
      <c r="DK415">
        <f>Source!BC166</f>
        <v>1</v>
      </c>
      <c r="GP415">
        <v>1</v>
      </c>
      <c r="GQ415">
        <v>-1</v>
      </c>
      <c r="GR415">
        <v>-1</v>
      </c>
    </row>
    <row r="416" spans="1:200" x14ac:dyDescent="0.2">
      <c r="A416">
        <f>ROW(Source!A166)</f>
        <v>166</v>
      </c>
      <c r="B416">
        <v>34736102</v>
      </c>
      <c r="C416">
        <v>34737061</v>
      </c>
      <c r="D416">
        <v>31476345</v>
      </c>
      <c r="E416">
        <v>1</v>
      </c>
      <c r="F416">
        <v>1</v>
      </c>
      <c r="G416">
        <v>1</v>
      </c>
      <c r="H416">
        <v>3</v>
      </c>
      <c r="I416" t="s">
        <v>654</v>
      </c>
      <c r="J416" t="s">
        <v>655</v>
      </c>
      <c r="K416" t="s">
        <v>656</v>
      </c>
      <c r="L416">
        <v>1327</v>
      </c>
      <c r="N416">
        <v>1005</v>
      </c>
      <c r="O416" t="s">
        <v>170</v>
      </c>
      <c r="P416" t="s">
        <v>170</v>
      </c>
      <c r="Q416">
        <v>1</v>
      </c>
      <c r="W416">
        <v>0</v>
      </c>
      <c r="X416">
        <v>-995787451</v>
      </c>
      <c r="Y416">
        <v>3.4</v>
      </c>
      <c r="AA416">
        <v>35.22</v>
      </c>
      <c r="AB416">
        <v>0</v>
      </c>
      <c r="AC416">
        <v>0</v>
      </c>
      <c r="AD416">
        <v>0</v>
      </c>
      <c r="AE416">
        <v>35.22</v>
      </c>
      <c r="AF416">
        <v>0</v>
      </c>
      <c r="AG416">
        <v>0</v>
      </c>
      <c r="AH416">
        <v>0</v>
      </c>
      <c r="AI416">
        <v>1</v>
      </c>
      <c r="AJ416">
        <v>1</v>
      </c>
      <c r="AK416">
        <v>1</v>
      </c>
      <c r="AL416">
        <v>1</v>
      </c>
      <c r="AN416">
        <v>0</v>
      </c>
      <c r="AO416">
        <v>1</v>
      </c>
      <c r="AP416">
        <v>0</v>
      </c>
      <c r="AQ416">
        <v>0</v>
      </c>
      <c r="AR416">
        <v>0</v>
      </c>
      <c r="AS416" t="s">
        <v>47</v>
      </c>
      <c r="AT416">
        <v>3.4</v>
      </c>
      <c r="AU416" t="s">
        <v>47</v>
      </c>
      <c r="AV416">
        <v>0</v>
      </c>
      <c r="AW416">
        <v>2</v>
      </c>
      <c r="AX416">
        <v>34737081</v>
      </c>
      <c r="AY416">
        <v>1</v>
      </c>
      <c r="AZ416">
        <v>0</v>
      </c>
      <c r="BA416">
        <v>416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CX416">
        <f>Y416*Source!I166</f>
        <v>5.4937199999999997</v>
      </c>
      <c r="CY416">
        <f>AA416</f>
        <v>35.22</v>
      </c>
      <c r="CZ416">
        <f>AE416</f>
        <v>35.22</v>
      </c>
      <c r="DA416">
        <f>AI416</f>
        <v>1</v>
      </c>
      <c r="DB416">
        <v>0</v>
      </c>
      <c r="DH416">
        <f>Source!I166*SmtRes!Y416</f>
        <v>5.4937199999999997</v>
      </c>
      <c r="DI416">
        <f>AA416</f>
        <v>35.22</v>
      </c>
      <c r="DJ416">
        <f>EtalonRes!Y416</f>
        <v>35.22</v>
      </c>
      <c r="DK416">
        <f>Source!BC166</f>
        <v>1</v>
      </c>
      <c r="GQ416">
        <v>-1</v>
      </c>
      <c r="GR416">
        <v>-1</v>
      </c>
    </row>
    <row r="417" spans="1:200" x14ac:dyDescent="0.2">
      <c r="A417">
        <f>ROW(Source!A167)</f>
        <v>167</v>
      </c>
      <c r="B417">
        <v>34736124</v>
      </c>
      <c r="C417">
        <v>34737061</v>
      </c>
      <c r="D417">
        <v>31714194</v>
      </c>
      <c r="E417">
        <v>1</v>
      </c>
      <c r="F417">
        <v>1</v>
      </c>
      <c r="G417">
        <v>1</v>
      </c>
      <c r="H417">
        <v>1</v>
      </c>
      <c r="I417" t="s">
        <v>652</v>
      </c>
      <c r="J417" t="s">
        <v>47</v>
      </c>
      <c r="K417" t="s">
        <v>653</v>
      </c>
      <c r="L417">
        <v>1191</v>
      </c>
      <c r="N417">
        <v>1013</v>
      </c>
      <c r="O417" t="s">
        <v>414</v>
      </c>
      <c r="P417" t="s">
        <v>414</v>
      </c>
      <c r="Q417">
        <v>1</v>
      </c>
      <c r="W417">
        <v>0</v>
      </c>
      <c r="X417">
        <v>1010519658</v>
      </c>
      <c r="Y417">
        <v>43.5</v>
      </c>
      <c r="AA417">
        <v>0</v>
      </c>
      <c r="AB417">
        <v>0</v>
      </c>
      <c r="AC417">
        <v>0</v>
      </c>
      <c r="AD417">
        <v>58.58</v>
      </c>
      <c r="AE417">
        <v>0</v>
      </c>
      <c r="AF417">
        <v>0</v>
      </c>
      <c r="AG417">
        <v>0</v>
      </c>
      <c r="AH417">
        <v>8.64</v>
      </c>
      <c r="AI417">
        <v>1</v>
      </c>
      <c r="AJ417">
        <v>1</v>
      </c>
      <c r="AK417">
        <v>1</v>
      </c>
      <c r="AL417">
        <v>6.78</v>
      </c>
      <c r="AN417">
        <v>0</v>
      </c>
      <c r="AO417">
        <v>1</v>
      </c>
      <c r="AP417">
        <v>0</v>
      </c>
      <c r="AQ417">
        <v>0</v>
      </c>
      <c r="AR417">
        <v>0</v>
      </c>
      <c r="AS417" t="s">
        <v>47</v>
      </c>
      <c r="AT417">
        <v>43.5</v>
      </c>
      <c r="AU417" t="s">
        <v>47</v>
      </c>
      <c r="AV417">
        <v>1</v>
      </c>
      <c r="AW417">
        <v>2</v>
      </c>
      <c r="AX417">
        <v>34737076</v>
      </c>
      <c r="AY417">
        <v>1</v>
      </c>
      <c r="AZ417">
        <v>0</v>
      </c>
      <c r="BA417">
        <v>417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CX417">
        <f>Y417*Source!I167</f>
        <v>70.287300000000002</v>
      </c>
      <c r="CY417">
        <f>AD417</f>
        <v>58.58</v>
      </c>
      <c r="CZ417">
        <f>AH417</f>
        <v>8.64</v>
      </c>
      <c r="DA417">
        <f>AL417</f>
        <v>6.78</v>
      </c>
      <c r="DB417">
        <v>0</v>
      </c>
      <c r="GQ417">
        <v>-1</v>
      </c>
      <c r="GR417">
        <v>-1</v>
      </c>
    </row>
    <row r="418" spans="1:200" x14ac:dyDescent="0.2">
      <c r="A418">
        <f>ROW(Source!A167)</f>
        <v>167</v>
      </c>
      <c r="B418">
        <v>34736124</v>
      </c>
      <c r="C418">
        <v>34737061</v>
      </c>
      <c r="D418">
        <v>31709492</v>
      </c>
      <c r="E418">
        <v>1</v>
      </c>
      <c r="F418">
        <v>1</v>
      </c>
      <c r="G418">
        <v>1</v>
      </c>
      <c r="H418">
        <v>1</v>
      </c>
      <c r="I418" t="s">
        <v>434</v>
      </c>
      <c r="J418" t="s">
        <v>47</v>
      </c>
      <c r="K418" t="s">
        <v>435</v>
      </c>
      <c r="L418">
        <v>1191</v>
      </c>
      <c r="N418">
        <v>1013</v>
      </c>
      <c r="O418" t="s">
        <v>414</v>
      </c>
      <c r="P418" t="s">
        <v>414</v>
      </c>
      <c r="Q418">
        <v>1</v>
      </c>
      <c r="W418">
        <v>0</v>
      </c>
      <c r="X418">
        <v>-1417349443</v>
      </c>
      <c r="Y418">
        <v>7.0000000000000007E-2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1</v>
      </c>
      <c r="AJ418">
        <v>1</v>
      </c>
      <c r="AK418">
        <v>6.78</v>
      </c>
      <c r="AL418">
        <v>1</v>
      </c>
      <c r="AN418">
        <v>0</v>
      </c>
      <c r="AO418">
        <v>1</v>
      </c>
      <c r="AP418">
        <v>0</v>
      </c>
      <c r="AQ418">
        <v>0</v>
      </c>
      <c r="AR418">
        <v>0</v>
      </c>
      <c r="AS418" t="s">
        <v>47</v>
      </c>
      <c r="AT418">
        <v>7.0000000000000007E-2</v>
      </c>
      <c r="AU418" t="s">
        <v>47</v>
      </c>
      <c r="AV418">
        <v>2</v>
      </c>
      <c r="AW418">
        <v>2</v>
      </c>
      <c r="AX418">
        <v>34737077</v>
      </c>
      <c r="AY418">
        <v>1</v>
      </c>
      <c r="AZ418">
        <v>0</v>
      </c>
      <c r="BA418">
        <v>418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CX418">
        <f>Y418*Source!I167</f>
        <v>0.113106</v>
      </c>
      <c r="CY418">
        <f>AD418</f>
        <v>0</v>
      </c>
      <c r="CZ418">
        <f>AH418</f>
        <v>0</v>
      </c>
      <c r="DA418">
        <f>AL418</f>
        <v>1</v>
      </c>
      <c r="DB418">
        <v>0</v>
      </c>
      <c r="GQ418">
        <v>-1</v>
      </c>
      <c r="GR418">
        <v>-1</v>
      </c>
    </row>
    <row r="419" spans="1:200" x14ac:dyDescent="0.2">
      <c r="A419">
        <f>ROW(Source!A167)</f>
        <v>167</v>
      </c>
      <c r="B419">
        <v>34736124</v>
      </c>
      <c r="C419">
        <v>34737061</v>
      </c>
      <c r="D419">
        <v>31528142</v>
      </c>
      <c r="E419">
        <v>1</v>
      </c>
      <c r="F419">
        <v>1</v>
      </c>
      <c r="G419">
        <v>1</v>
      </c>
      <c r="H419">
        <v>2</v>
      </c>
      <c r="I419" t="s">
        <v>439</v>
      </c>
      <c r="J419" t="s">
        <v>440</v>
      </c>
      <c r="K419" t="s">
        <v>441</v>
      </c>
      <c r="L419">
        <v>1368</v>
      </c>
      <c r="N419">
        <v>1011</v>
      </c>
      <c r="O419" t="s">
        <v>418</v>
      </c>
      <c r="P419" t="s">
        <v>418</v>
      </c>
      <c r="Q419">
        <v>1</v>
      </c>
      <c r="W419">
        <v>0</v>
      </c>
      <c r="X419">
        <v>1372534845</v>
      </c>
      <c r="Y419">
        <v>7.0000000000000007E-2</v>
      </c>
      <c r="AA419">
        <v>0</v>
      </c>
      <c r="AB419">
        <v>445.51</v>
      </c>
      <c r="AC419">
        <v>11.6</v>
      </c>
      <c r="AD419">
        <v>0</v>
      </c>
      <c r="AE419">
        <v>0</v>
      </c>
      <c r="AF419">
        <v>65.709999999999994</v>
      </c>
      <c r="AG419">
        <v>11.6</v>
      </c>
      <c r="AH419">
        <v>0</v>
      </c>
      <c r="AI419">
        <v>1</v>
      </c>
      <c r="AJ419">
        <v>6.78</v>
      </c>
      <c r="AK419">
        <v>1</v>
      </c>
      <c r="AL419">
        <v>1</v>
      </c>
      <c r="AN419">
        <v>0</v>
      </c>
      <c r="AO419">
        <v>1</v>
      </c>
      <c r="AP419">
        <v>0</v>
      </c>
      <c r="AQ419">
        <v>0</v>
      </c>
      <c r="AR419">
        <v>0</v>
      </c>
      <c r="AS419" t="s">
        <v>47</v>
      </c>
      <c r="AT419">
        <v>7.0000000000000007E-2</v>
      </c>
      <c r="AU419" t="s">
        <v>47</v>
      </c>
      <c r="AV419">
        <v>0</v>
      </c>
      <c r="AW419">
        <v>2</v>
      </c>
      <c r="AX419">
        <v>34737078</v>
      </c>
      <c r="AY419">
        <v>1</v>
      </c>
      <c r="AZ419">
        <v>0</v>
      </c>
      <c r="BA419">
        <v>419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CX419">
        <f>Y419*Source!I167</f>
        <v>0.113106</v>
      </c>
      <c r="CY419">
        <f>AB419</f>
        <v>445.51</v>
      </c>
      <c r="CZ419">
        <f>AF419</f>
        <v>65.709999999999994</v>
      </c>
      <c r="DA419">
        <f>AJ419</f>
        <v>6.78</v>
      </c>
      <c r="DB419">
        <v>0</v>
      </c>
      <c r="GQ419">
        <v>-1</v>
      </c>
      <c r="GR419">
        <v>-1</v>
      </c>
    </row>
    <row r="420" spans="1:200" x14ac:dyDescent="0.2">
      <c r="A420">
        <f>ROW(Source!A167)</f>
        <v>167</v>
      </c>
      <c r="B420">
        <v>34736124</v>
      </c>
      <c r="C420">
        <v>34737061</v>
      </c>
      <c r="D420">
        <v>31441385</v>
      </c>
      <c r="E420">
        <v>17</v>
      </c>
      <c r="F420">
        <v>1</v>
      </c>
      <c r="G420">
        <v>1</v>
      </c>
      <c r="H420">
        <v>3</v>
      </c>
      <c r="I420" t="s">
        <v>328</v>
      </c>
      <c r="J420" t="s">
        <v>47</v>
      </c>
      <c r="K420" t="s">
        <v>329</v>
      </c>
      <c r="L420">
        <v>1339</v>
      </c>
      <c r="N420">
        <v>1007</v>
      </c>
      <c r="O420" t="s">
        <v>81</v>
      </c>
      <c r="P420" t="s">
        <v>81</v>
      </c>
      <c r="Q420">
        <v>1</v>
      </c>
      <c r="W420">
        <v>0</v>
      </c>
      <c r="X420">
        <v>-1217945566</v>
      </c>
      <c r="Y420">
        <v>8.9999999999999993E-3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6.78</v>
      </c>
      <c r="AJ420">
        <v>1</v>
      </c>
      <c r="AK420">
        <v>1</v>
      </c>
      <c r="AL420">
        <v>1</v>
      </c>
      <c r="AN420">
        <v>0</v>
      </c>
      <c r="AO420">
        <v>0</v>
      </c>
      <c r="AP420">
        <v>0</v>
      </c>
      <c r="AQ420">
        <v>0</v>
      </c>
      <c r="AR420">
        <v>0</v>
      </c>
      <c r="AS420" t="s">
        <v>47</v>
      </c>
      <c r="AT420">
        <v>8.9999999999999993E-3</v>
      </c>
      <c r="AU420" t="s">
        <v>47</v>
      </c>
      <c r="AV420">
        <v>0</v>
      </c>
      <c r="AW420">
        <v>2</v>
      </c>
      <c r="AX420">
        <v>34737079</v>
      </c>
      <c r="AY420">
        <v>1</v>
      </c>
      <c r="AZ420">
        <v>0</v>
      </c>
      <c r="BA420">
        <v>420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CX420">
        <f>Y420*Source!I167</f>
        <v>1.4542199999999998E-2</v>
      </c>
      <c r="CY420">
        <f>AA420</f>
        <v>0</v>
      </c>
      <c r="CZ420">
        <f>AE420</f>
        <v>0</v>
      </c>
      <c r="DA420">
        <f>AI420</f>
        <v>6.78</v>
      </c>
      <c r="DB420">
        <v>0</v>
      </c>
      <c r="DH420">
        <f>Source!I167*SmtRes!Y420</f>
        <v>1.4542199999999998E-2</v>
      </c>
      <c r="DI420">
        <f>AA420</f>
        <v>0</v>
      </c>
      <c r="DJ420">
        <f>EtalonRes!Y420</f>
        <v>0</v>
      </c>
      <c r="DK420">
        <f>Source!BC167</f>
        <v>6.78</v>
      </c>
      <c r="GP420">
        <v>1</v>
      </c>
      <c r="GQ420">
        <v>-1</v>
      </c>
      <c r="GR420">
        <v>-1</v>
      </c>
    </row>
    <row r="421" spans="1:200" x14ac:dyDescent="0.2">
      <c r="A421">
        <f>ROW(Source!A167)</f>
        <v>167</v>
      </c>
      <c r="B421">
        <v>34736124</v>
      </c>
      <c r="C421">
        <v>34737061</v>
      </c>
      <c r="D421">
        <v>31441386</v>
      </c>
      <c r="E421">
        <v>17</v>
      </c>
      <c r="F421">
        <v>1</v>
      </c>
      <c r="G421">
        <v>1</v>
      </c>
      <c r="H421">
        <v>3</v>
      </c>
      <c r="I421" t="s">
        <v>328</v>
      </c>
      <c r="J421" t="s">
        <v>47</v>
      </c>
      <c r="K421" t="s">
        <v>331</v>
      </c>
      <c r="L421">
        <v>1348</v>
      </c>
      <c r="N421">
        <v>1009</v>
      </c>
      <c r="O421" t="s">
        <v>74</v>
      </c>
      <c r="P421" t="s">
        <v>74</v>
      </c>
      <c r="Q421">
        <v>1000</v>
      </c>
      <c r="W421">
        <v>0</v>
      </c>
      <c r="X421">
        <v>-1651481050</v>
      </c>
      <c r="Y421">
        <v>3.5000000000000003E-2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6.78</v>
      </c>
      <c r="AJ421">
        <v>1</v>
      </c>
      <c r="AK421">
        <v>1</v>
      </c>
      <c r="AL421">
        <v>1</v>
      </c>
      <c r="AN421">
        <v>0</v>
      </c>
      <c r="AO421">
        <v>0</v>
      </c>
      <c r="AP421">
        <v>0</v>
      </c>
      <c r="AQ421">
        <v>0</v>
      </c>
      <c r="AR421">
        <v>0</v>
      </c>
      <c r="AS421" t="s">
        <v>47</v>
      </c>
      <c r="AT421">
        <v>3.5000000000000003E-2</v>
      </c>
      <c r="AU421" t="s">
        <v>47</v>
      </c>
      <c r="AV421">
        <v>0</v>
      </c>
      <c r="AW421">
        <v>2</v>
      </c>
      <c r="AX421">
        <v>34737080</v>
      </c>
      <c r="AY421">
        <v>1</v>
      </c>
      <c r="AZ421">
        <v>0</v>
      </c>
      <c r="BA421">
        <v>421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CX421">
        <f>Y421*Source!I167</f>
        <v>5.6552999999999999E-2</v>
      </c>
      <c r="CY421">
        <f>AA421</f>
        <v>0</v>
      </c>
      <c r="CZ421">
        <f>AE421</f>
        <v>0</v>
      </c>
      <c r="DA421">
        <f>AI421</f>
        <v>6.78</v>
      </c>
      <c r="DB421">
        <v>0</v>
      </c>
      <c r="DH421">
        <f>Source!I167*SmtRes!Y421</f>
        <v>5.6552999999999999E-2</v>
      </c>
      <c r="DI421">
        <f>AA421</f>
        <v>0</v>
      </c>
      <c r="DJ421">
        <f>EtalonRes!Y421</f>
        <v>0</v>
      </c>
      <c r="DK421">
        <f>Source!BC167</f>
        <v>6.78</v>
      </c>
      <c r="GP421">
        <v>1</v>
      </c>
      <c r="GQ421">
        <v>-1</v>
      </c>
      <c r="GR421">
        <v>-1</v>
      </c>
    </row>
    <row r="422" spans="1:200" x14ac:dyDescent="0.2">
      <c r="A422">
        <f>ROW(Source!A167)</f>
        <v>167</v>
      </c>
      <c r="B422">
        <v>34736124</v>
      </c>
      <c r="C422">
        <v>34737061</v>
      </c>
      <c r="D422">
        <v>31476345</v>
      </c>
      <c r="E422">
        <v>1</v>
      </c>
      <c r="F422">
        <v>1</v>
      </c>
      <c r="G422">
        <v>1</v>
      </c>
      <c r="H422">
        <v>3</v>
      </c>
      <c r="I422" t="s">
        <v>654</v>
      </c>
      <c r="J422" t="s">
        <v>655</v>
      </c>
      <c r="K422" t="s">
        <v>656</v>
      </c>
      <c r="L422">
        <v>1327</v>
      </c>
      <c r="N422">
        <v>1005</v>
      </c>
      <c r="O422" t="s">
        <v>170</v>
      </c>
      <c r="P422" t="s">
        <v>170</v>
      </c>
      <c r="Q422">
        <v>1</v>
      </c>
      <c r="W422">
        <v>0</v>
      </c>
      <c r="X422">
        <v>-995787451</v>
      </c>
      <c r="Y422">
        <v>3.4</v>
      </c>
      <c r="AA422">
        <v>238.79</v>
      </c>
      <c r="AB422">
        <v>0</v>
      </c>
      <c r="AC422">
        <v>0</v>
      </c>
      <c r="AD422">
        <v>0</v>
      </c>
      <c r="AE422">
        <v>35.22</v>
      </c>
      <c r="AF422">
        <v>0</v>
      </c>
      <c r="AG422">
        <v>0</v>
      </c>
      <c r="AH422">
        <v>0</v>
      </c>
      <c r="AI422">
        <v>6.78</v>
      </c>
      <c r="AJ422">
        <v>1</v>
      </c>
      <c r="AK422">
        <v>1</v>
      </c>
      <c r="AL422">
        <v>1</v>
      </c>
      <c r="AN422">
        <v>0</v>
      </c>
      <c r="AO422">
        <v>1</v>
      </c>
      <c r="AP422">
        <v>0</v>
      </c>
      <c r="AQ422">
        <v>0</v>
      </c>
      <c r="AR422">
        <v>0</v>
      </c>
      <c r="AS422" t="s">
        <v>47</v>
      </c>
      <c r="AT422">
        <v>3.4</v>
      </c>
      <c r="AU422" t="s">
        <v>47</v>
      </c>
      <c r="AV422">
        <v>0</v>
      </c>
      <c r="AW422">
        <v>2</v>
      </c>
      <c r="AX422">
        <v>34737081</v>
      </c>
      <c r="AY422">
        <v>1</v>
      </c>
      <c r="AZ422">
        <v>0</v>
      </c>
      <c r="BA422">
        <v>422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CX422">
        <f>Y422*Source!I167</f>
        <v>5.4937199999999997</v>
      </c>
      <c r="CY422">
        <f>AA422</f>
        <v>238.79</v>
      </c>
      <c r="CZ422">
        <f>AE422</f>
        <v>35.22</v>
      </c>
      <c r="DA422">
        <f>AI422</f>
        <v>6.78</v>
      </c>
      <c r="DB422">
        <v>0</v>
      </c>
      <c r="DH422">
        <f>Source!I167*SmtRes!Y422</f>
        <v>5.4937199999999997</v>
      </c>
      <c r="DI422">
        <f>AA422</f>
        <v>238.79</v>
      </c>
      <c r="DJ422">
        <f>EtalonRes!Y422</f>
        <v>35.22</v>
      </c>
      <c r="DK422">
        <f>Source!BC167</f>
        <v>6.78</v>
      </c>
      <c r="GQ422">
        <v>-1</v>
      </c>
      <c r="GR422">
        <v>-1</v>
      </c>
    </row>
    <row r="423" spans="1:200" x14ac:dyDescent="0.2">
      <c r="A423">
        <f>ROW(Source!A172)</f>
        <v>172</v>
      </c>
      <c r="B423">
        <v>34736102</v>
      </c>
      <c r="C423">
        <v>34737062</v>
      </c>
      <c r="D423">
        <v>31712762</v>
      </c>
      <c r="E423">
        <v>1</v>
      </c>
      <c r="F423">
        <v>1</v>
      </c>
      <c r="G423">
        <v>1</v>
      </c>
      <c r="H423">
        <v>1</v>
      </c>
      <c r="I423" t="s">
        <v>432</v>
      </c>
      <c r="J423" t="s">
        <v>47</v>
      </c>
      <c r="K423" t="s">
        <v>433</v>
      </c>
      <c r="L423">
        <v>1191</v>
      </c>
      <c r="N423">
        <v>1013</v>
      </c>
      <c r="O423" t="s">
        <v>414</v>
      </c>
      <c r="P423" t="s">
        <v>414</v>
      </c>
      <c r="Q423">
        <v>1</v>
      </c>
      <c r="W423">
        <v>0</v>
      </c>
      <c r="X423">
        <v>371339561</v>
      </c>
      <c r="Y423">
        <v>34.880000000000003</v>
      </c>
      <c r="AA423">
        <v>0</v>
      </c>
      <c r="AB423">
        <v>0</v>
      </c>
      <c r="AC423">
        <v>0</v>
      </c>
      <c r="AD423">
        <v>8.09</v>
      </c>
      <c r="AE423">
        <v>0</v>
      </c>
      <c r="AF423">
        <v>0</v>
      </c>
      <c r="AG423">
        <v>0</v>
      </c>
      <c r="AH423">
        <v>8.09</v>
      </c>
      <c r="AI423">
        <v>1</v>
      </c>
      <c r="AJ423">
        <v>1</v>
      </c>
      <c r="AK423">
        <v>1</v>
      </c>
      <c r="AL423">
        <v>1</v>
      </c>
      <c r="AN423">
        <v>0</v>
      </c>
      <c r="AO423">
        <v>1</v>
      </c>
      <c r="AP423">
        <v>0</v>
      </c>
      <c r="AQ423">
        <v>0</v>
      </c>
      <c r="AR423">
        <v>0</v>
      </c>
      <c r="AS423" t="s">
        <v>47</v>
      </c>
      <c r="AT423">
        <v>34.880000000000003</v>
      </c>
      <c r="AU423" t="s">
        <v>47</v>
      </c>
      <c r="AV423">
        <v>1</v>
      </c>
      <c r="AW423">
        <v>2</v>
      </c>
      <c r="AX423">
        <v>34737102</v>
      </c>
      <c r="AY423">
        <v>1</v>
      </c>
      <c r="AZ423">
        <v>0</v>
      </c>
      <c r="BA423">
        <v>423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CX423">
        <f>Y423*Source!I172</f>
        <v>18.137600000000003</v>
      </c>
      <c r="CY423">
        <f>AD423</f>
        <v>8.09</v>
      </c>
      <c r="CZ423">
        <f>AH423</f>
        <v>8.09</v>
      </c>
      <c r="DA423">
        <f>AL423</f>
        <v>1</v>
      </c>
      <c r="DB423">
        <v>0</v>
      </c>
      <c r="GQ423">
        <v>-1</v>
      </c>
      <c r="GR423">
        <v>-1</v>
      </c>
    </row>
    <row r="424" spans="1:200" x14ac:dyDescent="0.2">
      <c r="A424">
        <f>ROW(Source!A172)</f>
        <v>172</v>
      </c>
      <c r="B424">
        <v>34736102</v>
      </c>
      <c r="C424">
        <v>34737062</v>
      </c>
      <c r="D424">
        <v>31709492</v>
      </c>
      <c r="E424">
        <v>1</v>
      </c>
      <c r="F424">
        <v>1</v>
      </c>
      <c r="G424">
        <v>1</v>
      </c>
      <c r="H424">
        <v>1</v>
      </c>
      <c r="I424" t="s">
        <v>434</v>
      </c>
      <c r="J424" t="s">
        <v>47</v>
      </c>
      <c r="K424" t="s">
        <v>435</v>
      </c>
      <c r="L424">
        <v>1191</v>
      </c>
      <c r="N424">
        <v>1013</v>
      </c>
      <c r="O424" t="s">
        <v>414</v>
      </c>
      <c r="P424" t="s">
        <v>414</v>
      </c>
      <c r="Q424">
        <v>1</v>
      </c>
      <c r="W424">
        <v>0</v>
      </c>
      <c r="X424">
        <v>-1417349443</v>
      </c>
      <c r="Y424">
        <v>3.24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1</v>
      </c>
      <c r="AJ424">
        <v>1</v>
      </c>
      <c r="AK424">
        <v>1</v>
      </c>
      <c r="AL424">
        <v>1</v>
      </c>
      <c r="AN424">
        <v>0</v>
      </c>
      <c r="AO424">
        <v>1</v>
      </c>
      <c r="AP424">
        <v>0</v>
      </c>
      <c r="AQ424">
        <v>0</v>
      </c>
      <c r="AR424">
        <v>0</v>
      </c>
      <c r="AS424" t="s">
        <v>47</v>
      </c>
      <c r="AT424">
        <v>3.24</v>
      </c>
      <c r="AU424" t="s">
        <v>47</v>
      </c>
      <c r="AV424">
        <v>2</v>
      </c>
      <c r="AW424">
        <v>2</v>
      </c>
      <c r="AX424">
        <v>34737103</v>
      </c>
      <c r="AY424">
        <v>1</v>
      </c>
      <c r="AZ424">
        <v>0</v>
      </c>
      <c r="BA424">
        <v>424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CX424">
        <f>Y424*Source!I172</f>
        <v>1.6848000000000001</v>
      </c>
      <c r="CY424">
        <f>AD424</f>
        <v>0</v>
      </c>
      <c r="CZ424">
        <f>AH424</f>
        <v>0</v>
      </c>
      <c r="DA424">
        <f>AL424</f>
        <v>1</v>
      </c>
      <c r="DB424">
        <v>0</v>
      </c>
      <c r="GQ424">
        <v>-1</v>
      </c>
      <c r="GR424">
        <v>-1</v>
      </c>
    </row>
    <row r="425" spans="1:200" x14ac:dyDescent="0.2">
      <c r="A425">
        <f>ROW(Source!A172)</f>
        <v>172</v>
      </c>
      <c r="B425">
        <v>34736102</v>
      </c>
      <c r="C425">
        <v>34737062</v>
      </c>
      <c r="D425">
        <v>31526978</v>
      </c>
      <c r="E425">
        <v>1</v>
      </c>
      <c r="F425">
        <v>1</v>
      </c>
      <c r="G425">
        <v>1</v>
      </c>
      <c r="H425">
        <v>2</v>
      </c>
      <c r="I425" t="s">
        <v>657</v>
      </c>
      <c r="J425" t="s">
        <v>658</v>
      </c>
      <c r="K425" t="s">
        <v>659</v>
      </c>
      <c r="L425">
        <v>1368</v>
      </c>
      <c r="N425">
        <v>1011</v>
      </c>
      <c r="O425" t="s">
        <v>418</v>
      </c>
      <c r="P425" t="s">
        <v>418</v>
      </c>
      <c r="Q425">
        <v>1</v>
      </c>
      <c r="W425">
        <v>0</v>
      </c>
      <c r="X425">
        <v>1225731627</v>
      </c>
      <c r="Y425">
        <v>0.76</v>
      </c>
      <c r="AA425">
        <v>0</v>
      </c>
      <c r="AB425">
        <v>89.99</v>
      </c>
      <c r="AC425">
        <v>10.06</v>
      </c>
      <c r="AD425">
        <v>0</v>
      </c>
      <c r="AE425">
        <v>0</v>
      </c>
      <c r="AF425">
        <v>89.99</v>
      </c>
      <c r="AG425">
        <v>10.06</v>
      </c>
      <c r="AH425">
        <v>0</v>
      </c>
      <c r="AI425">
        <v>1</v>
      </c>
      <c r="AJ425">
        <v>1</v>
      </c>
      <c r="AK425">
        <v>1</v>
      </c>
      <c r="AL425">
        <v>1</v>
      </c>
      <c r="AN425">
        <v>0</v>
      </c>
      <c r="AO425">
        <v>1</v>
      </c>
      <c r="AP425">
        <v>0</v>
      </c>
      <c r="AQ425">
        <v>0</v>
      </c>
      <c r="AR425">
        <v>0</v>
      </c>
      <c r="AS425" t="s">
        <v>47</v>
      </c>
      <c r="AT425">
        <v>0.76</v>
      </c>
      <c r="AU425" t="s">
        <v>47</v>
      </c>
      <c r="AV425">
        <v>0</v>
      </c>
      <c r="AW425">
        <v>2</v>
      </c>
      <c r="AX425">
        <v>34737104</v>
      </c>
      <c r="AY425">
        <v>1</v>
      </c>
      <c r="AZ425">
        <v>0</v>
      </c>
      <c r="BA425">
        <v>425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CX425">
        <f>Y425*Source!I172</f>
        <v>0.3952</v>
      </c>
      <c r="CY425">
        <f>AB425</f>
        <v>89.99</v>
      </c>
      <c r="CZ425">
        <f>AF425</f>
        <v>89.99</v>
      </c>
      <c r="DA425">
        <f>AJ425</f>
        <v>1</v>
      </c>
      <c r="DB425">
        <v>0</v>
      </c>
      <c r="GQ425">
        <v>-1</v>
      </c>
      <c r="GR425">
        <v>-1</v>
      </c>
    </row>
    <row r="426" spans="1:200" x14ac:dyDescent="0.2">
      <c r="A426">
        <f>ROW(Source!A172)</f>
        <v>172</v>
      </c>
      <c r="B426">
        <v>34736102</v>
      </c>
      <c r="C426">
        <v>34737062</v>
      </c>
      <c r="D426">
        <v>31527275</v>
      </c>
      <c r="E426">
        <v>1</v>
      </c>
      <c r="F426">
        <v>1</v>
      </c>
      <c r="G426">
        <v>1</v>
      </c>
      <c r="H426">
        <v>2</v>
      </c>
      <c r="I426" t="s">
        <v>660</v>
      </c>
      <c r="J426" t="s">
        <v>661</v>
      </c>
      <c r="K426" t="s">
        <v>662</v>
      </c>
      <c r="L426">
        <v>1368</v>
      </c>
      <c r="N426">
        <v>1011</v>
      </c>
      <c r="O426" t="s">
        <v>418</v>
      </c>
      <c r="P426" t="s">
        <v>418</v>
      </c>
      <c r="Q426">
        <v>1</v>
      </c>
      <c r="W426">
        <v>0</v>
      </c>
      <c r="X426">
        <v>-1541929234</v>
      </c>
      <c r="Y426">
        <v>0.03</v>
      </c>
      <c r="AA426">
        <v>0</v>
      </c>
      <c r="AB426">
        <v>118.47</v>
      </c>
      <c r="AC426">
        <v>21.66</v>
      </c>
      <c r="AD426">
        <v>0</v>
      </c>
      <c r="AE426">
        <v>0</v>
      </c>
      <c r="AF426">
        <v>118.47</v>
      </c>
      <c r="AG426">
        <v>21.66</v>
      </c>
      <c r="AH426">
        <v>0</v>
      </c>
      <c r="AI426">
        <v>1</v>
      </c>
      <c r="AJ426">
        <v>1</v>
      </c>
      <c r="AK426">
        <v>1</v>
      </c>
      <c r="AL426">
        <v>1</v>
      </c>
      <c r="AN426">
        <v>0</v>
      </c>
      <c r="AO426">
        <v>1</v>
      </c>
      <c r="AP426">
        <v>0</v>
      </c>
      <c r="AQ426">
        <v>0</v>
      </c>
      <c r="AR426">
        <v>0</v>
      </c>
      <c r="AS426" t="s">
        <v>47</v>
      </c>
      <c r="AT426">
        <v>0.03</v>
      </c>
      <c r="AU426" t="s">
        <v>47</v>
      </c>
      <c r="AV426">
        <v>0</v>
      </c>
      <c r="AW426">
        <v>2</v>
      </c>
      <c r="AX426">
        <v>34737105</v>
      </c>
      <c r="AY426">
        <v>1</v>
      </c>
      <c r="AZ426">
        <v>0</v>
      </c>
      <c r="BA426">
        <v>426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CX426">
        <f>Y426*Source!I172</f>
        <v>1.5599999999999999E-2</v>
      </c>
      <c r="CY426">
        <f>AB426</f>
        <v>118.47</v>
      </c>
      <c r="CZ426">
        <f>AF426</f>
        <v>118.47</v>
      </c>
      <c r="DA426">
        <f>AJ426</f>
        <v>1</v>
      </c>
      <c r="DB426">
        <v>0</v>
      </c>
      <c r="GQ426">
        <v>-1</v>
      </c>
      <c r="GR426">
        <v>-1</v>
      </c>
    </row>
    <row r="427" spans="1:200" x14ac:dyDescent="0.2">
      <c r="A427">
        <f>ROW(Source!A172)</f>
        <v>172</v>
      </c>
      <c r="B427">
        <v>34736102</v>
      </c>
      <c r="C427">
        <v>34737062</v>
      </c>
      <c r="D427">
        <v>31527485</v>
      </c>
      <c r="E427">
        <v>1</v>
      </c>
      <c r="F427">
        <v>1</v>
      </c>
      <c r="G427">
        <v>1</v>
      </c>
      <c r="H427">
        <v>2</v>
      </c>
      <c r="I427" t="s">
        <v>663</v>
      </c>
      <c r="J427" t="s">
        <v>664</v>
      </c>
      <c r="K427" t="s">
        <v>665</v>
      </c>
      <c r="L427">
        <v>1368</v>
      </c>
      <c r="N427">
        <v>1011</v>
      </c>
      <c r="O427" t="s">
        <v>418</v>
      </c>
      <c r="P427" t="s">
        <v>418</v>
      </c>
      <c r="Q427">
        <v>1</v>
      </c>
      <c r="W427">
        <v>0</v>
      </c>
      <c r="X427">
        <v>2043710188</v>
      </c>
      <c r="Y427">
        <v>3.24</v>
      </c>
      <c r="AA427">
        <v>0</v>
      </c>
      <c r="AB427">
        <v>6.7</v>
      </c>
      <c r="AC427">
        <v>0</v>
      </c>
      <c r="AD427">
        <v>0</v>
      </c>
      <c r="AE427">
        <v>0</v>
      </c>
      <c r="AF427">
        <v>6.7</v>
      </c>
      <c r="AG427">
        <v>0</v>
      </c>
      <c r="AH427">
        <v>0</v>
      </c>
      <c r="AI427">
        <v>1</v>
      </c>
      <c r="AJ427">
        <v>1</v>
      </c>
      <c r="AK427">
        <v>1</v>
      </c>
      <c r="AL427">
        <v>1</v>
      </c>
      <c r="AN427">
        <v>0</v>
      </c>
      <c r="AO427">
        <v>1</v>
      </c>
      <c r="AP427">
        <v>0</v>
      </c>
      <c r="AQ427">
        <v>0</v>
      </c>
      <c r="AR427">
        <v>0</v>
      </c>
      <c r="AS427" t="s">
        <v>47</v>
      </c>
      <c r="AT427">
        <v>3.24</v>
      </c>
      <c r="AU427" t="s">
        <v>47</v>
      </c>
      <c r="AV427">
        <v>0</v>
      </c>
      <c r="AW427">
        <v>2</v>
      </c>
      <c r="AX427">
        <v>34737106</v>
      </c>
      <c r="AY427">
        <v>1</v>
      </c>
      <c r="AZ427">
        <v>0</v>
      </c>
      <c r="BA427">
        <v>427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CX427">
        <f>Y427*Source!I172</f>
        <v>1.6848000000000001</v>
      </c>
      <c r="CY427">
        <f>AB427</f>
        <v>6.7</v>
      </c>
      <c r="CZ427">
        <f>AF427</f>
        <v>6.7</v>
      </c>
      <c r="DA427">
        <f>AJ427</f>
        <v>1</v>
      </c>
      <c r="DB427">
        <v>0</v>
      </c>
      <c r="GQ427">
        <v>-1</v>
      </c>
      <c r="GR427">
        <v>-1</v>
      </c>
    </row>
    <row r="428" spans="1:200" x14ac:dyDescent="0.2">
      <c r="A428">
        <f>ROW(Source!A172)</f>
        <v>172</v>
      </c>
      <c r="B428">
        <v>34736102</v>
      </c>
      <c r="C428">
        <v>34737062</v>
      </c>
      <c r="D428">
        <v>31528071</v>
      </c>
      <c r="E428">
        <v>1</v>
      </c>
      <c r="F428">
        <v>1</v>
      </c>
      <c r="G428">
        <v>1</v>
      </c>
      <c r="H428">
        <v>2</v>
      </c>
      <c r="I428" t="s">
        <v>666</v>
      </c>
      <c r="J428" t="s">
        <v>667</v>
      </c>
      <c r="K428" t="s">
        <v>668</v>
      </c>
      <c r="L428">
        <v>1368</v>
      </c>
      <c r="N428">
        <v>1011</v>
      </c>
      <c r="O428" t="s">
        <v>418</v>
      </c>
      <c r="P428" t="s">
        <v>418</v>
      </c>
      <c r="Q428">
        <v>1</v>
      </c>
      <c r="W428">
        <v>0</v>
      </c>
      <c r="X428">
        <v>529073949</v>
      </c>
      <c r="Y428">
        <v>0.8</v>
      </c>
      <c r="AA428">
        <v>0</v>
      </c>
      <c r="AB428">
        <v>110</v>
      </c>
      <c r="AC428">
        <v>11.6</v>
      </c>
      <c r="AD428">
        <v>0</v>
      </c>
      <c r="AE428">
        <v>0</v>
      </c>
      <c r="AF428">
        <v>110</v>
      </c>
      <c r="AG428">
        <v>11.6</v>
      </c>
      <c r="AH428">
        <v>0</v>
      </c>
      <c r="AI428">
        <v>1</v>
      </c>
      <c r="AJ428">
        <v>1</v>
      </c>
      <c r="AK428">
        <v>1</v>
      </c>
      <c r="AL428">
        <v>1</v>
      </c>
      <c r="AN428">
        <v>0</v>
      </c>
      <c r="AO428">
        <v>1</v>
      </c>
      <c r="AP428">
        <v>0</v>
      </c>
      <c r="AQ428">
        <v>0</v>
      </c>
      <c r="AR428">
        <v>0</v>
      </c>
      <c r="AS428" t="s">
        <v>47</v>
      </c>
      <c r="AT428">
        <v>0.8</v>
      </c>
      <c r="AU428" t="s">
        <v>47</v>
      </c>
      <c r="AV428">
        <v>0</v>
      </c>
      <c r="AW428">
        <v>2</v>
      </c>
      <c r="AX428">
        <v>34737107</v>
      </c>
      <c r="AY428">
        <v>1</v>
      </c>
      <c r="AZ428">
        <v>0</v>
      </c>
      <c r="BA428">
        <v>428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CX428">
        <f>Y428*Source!I172</f>
        <v>0.41600000000000004</v>
      </c>
      <c r="CY428">
        <f>AB428</f>
        <v>110</v>
      </c>
      <c r="CZ428">
        <f>AF428</f>
        <v>110</v>
      </c>
      <c r="DA428">
        <f>AJ428</f>
        <v>1</v>
      </c>
      <c r="DB428">
        <v>0</v>
      </c>
      <c r="GQ428">
        <v>-1</v>
      </c>
      <c r="GR428">
        <v>-1</v>
      </c>
    </row>
    <row r="429" spans="1:200" x14ac:dyDescent="0.2">
      <c r="A429">
        <f>ROW(Source!A172)</f>
        <v>172</v>
      </c>
      <c r="B429">
        <v>34736102</v>
      </c>
      <c r="C429">
        <v>34737062</v>
      </c>
      <c r="D429">
        <v>31528270</v>
      </c>
      <c r="E429">
        <v>1</v>
      </c>
      <c r="F429">
        <v>1</v>
      </c>
      <c r="G429">
        <v>1</v>
      </c>
      <c r="H429">
        <v>2</v>
      </c>
      <c r="I429" t="s">
        <v>669</v>
      </c>
      <c r="J429" t="s">
        <v>670</v>
      </c>
      <c r="K429" t="s">
        <v>671</v>
      </c>
      <c r="L429">
        <v>1368</v>
      </c>
      <c r="N429">
        <v>1011</v>
      </c>
      <c r="O429" t="s">
        <v>418</v>
      </c>
      <c r="P429" t="s">
        <v>418</v>
      </c>
      <c r="Q429">
        <v>1</v>
      </c>
      <c r="W429">
        <v>0</v>
      </c>
      <c r="X429">
        <v>250868595</v>
      </c>
      <c r="Y429">
        <v>1.62</v>
      </c>
      <c r="AA429">
        <v>0</v>
      </c>
      <c r="AB429">
        <v>27.11</v>
      </c>
      <c r="AC429">
        <v>11.6</v>
      </c>
      <c r="AD429">
        <v>0</v>
      </c>
      <c r="AE429">
        <v>0</v>
      </c>
      <c r="AF429">
        <v>27.11</v>
      </c>
      <c r="AG429">
        <v>11.6</v>
      </c>
      <c r="AH429">
        <v>0</v>
      </c>
      <c r="AI429">
        <v>1</v>
      </c>
      <c r="AJ429">
        <v>1</v>
      </c>
      <c r="AK429">
        <v>1</v>
      </c>
      <c r="AL429">
        <v>1</v>
      </c>
      <c r="AN429">
        <v>0</v>
      </c>
      <c r="AO429">
        <v>1</v>
      </c>
      <c r="AP429">
        <v>0</v>
      </c>
      <c r="AQ429">
        <v>0</v>
      </c>
      <c r="AR429">
        <v>0</v>
      </c>
      <c r="AS429" t="s">
        <v>47</v>
      </c>
      <c r="AT429">
        <v>1.62</v>
      </c>
      <c r="AU429" t="s">
        <v>47</v>
      </c>
      <c r="AV429">
        <v>0</v>
      </c>
      <c r="AW429">
        <v>2</v>
      </c>
      <c r="AX429">
        <v>34737108</v>
      </c>
      <c r="AY429">
        <v>1</v>
      </c>
      <c r="AZ429">
        <v>0</v>
      </c>
      <c r="BA429">
        <v>429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CX429">
        <f>Y429*Source!I172</f>
        <v>0.84240000000000004</v>
      </c>
      <c r="CY429">
        <f>AB429</f>
        <v>27.11</v>
      </c>
      <c r="CZ429">
        <f>AF429</f>
        <v>27.11</v>
      </c>
      <c r="DA429">
        <f>AJ429</f>
        <v>1</v>
      </c>
      <c r="DB429">
        <v>0</v>
      </c>
      <c r="GQ429">
        <v>-1</v>
      </c>
      <c r="GR429">
        <v>-1</v>
      </c>
    </row>
    <row r="430" spans="1:200" x14ac:dyDescent="0.2">
      <c r="A430">
        <f>ROW(Source!A172)</f>
        <v>172</v>
      </c>
      <c r="B430">
        <v>34736102</v>
      </c>
      <c r="C430">
        <v>34737062</v>
      </c>
      <c r="D430">
        <v>31444440</v>
      </c>
      <c r="E430">
        <v>1</v>
      </c>
      <c r="F430">
        <v>1</v>
      </c>
      <c r="G430">
        <v>1</v>
      </c>
      <c r="H430">
        <v>3</v>
      </c>
      <c r="I430" t="s">
        <v>672</v>
      </c>
      <c r="J430" t="s">
        <v>673</v>
      </c>
      <c r="K430" t="s">
        <v>674</v>
      </c>
      <c r="L430">
        <v>1348</v>
      </c>
      <c r="N430">
        <v>1009</v>
      </c>
      <c r="O430" t="s">
        <v>74</v>
      </c>
      <c r="P430" t="s">
        <v>74</v>
      </c>
      <c r="Q430">
        <v>1000</v>
      </c>
      <c r="W430">
        <v>0</v>
      </c>
      <c r="X430">
        <v>-1261451785</v>
      </c>
      <c r="Y430">
        <v>0.08</v>
      </c>
      <c r="AA430">
        <v>1740</v>
      </c>
      <c r="AB430">
        <v>0</v>
      </c>
      <c r="AC430">
        <v>0</v>
      </c>
      <c r="AD430">
        <v>0</v>
      </c>
      <c r="AE430">
        <v>1740</v>
      </c>
      <c r="AF430">
        <v>0</v>
      </c>
      <c r="AG430">
        <v>0</v>
      </c>
      <c r="AH430">
        <v>0</v>
      </c>
      <c r="AI430">
        <v>1</v>
      </c>
      <c r="AJ430">
        <v>1</v>
      </c>
      <c r="AK430">
        <v>1</v>
      </c>
      <c r="AL430">
        <v>1</v>
      </c>
      <c r="AN430">
        <v>0</v>
      </c>
      <c r="AO430">
        <v>1</v>
      </c>
      <c r="AP430">
        <v>0</v>
      </c>
      <c r="AQ430">
        <v>0</v>
      </c>
      <c r="AR430">
        <v>0</v>
      </c>
      <c r="AS430" t="s">
        <v>47</v>
      </c>
      <c r="AT430">
        <v>0.08</v>
      </c>
      <c r="AU430" t="s">
        <v>47</v>
      </c>
      <c r="AV430">
        <v>0</v>
      </c>
      <c r="AW430">
        <v>2</v>
      </c>
      <c r="AX430">
        <v>34737109</v>
      </c>
      <c r="AY430">
        <v>1</v>
      </c>
      <c r="AZ430">
        <v>0</v>
      </c>
      <c r="BA430">
        <v>430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CX430">
        <f>Y430*Source!I172</f>
        <v>4.1600000000000005E-2</v>
      </c>
      <c r="CY430">
        <f>AA430</f>
        <v>1740</v>
      </c>
      <c r="CZ430">
        <f>AE430</f>
        <v>1740</v>
      </c>
      <c r="DA430">
        <f>AI430</f>
        <v>1</v>
      </c>
      <c r="DB430">
        <v>0</v>
      </c>
      <c r="DH430">
        <f>Source!I172*SmtRes!Y430</f>
        <v>4.1600000000000005E-2</v>
      </c>
      <c r="DI430">
        <f>AA430</f>
        <v>1740</v>
      </c>
      <c r="DJ430">
        <f>EtalonRes!Y430</f>
        <v>1740</v>
      </c>
      <c r="DK430">
        <f>Source!BC172</f>
        <v>1</v>
      </c>
      <c r="GQ430">
        <v>-1</v>
      </c>
      <c r="GR430">
        <v>-1</v>
      </c>
    </row>
    <row r="431" spans="1:200" x14ac:dyDescent="0.2">
      <c r="A431">
        <f>ROW(Source!A172)</f>
        <v>172</v>
      </c>
      <c r="B431">
        <v>34736102</v>
      </c>
      <c r="C431">
        <v>34737062</v>
      </c>
      <c r="D431">
        <v>31446395</v>
      </c>
      <c r="E431">
        <v>1</v>
      </c>
      <c r="F431">
        <v>1</v>
      </c>
      <c r="G431">
        <v>1</v>
      </c>
      <c r="H431">
        <v>3</v>
      </c>
      <c r="I431" t="s">
        <v>594</v>
      </c>
      <c r="J431" t="s">
        <v>595</v>
      </c>
      <c r="K431" t="s">
        <v>596</v>
      </c>
      <c r="L431">
        <v>1339</v>
      </c>
      <c r="N431">
        <v>1007</v>
      </c>
      <c r="O431" t="s">
        <v>81</v>
      </c>
      <c r="P431" t="s">
        <v>81</v>
      </c>
      <c r="Q431">
        <v>1</v>
      </c>
      <c r="W431">
        <v>0</v>
      </c>
      <c r="X431">
        <v>-1660354250</v>
      </c>
      <c r="Y431">
        <v>2</v>
      </c>
      <c r="AA431">
        <v>2.44</v>
      </c>
      <c r="AB431">
        <v>0</v>
      </c>
      <c r="AC431">
        <v>0</v>
      </c>
      <c r="AD431">
        <v>0</v>
      </c>
      <c r="AE431">
        <v>2.44</v>
      </c>
      <c r="AF431">
        <v>0</v>
      </c>
      <c r="AG431">
        <v>0</v>
      </c>
      <c r="AH431">
        <v>0</v>
      </c>
      <c r="AI431">
        <v>1</v>
      </c>
      <c r="AJ431">
        <v>1</v>
      </c>
      <c r="AK431">
        <v>1</v>
      </c>
      <c r="AL431">
        <v>1</v>
      </c>
      <c r="AN431">
        <v>0</v>
      </c>
      <c r="AO431">
        <v>1</v>
      </c>
      <c r="AP431">
        <v>0</v>
      </c>
      <c r="AQ431">
        <v>0</v>
      </c>
      <c r="AR431">
        <v>0</v>
      </c>
      <c r="AS431" t="s">
        <v>47</v>
      </c>
      <c r="AT431">
        <v>2</v>
      </c>
      <c r="AU431" t="s">
        <v>47</v>
      </c>
      <c r="AV431">
        <v>0</v>
      </c>
      <c r="AW431">
        <v>2</v>
      </c>
      <c r="AX431">
        <v>34737110</v>
      </c>
      <c r="AY431">
        <v>1</v>
      </c>
      <c r="AZ431">
        <v>0</v>
      </c>
      <c r="BA431">
        <v>431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CX431">
        <f>Y431*Source!I172</f>
        <v>1.04</v>
      </c>
      <c r="CY431">
        <f>AA431</f>
        <v>2.44</v>
      </c>
      <c r="CZ431">
        <f>AE431</f>
        <v>2.44</v>
      </c>
      <c r="DA431">
        <f>AI431</f>
        <v>1</v>
      </c>
      <c r="DB431">
        <v>0</v>
      </c>
      <c r="DH431">
        <f>Source!I172*SmtRes!Y431</f>
        <v>1.04</v>
      </c>
      <c r="DI431">
        <f>AA431</f>
        <v>2.44</v>
      </c>
      <c r="DJ431">
        <f>EtalonRes!Y431</f>
        <v>2.44</v>
      </c>
      <c r="DK431">
        <f>Source!BC172</f>
        <v>1</v>
      </c>
      <c r="GQ431">
        <v>-1</v>
      </c>
      <c r="GR431">
        <v>-1</v>
      </c>
    </row>
    <row r="432" spans="1:200" x14ac:dyDescent="0.2">
      <c r="A432">
        <f>ROW(Source!A172)</f>
        <v>172</v>
      </c>
      <c r="B432">
        <v>34736102</v>
      </c>
      <c r="C432">
        <v>34737062</v>
      </c>
      <c r="D432">
        <v>31441732</v>
      </c>
      <c r="E432">
        <v>17</v>
      </c>
      <c r="F432">
        <v>1</v>
      </c>
      <c r="G432">
        <v>1</v>
      </c>
      <c r="H432">
        <v>3</v>
      </c>
      <c r="I432" t="s">
        <v>339</v>
      </c>
      <c r="J432" t="s">
        <v>47</v>
      </c>
      <c r="K432" t="s">
        <v>340</v>
      </c>
      <c r="L432">
        <v>1339</v>
      </c>
      <c r="N432">
        <v>1007</v>
      </c>
      <c r="O432" t="s">
        <v>81</v>
      </c>
      <c r="P432" t="s">
        <v>81</v>
      </c>
      <c r="Q432">
        <v>1</v>
      </c>
      <c r="W432">
        <v>0</v>
      </c>
      <c r="X432">
        <v>-1869362282</v>
      </c>
      <c r="Y432">
        <v>3.6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1</v>
      </c>
      <c r="AJ432">
        <v>1</v>
      </c>
      <c r="AK432">
        <v>1</v>
      </c>
      <c r="AL432">
        <v>1</v>
      </c>
      <c r="AN432">
        <v>0</v>
      </c>
      <c r="AO432">
        <v>0</v>
      </c>
      <c r="AP432">
        <v>0</v>
      </c>
      <c r="AQ432">
        <v>0</v>
      </c>
      <c r="AR432">
        <v>0</v>
      </c>
      <c r="AS432" t="s">
        <v>47</v>
      </c>
      <c r="AT432">
        <v>3.6</v>
      </c>
      <c r="AU432" t="s">
        <v>47</v>
      </c>
      <c r="AV432">
        <v>0</v>
      </c>
      <c r="AW432">
        <v>2</v>
      </c>
      <c r="AX432">
        <v>34737111</v>
      </c>
      <c r="AY432">
        <v>1</v>
      </c>
      <c r="AZ432">
        <v>0</v>
      </c>
      <c r="BA432">
        <v>432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CX432">
        <f>Y432*Source!I172</f>
        <v>1.8720000000000001</v>
      </c>
      <c r="CY432">
        <f>AA432</f>
        <v>0</v>
      </c>
      <c r="CZ432">
        <f>AE432</f>
        <v>0</v>
      </c>
      <c r="DA432">
        <f>AI432</f>
        <v>1</v>
      </c>
      <c r="DB432">
        <v>0</v>
      </c>
      <c r="DH432">
        <f>Source!I172*SmtRes!Y432</f>
        <v>1.8720000000000001</v>
      </c>
      <c r="DI432">
        <f>AA432</f>
        <v>0</v>
      </c>
      <c r="DJ432">
        <f>EtalonRes!Y432</f>
        <v>0</v>
      </c>
      <c r="DK432">
        <f>Source!BC172</f>
        <v>1</v>
      </c>
      <c r="GP432">
        <v>1</v>
      </c>
      <c r="GQ432">
        <v>-1</v>
      </c>
      <c r="GR432">
        <v>-1</v>
      </c>
    </row>
    <row r="433" spans="1:200" x14ac:dyDescent="0.2">
      <c r="A433">
        <f>ROW(Source!A172)</f>
        <v>172</v>
      </c>
      <c r="B433">
        <v>34736102</v>
      </c>
      <c r="C433">
        <v>34737062</v>
      </c>
      <c r="D433">
        <v>31440694</v>
      </c>
      <c r="E433">
        <v>17</v>
      </c>
      <c r="F433">
        <v>1</v>
      </c>
      <c r="G433">
        <v>1</v>
      </c>
      <c r="H433">
        <v>3</v>
      </c>
      <c r="I433" t="s">
        <v>342</v>
      </c>
      <c r="J433" t="s">
        <v>47</v>
      </c>
      <c r="K433" t="s">
        <v>343</v>
      </c>
      <c r="L433">
        <v>1339</v>
      </c>
      <c r="N433">
        <v>1007</v>
      </c>
      <c r="O433" t="s">
        <v>81</v>
      </c>
      <c r="P433" t="s">
        <v>81</v>
      </c>
      <c r="Q433">
        <v>1</v>
      </c>
      <c r="W433">
        <v>0</v>
      </c>
      <c r="X433">
        <v>1239012555</v>
      </c>
      <c r="Y433">
        <v>25.2</v>
      </c>
      <c r="AA433">
        <v>150.44</v>
      </c>
      <c r="AB433">
        <v>0</v>
      </c>
      <c r="AC433">
        <v>0</v>
      </c>
      <c r="AD433">
        <v>0</v>
      </c>
      <c r="AE433">
        <v>150.44</v>
      </c>
      <c r="AF433">
        <v>0</v>
      </c>
      <c r="AG433">
        <v>0</v>
      </c>
      <c r="AH433">
        <v>0</v>
      </c>
      <c r="AI433">
        <v>1</v>
      </c>
      <c r="AJ433">
        <v>1</v>
      </c>
      <c r="AK433">
        <v>1</v>
      </c>
      <c r="AL433">
        <v>1</v>
      </c>
      <c r="AN433">
        <v>0</v>
      </c>
      <c r="AO433">
        <v>0</v>
      </c>
      <c r="AP433">
        <v>1</v>
      </c>
      <c r="AQ433">
        <v>0</v>
      </c>
      <c r="AR433">
        <v>0</v>
      </c>
      <c r="AS433" t="s">
        <v>47</v>
      </c>
      <c r="AT433">
        <v>25.2</v>
      </c>
      <c r="AU433" t="s">
        <v>47</v>
      </c>
      <c r="AV433">
        <v>0</v>
      </c>
      <c r="AW433">
        <v>2</v>
      </c>
      <c r="AX433">
        <v>34737112</v>
      </c>
      <c r="AY433">
        <v>2</v>
      </c>
      <c r="AZ433">
        <v>16384</v>
      </c>
      <c r="BA433">
        <v>433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CX433">
        <f>Y433*Source!I172</f>
        <v>13.103999999999999</v>
      </c>
      <c r="CY433">
        <f>AA433</f>
        <v>150.44</v>
      </c>
      <c r="CZ433">
        <f>AE433</f>
        <v>150.44</v>
      </c>
      <c r="DA433">
        <f>AI433</f>
        <v>1</v>
      </c>
      <c r="DB433">
        <v>0</v>
      </c>
      <c r="DH433">
        <f>Source!I172*SmtRes!Y433</f>
        <v>13.103999999999999</v>
      </c>
      <c r="DI433">
        <f>AA433</f>
        <v>150.44</v>
      </c>
      <c r="DJ433">
        <f>EtalonRes!Y433</f>
        <v>0</v>
      </c>
      <c r="DK433">
        <f>Source!BC172</f>
        <v>1</v>
      </c>
      <c r="GP433">
        <v>1</v>
      </c>
      <c r="GQ433">
        <v>-1</v>
      </c>
      <c r="GR433">
        <v>-1</v>
      </c>
    </row>
    <row r="434" spans="1:200" x14ac:dyDescent="0.2">
      <c r="A434">
        <f>ROW(Source!A172)</f>
        <v>172</v>
      </c>
      <c r="B434">
        <v>34736102</v>
      </c>
      <c r="C434">
        <v>34737062</v>
      </c>
      <c r="D434">
        <v>31443310</v>
      </c>
      <c r="E434">
        <v>17</v>
      </c>
      <c r="F434">
        <v>1</v>
      </c>
      <c r="G434">
        <v>1</v>
      </c>
      <c r="H434">
        <v>3</v>
      </c>
      <c r="I434" t="s">
        <v>346</v>
      </c>
      <c r="J434" t="s">
        <v>47</v>
      </c>
      <c r="K434" t="s">
        <v>347</v>
      </c>
      <c r="L434">
        <v>1348</v>
      </c>
      <c r="N434">
        <v>1009</v>
      </c>
      <c r="O434" t="s">
        <v>74</v>
      </c>
      <c r="P434" t="s">
        <v>74</v>
      </c>
      <c r="Q434">
        <v>1000</v>
      </c>
      <c r="W434">
        <v>0</v>
      </c>
      <c r="X434">
        <v>-581957658</v>
      </c>
      <c r="Y434">
        <v>11.73</v>
      </c>
      <c r="AA434">
        <v>62.18</v>
      </c>
      <c r="AB434">
        <v>0</v>
      </c>
      <c r="AC434">
        <v>0</v>
      </c>
      <c r="AD434">
        <v>0</v>
      </c>
      <c r="AE434">
        <v>62.18</v>
      </c>
      <c r="AF434">
        <v>0</v>
      </c>
      <c r="AG434">
        <v>0</v>
      </c>
      <c r="AH434">
        <v>0</v>
      </c>
      <c r="AI434">
        <v>1</v>
      </c>
      <c r="AJ434">
        <v>1</v>
      </c>
      <c r="AK434">
        <v>1</v>
      </c>
      <c r="AL434">
        <v>1</v>
      </c>
      <c r="AN434">
        <v>0</v>
      </c>
      <c r="AO434">
        <v>0</v>
      </c>
      <c r="AP434">
        <v>1</v>
      </c>
      <c r="AQ434">
        <v>0</v>
      </c>
      <c r="AR434">
        <v>0</v>
      </c>
      <c r="AS434" t="s">
        <v>47</v>
      </c>
      <c r="AT434">
        <v>11.73</v>
      </c>
      <c r="AU434" t="s">
        <v>47</v>
      </c>
      <c r="AV434">
        <v>0</v>
      </c>
      <c r="AW434">
        <v>2</v>
      </c>
      <c r="AX434">
        <v>34737113</v>
      </c>
      <c r="AY434">
        <v>2</v>
      </c>
      <c r="AZ434">
        <v>16384</v>
      </c>
      <c r="BA434">
        <v>434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CX434">
        <f>Y434*Source!I172</f>
        <v>6.0996000000000006</v>
      </c>
      <c r="CY434">
        <f>AA434</f>
        <v>62.18</v>
      </c>
      <c r="CZ434">
        <f>AE434</f>
        <v>62.18</v>
      </c>
      <c r="DA434">
        <f>AI434</f>
        <v>1</v>
      </c>
      <c r="DB434">
        <v>0</v>
      </c>
      <c r="DH434">
        <f>Source!I172*SmtRes!Y434</f>
        <v>6.0996000000000006</v>
      </c>
      <c r="DI434">
        <f>AA434</f>
        <v>62.18</v>
      </c>
      <c r="DJ434">
        <f>EtalonRes!Y434</f>
        <v>0</v>
      </c>
      <c r="DK434">
        <f>Source!BC172</f>
        <v>1</v>
      </c>
      <c r="GP434">
        <v>1</v>
      </c>
      <c r="GQ434">
        <v>-1</v>
      </c>
      <c r="GR434">
        <v>-1</v>
      </c>
    </row>
    <row r="435" spans="1:200" x14ac:dyDescent="0.2">
      <c r="A435">
        <f>ROW(Source!A173)</f>
        <v>173</v>
      </c>
      <c r="B435">
        <v>34736124</v>
      </c>
      <c r="C435">
        <v>34737062</v>
      </c>
      <c r="D435">
        <v>31712762</v>
      </c>
      <c r="E435">
        <v>1</v>
      </c>
      <c r="F435">
        <v>1</v>
      </c>
      <c r="G435">
        <v>1</v>
      </c>
      <c r="H435">
        <v>1</v>
      </c>
      <c r="I435" t="s">
        <v>432</v>
      </c>
      <c r="J435" t="s">
        <v>47</v>
      </c>
      <c r="K435" t="s">
        <v>433</v>
      </c>
      <c r="L435">
        <v>1191</v>
      </c>
      <c r="N435">
        <v>1013</v>
      </c>
      <c r="O435" t="s">
        <v>414</v>
      </c>
      <c r="P435" t="s">
        <v>414</v>
      </c>
      <c r="Q435">
        <v>1</v>
      </c>
      <c r="W435">
        <v>0</v>
      </c>
      <c r="X435">
        <v>371339561</v>
      </c>
      <c r="Y435">
        <v>34.880000000000003</v>
      </c>
      <c r="AA435">
        <v>0</v>
      </c>
      <c r="AB435">
        <v>0</v>
      </c>
      <c r="AC435">
        <v>0</v>
      </c>
      <c r="AD435">
        <v>54.85</v>
      </c>
      <c r="AE435">
        <v>0</v>
      </c>
      <c r="AF435">
        <v>0</v>
      </c>
      <c r="AG435">
        <v>0</v>
      </c>
      <c r="AH435">
        <v>8.09</v>
      </c>
      <c r="AI435">
        <v>1</v>
      </c>
      <c r="AJ435">
        <v>1</v>
      </c>
      <c r="AK435">
        <v>1</v>
      </c>
      <c r="AL435">
        <v>6.78</v>
      </c>
      <c r="AN435">
        <v>0</v>
      </c>
      <c r="AO435">
        <v>1</v>
      </c>
      <c r="AP435">
        <v>0</v>
      </c>
      <c r="AQ435">
        <v>0</v>
      </c>
      <c r="AR435">
        <v>0</v>
      </c>
      <c r="AS435" t="s">
        <v>47</v>
      </c>
      <c r="AT435">
        <v>34.880000000000003</v>
      </c>
      <c r="AU435" t="s">
        <v>47</v>
      </c>
      <c r="AV435">
        <v>1</v>
      </c>
      <c r="AW435">
        <v>2</v>
      </c>
      <c r="AX435">
        <v>34737102</v>
      </c>
      <c r="AY435">
        <v>1</v>
      </c>
      <c r="AZ435">
        <v>0</v>
      </c>
      <c r="BA435">
        <v>435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CX435">
        <f>Y435*Source!I173</f>
        <v>18.137600000000003</v>
      </c>
      <c r="CY435">
        <f>AD435</f>
        <v>54.85</v>
      </c>
      <c r="CZ435">
        <f>AH435</f>
        <v>8.09</v>
      </c>
      <c r="DA435">
        <f>AL435</f>
        <v>6.78</v>
      </c>
      <c r="DB435">
        <v>0</v>
      </c>
      <c r="GQ435">
        <v>-1</v>
      </c>
      <c r="GR435">
        <v>-1</v>
      </c>
    </row>
    <row r="436" spans="1:200" x14ac:dyDescent="0.2">
      <c r="A436">
        <f>ROW(Source!A173)</f>
        <v>173</v>
      </c>
      <c r="B436">
        <v>34736124</v>
      </c>
      <c r="C436">
        <v>34737062</v>
      </c>
      <c r="D436">
        <v>31709492</v>
      </c>
      <c r="E436">
        <v>1</v>
      </c>
      <c r="F436">
        <v>1</v>
      </c>
      <c r="G436">
        <v>1</v>
      </c>
      <c r="H436">
        <v>1</v>
      </c>
      <c r="I436" t="s">
        <v>434</v>
      </c>
      <c r="J436" t="s">
        <v>47</v>
      </c>
      <c r="K436" t="s">
        <v>435</v>
      </c>
      <c r="L436">
        <v>1191</v>
      </c>
      <c r="N436">
        <v>1013</v>
      </c>
      <c r="O436" t="s">
        <v>414</v>
      </c>
      <c r="P436" t="s">
        <v>414</v>
      </c>
      <c r="Q436">
        <v>1</v>
      </c>
      <c r="W436">
        <v>0</v>
      </c>
      <c r="X436">
        <v>-1417349443</v>
      </c>
      <c r="Y436">
        <v>3.24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1</v>
      </c>
      <c r="AJ436">
        <v>1</v>
      </c>
      <c r="AK436">
        <v>6.78</v>
      </c>
      <c r="AL436">
        <v>1</v>
      </c>
      <c r="AN436">
        <v>0</v>
      </c>
      <c r="AO436">
        <v>1</v>
      </c>
      <c r="AP436">
        <v>0</v>
      </c>
      <c r="AQ436">
        <v>0</v>
      </c>
      <c r="AR436">
        <v>0</v>
      </c>
      <c r="AS436" t="s">
        <v>47</v>
      </c>
      <c r="AT436">
        <v>3.24</v>
      </c>
      <c r="AU436" t="s">
        <v>47</v>
      </c>
      <c r="AV436">
        <v>2</v>
      </c>
      <c r="AW436">
        <v>2</v>
      </c>
      <c r="AX436">
        <v>34737103</v>
      </c>
      <c r="AY436">
        <v>1</v>
      </c>
      <c r="AZ436">
        <v>0</v>
      </c>
      <c r="BA436">
        <v>436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CX436">
        <f>Y436*Source!I173</f>
        <v>1.6848000000000001</v>
      </c>
      <c r="CY436">
        <f>AD436</f>
        <v>0</v>
      </c>
      <c r="CZ436">
        <f>AH436</f>
        <v>0</v>
      </c>
      <c r="DA436">
        <f>AL436</f>
        <v>1</v>
      </c>
      <c r="DB436">
        <v>0</v>
      </c>
      <c r="GQ436">
        <v>-1</v>
      </c>
      <c r="GR436">
        <v>-1</v>
      </c>
    </row>
    <row r="437" spans="1:200" x14ac:dyDescent="0.2">
      <c r="A437">
        <f>ROW(Source!A173)</f>
        <v>173</v>
      </c>
      <c r="B437">
        <v>34736124</v>
      </c>
      <c r="C437">
        <v>34737062</v>
      </c>
      <c r="D437">
        <v>31526978</v>
      </c>
      <c r="E437">
        <v>1</v>
      </c>
      <c r="F437">
        <v>1</v>
      </c>
      <c r="G437">
        <v>1</v>
      </c>
      <c r="H437">
        <v>2</v>
      </c>
      <c r="I437" t="s">
        <v>657</v>
      </c>
      <c r="J437" t="s">
        <v>658</v>
      </c>
      <c r="K437" t="s">
        <v>659</v>
      </c>
      <c r="L437">
        <v>1368</v>
      </c>
      <c r="N437">
        <v>1011</v>
      </c>
      <c r="O437" t="s">
        <v>418</v>
      </c>
      <c r="P437" t="s">
        <v>418</v>
      </c>
      <c r="Q437">
        <v>1</v>
      </c>
      <c r="W437">
        <v>0</v>
      </c>
      <c r="X437">
        <v>1225731627</v>
      </c>
      <c r="Y437">
        <v>0.76</v>
      </c>
      <c r="AA437">
        <v>0</v>
      </c>
      <c r="AB437">
        <v>610.13</v>
      </c>
      <c r="AC437">
        <v>10.06</v>
      </c>
      <c r="AD437">
        <v>0</v>
      </c>
      <c r="AE437">
        <v>0</v>
      </c>
      <c r="AF437">
        <v>89.99</v>
      </c>
      <c r="AG437">
        <v>10.06</v>
      </c>
      <c r="AH437">
        <v>0</v>
      </c>
      <c r="AI437">
        <v>1</v>
      </c>
      <c r="AJ437">
        <v>6.78</v>
      </c>
      <c r="AK437">
        <v>1</v>
      </c>
      <c r="AL437">
        <v>1</v>
      </c>
      <c r="AN437">
        <v>0</v>
      </c>
      <c r="AO437">
        <v>1</v>
      </c>
      <c r="AP437">
        <v>0</v>
      </c>
      <c r="AQ437">
        <v>0</v>
      </c>
      <c r="AR437">
        <v>0</v>
      </c>
      <c r="AS437" t="s">
        <v>47</v>
      </c>
      <c r="AT437">
        <v>0.76</v>
      </c>
      <c r="AU437" t="s">
        <v>47</v>
      </c>
      <c r="AV437">
        <v>0</v>
      </c>
      <c r="AW437">
        <v>2</v>
      </c>
      <c r="AX437">
        <v>34737104</v>
      </c>
      <c r="AY437">
        <v>1</v>
      </c>
      <c r="AZ437">
        <v>0</v>
      </c>
      <c r="BA437">
        <v>437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CX437">
        <f>Y437*Source!I173</f>
        <v>0.3952</v>
      </c>
      <c r="CY437">
        <f>AB437</f>
        <v>610.13</v>
      </c>
      <c r="CZ437">
        <f>AF437</f>
        <v>89.99</v>
      </c>
      <c r="DA437">
        <f>AJ437</f>
        <v>6.78</v>
      </c>
      <c r="DB437">
        <v>0</v>
      </c>
      <c r="GQ437">
        <v>-1</v>
      </c>
      <c r="GR437">
        <v>-1</v>
      </c>
    </row>
    <row r="438" spans="1:200" x14ac:dyDescent="0.2">
      <c r="A438">
        <f>ROW(Source!A173)</f>
        <v>173</v>
      </c>
      <c r="B438">
        <v>34736124</v>
      </c>
      <c r="C438">
        <v>34737062</v>
      </c>
      <c r="D438">
        <v>31527275</v>
      </c>
      <c r="E438">
        <v>1</v>
      </c>
      <c r="F438">
        <v>1</v>
      </c>
      <c r="G438">
        <v>1</v>
      </c>
      <c r="H438">
        <v>2</v>
      </c>
      <c r="I438" t="s">
        <v>660</v>
      </c>
      <c r="J438" t="s">
        <v>661</v>
      </c>
      <c r="K438" t="s">
        <v>662</v>
      </c>
      <c r="L438">
        <v>1368</v>
      </c>
      <c r="N438">
        <v>1011</v>
      </c>
      <c r="O438" t="s">
        <v>418</v>
      </c>
      <c r="P438" t="s">
        <v>418</v>
      </c>
      <c r="Q438">
        <v>1</v>
      </c>
      <c r="W438">
        <v>0</v>
      </c>
      <c r="X438">
        <v>-1541929234</v>
      </c>
      <c r="Y438">
        <v>0.03</v>
      </c>
      <c r="AA438">
        <v>0</v>
      </c>
      <c r="AB438">
        <v>803.23</v>
      </c>
      <c r="AC438">
        <v>21.66</v>
      </c>
      <c r="AD438">
        <v>0</v>
      </c>
      <c r="AE438">
        <v>0</v>
      </c>
      <c r="AF438">
        <v>118.47</v>
      </c>
      <c r="AG438">
        <v>21.66</v>
      </c>
      <c r="AH438">
        <v>0</v>
      </c>
      <c r="AI438">
        <v>1</v>
      </c>
      <c r="AJ438">
        <v>6.78</v>
      </c>
      <c r="AK438">
        <v>1</v>
      </c>
      <c r="AL438">
        <v>1</v>
      </c>
      <c r="AN438">
        <v>0</v>
      </c>
      <c r="AO438">
        <v>1</v>
      </c>
      <c r="AP438">
        <v>0</v>
      </c>
      <c r="AQ438">
        <v>0</v>
      </c>
      <c r="AR438">
        <v>0</v>
      </c>
      <c r="AS438" t="s">
        <v>47</v>
      </c>
      <c r="AT438">
        <v>0.03</v>
      </c>
      <c r="AU438" t="s">
        <v>47</v>
      </c>
      <c r="AV438">
        <v>0</v>
      </c>
      <c r="AW438">
        <v>2</v>
      </c>
      <c r="AX438">
        <v>34737105</v>
      </c>
      <c r="AY438">
        <v>1</v>
      </c>
      <c r="AZ438">
        <v>0</v>
      </c>
      <c r="BA438">
        <v>438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CX438">
        <f>Y438*Source!I173</f>
        <v>1.5599999999999999E-2</v>
      </c>
      <c r="CY438">
        <f>AB438</f>
        <v>803.23</v>
      </c>
      <c r="CZ438">
        <f>AF438</f>
        <v>118.47</v>
      </c>
      <c r="DA438">
        <f>AJ438</f>
        <v>6.78</v>
      </c>
      <c r="DB438">
        <v>0</v>
      </c>
      <c r="GQ438">
        <v>-1</v>
      </c>
      <c r="GR438">
        <v>-1</v>
      </c>
    </row>
    <row r="439" spans="1:200" x14ac:dyDescent="0.2">
      <c r="A439">
        <f>ROW(Source!A173)</f>
        <v>173</v>
      </c>
      <c r="B439">
        <v>34736124</v>
      </c>
      <c r="C439">
        <v>34737062</v>
      </c>
      <c r="D439">
        <v>31527485</v>
      </c>
      <c r="E439">
        <v>1</v>
      </c>
      <c r="F439">
        <v>1</v>
      </c>
      <c r="G439">
        <v>1</v>
      </c>
      <c r="H439">
        <v>2</v>
      </c>
      <c r="I439" t="s">
        <v>663</v>
      </c>
      <c r="J439" t="s">
        <v>664</v>
      </c>
      <c r="K439" t="s">
        <v>665</v>
      </c>
      <c r="L439">
        <v>1368</v>
      </c>
      <c r="N439">
        <v>1011</v>
      </c>
      <c r="O439" t="s">
        <v>418</v>
      </c>
      <c r="P439" t="s">
        <v>418</v>
      </c>
      <c r="Q439">
        <v>1</v>
      </c>
      <c r="W439">
        <v>0</v>
      </c>
      <c r="X439">
        <v>2043710188</v>
      </c>
      <c r="Y439">
        <v>3.24</v>
      </c>
      <c r="AA439">
        <v>0</v>
      </c>
      <c r="AB439">
        <v>45.43</v>
      </c>
      <c r="AC439">
        <v>0</v>
      </c>
      <c r="AD439">
        <v>0</v>
      </c>
      <c r="AE439">
        <v>0</v>
      </c>
      <c r="AF439">
        <v>6.7</v>
      </c>
      <c r="AG439">
        <v>0</v>
      </c>
      <c r="AH439">
        <v>0</v>
      </c>
      <c r="AI439">
        <v>1</v>
      </c>
      <c r="AJ439">
        <v>6.78</v>
      </c>
      <c r="AK439">
        <v>1</v>
      </c>
      <c r="AL439">
        <v>1</v>
      </c>
      <c r="AN439">
        <v>0</v>
      </c>
      <c r="AO439">
        <v>1</v>
      </c>
      <c r="AP439">
        <v>0</v>
      </c>
      <c r="AQ439">
        <v>0</v>
      </c>
      <c r="AR439">
        <v>0</v>
      </c>
      <c r="AS439" t="s">
        <v>47</v>
      </c>
      <c r="AT439">
        <v>3.24</v>
      </c>
      <c r="AU439" t="s">
        <v>47</v>
      </c>
      <c r="AV439">
        <v>0</v>
      </c>
      <c r="AW439">
        <v>2</v>
      </c>
      <c r="AX439">
        <v>34737106</v>
      </c>
      <c r="AY439">
        <v>1</v>
      </c>
      <c r="AZ439">
        <v>0</v>
      </c>
      <c r="BA439">
        <v>439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CX439">
        <f>Y439*Source!I173</f>
        <v>1.6848000000000001</v>
      </c>
      <c r="CY439">
        <f>AB439</f>
        <v>45.43</v>
      </c>
      <c r="CZ439">
        <f>AF439</f>
        <v>6.7</v>
      </c>
      <c r="DA439">
        <f>AJ439</f>
        <v>6.78</v>
      </c>
      <c r="DB439">
        <v>0</v>
      </c>
      <c r="GQ439">
        <v>-1</v>
      </c>
      <c r="GR439">
        <v>-1</v>
      </c>
    </row>
    <row r="440" spans="1:200" x14ac:dyDescent="0.2">
      <c r="A440">
        <f>ROW(Source!A173)</f>
        <v>173</v>
      </c>
      <c r="B440">
        <v>34736124</v>
      </c>
      <c r="C440">
        <v>34737062</v>
      </c>
      <c r="D440">
        <v>31528071</v>
      </c>
      <c r="E440">
        <v>1</v>
      </c>
      <c r="F440">
        <v>1</v>
      </c>
      <c r="G440">
        <v>1</v>
      </c>
      <c r="H440">
        <v>2</v>
      </c>
      <c r="I440" t="s">
        <v>666</v>
      </c>
      <c r="J440" t="s">
        <v>667</v>
      </c>
      <c r="K440" t="s">
        <v>668</v>
      </c>
      <c r="L440">
        <v>1368</v>
      </c>
      <c r="N440">
        <v>1011</v>
      </c>
      <c r="O440" t="s">
        <v>418</v>
      </c>
      <c r="P440" t="s">
        <v>418</v>
      </c>
      <c r="Q440">
        <v>1</v>
      </c>
      <c r="W440">
        <v>0</v>
      </c>
      <c r="X440">
        <v>529073949</v>
      </c>
      <c r="Y440">
        <v>0.8</v>
      </c>
      <c r="AA440">
        <v>0</v>
      </c>
      <c r="AB440">
        <v>745.8</v>
      </c>
      <c r="AC440">
        <v>11.6</v>
      </c>
      <c r="AD440">
        <v>0</v>
      </c>
      <c r="AE440">
        <v>0</v>
      </c>
      <c r="AF440">
        <v>110</v>
      </c>
      <c r="AG440">
        <v>11.6</v>
      </c>
      <c r="AH440">
        <v>0</v>
      </c>
      <c r="AI440">
        <v>1</v>
      </c>
      <c r="AJ440">
        <v>6.78</v>
      </c>
      <c r="AK440">
        <v>1</v>
      </c>
      <c r="AL440">
        <v>1</v>
      </c>
      <c r="AN440">
        <v>0</v>
      </c>
      <c r="AO440">
        <v>1</v>
      </c>
      <c r="AP440">
        <v>0</v>
      </c>
      <c r="AQ440">
        <v>0</v>
      </c>
      <c r="AR440">
        <v>0</v>
      </c>
      <c r="AS440" t="s">
        <v>47</v>
      </c>
      <c r="AT440">
        <v>0.8</v>
      </c>
      <c r="AU440" t="s">
        <v>47</v>
      </c>
      <c r="AV440">
        <v>0</v>
      </c>
      <c r="AW440">
        <v>2</v>
      </c>
      <c r="AX440">
        <v>34737107</v>
      </c>
      <c r="AY440">
        <v>1</v>
      </c>
      <c r="AZ440">
        <v>0</v>
      </c>
      <c r="BA440">
        <v>440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CX440">
        <f>Y440*Source!I173</f>
        <v>0.41600000000000004</v>
      </c>
      <c r="CY440">
        <f>AB440</f>
        <v>745.8</v>
      </c>
      <c r="CZ440">
        <f>AF440</f>
        <v>110</v>
      </c>
      <c r="DA440">
        <f>AJ440</f>
        <v>6.78</v>
      </c>
      <c r="DB440">
        <v>0</v>
      </c>
      <c r="GQ440">
        <v>-1</v>
      </c>
      <c r="GR440">
        <v>-1</v>
      </c>
    </row>
    <row r="441" spans="1:200" x14ac:dyDescent="0.2">
      <c r="A441">
        <f>ROW(Source!A173)</f>
        <v>173</v>
      </c>
      <c r="B441">
        <v>34736124</v>
      </c>
      <c r="C441">
        <v>34737062</v>
      </c>
      <c r="D441">
        <v>31528270</v>
      </c>
      <c r="E441">
        <v>1</v>
      </c>
      <c r="F441">
        <v>1</v>
      </c>
      <c r="G441">
        <v>1</v>
      </c>
      <c r="H441">
        <v>2</v>
      </c>
      <c r="I441" t="s">
        <v>669</v>
      </c>
      <c r="J441" t="s">
        <v>670</v>
      </c>
      <c r="K441" t="s">
        <v>671</v>
      </c>
      <c r="L441">
        <v>1368</v>
      </c>
      <c r="N441">
        <v>1011</v>
      </c>
      <c r="O441" t="s">
        <v>418</v>
      </c>
      <c r="P441" t="s">
        <v>418</v>
      </c>
      <c r="Q441">
        <v>1</v>
      </c>
      <c r="W441">
        <v>0</v>
      </c>
      <c r="X441">
        <v>250868595</v>
      </c>
      <c r="Y441">
        <v>1.62</v>
      </c>
      <c r="AA441">
        <v>0</v>
      </c>
      <c r="AB441">
        <v>183.81</v>
      </c>
      <c r="AC441">
        <v>11.6</v>
      </c>
      <c r="AD441">
        <v>0</v>
      </c>
      <c r="AE441">
        <v>0</v>
      </c>
      <c r="AF441">
        <v>27.11</v>
      </c>
      <c r="AG441">
        <v>11.6</v>
      </c>
      <c r="AH441">
        <v>0</v>
      </c>
      <c r="AI441">
        <v>1</v>
      </c>
      <c r="AJ441">
        <v>6.78</v>
      </c>
      <c r="AK441">
        <v>1</v>
      </c>
      <c r="AL441">
        <v>1</v>
      </c>
      <c r="AN441">
        <v>0</v>
      </c>
      <c r="AO441">
        <v>1</v>
      </c>
      <c r="AP441">
        <v>0</v>
      </c>
      <c r="AQ441">
        <v>0</v>
      </c>
      <c r="AR441">
        <v>0</v>
      </c>
      <c r="AS441" t="s">
        <v>47</v>
      </c>
      <c r="AT441">
        <v>1.62</v>
      </c>
      <c r="AU441" t="s">
        <v>47</v>
      </c>
      <c r="AV441">
        <v>0</v>
      </c>
      <c r="AW441">
        <v>2</v>
      </c>
      <c r="AX441">
        <v>34737108</v>
      </c>
      <c r="AY441">
        <v>1</v>
      </c>
      <c r="AZ441">
        <v>0</v>
      </c>
      <c r="BA441">
        <v>441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CX441">
        <f>Y441*Source!I173</f>
        <v>0.84240000000000004</v>
      </c>
      <c r="CY441">
        <f>AB441</f>
        <v>183.81</v>
      </c>
      <c r="CZ441">
        <f>AF441</f>
        <v>27.11</v>
      </c>
      <c r="DA441">
        <f>AJ441</f>
        <v>6.78</v>
      </c>
      <c r="DB441">
        <v>0</v>
      </c>
      <c r="GQ441">
        <v>-1</v>
      </c>
      <c r="GR441">
        <v>-1</v>
      </c>
    </row>
    <row r="442" spans="1:200" x14ac:dyDescent="0.2">
      <c r="A442">
        <f>ROW(Source!A173)</f>
        <v>173</v>
      </c>
      <c r="B442">
        <v>34736124</v>
      </c>
      <c r="C442">
        <v>34737062</v>
      </c>
      <c r="D442">
        <v>31444440</v>
      </c>
      <c r="E442">
        <v>1</v>
      </c>
      <c r="F442">
        <v>1</v>
      </c>
      <c r="G442">
        <v>1</v>
      </c>
      <c r="H442">
        <v>3</v>
      </c>
      <c r="I442" t="s">
        <v>672</v>
      </c>
      <c r="J442" t="s">
        <v>673</v>
      </c>
      <c r="K442" t="s">
        <v>674</v>
      </c>
      <c r="L442">
        <v>1348</v>
      </c>
      <c r="N442">
        <v>1009</v>
      </c>
      <c r="O442" t="s">
        <v>74</v>
      </c>
      <c r="P442" t="s">
        <v>74</v>
      </c>
      <c r="Q442">
        <v>1000</v>
      </c>
      <c r="W442">
        <v>0</v>
      </c>
      <c r="X442">
        <v>-1261451785</v>
      </c>
      <c r="Y442">
        <v>0.08</v>
      </c>
      <c r="AA442">
        <v>11797.2</v>
      </c>
      <c r="AB442">
        <v>0</v>
      </c>
      <c r="AC442">
        <v>0</v>
      </c>
      <c r="AD442">
        <v>0</v>
      </c>
      <c r="AE442">
        <v>1740</v>
      </c>
      <c r="AF442">
        <v>0</v>
      </c>
      <c r="AG442">
        <v>0</v>
      </c>
      <c r="AH442">
        <v>0</v>
      </c>
      <c r="AI442">
        <v>6.78</v>
      </c>
      <c r="AJ442">
        <v>1</v>
      </c>
      <c r="AK442">
        <v>1</v>
      </c>
      <c r="AL442">
        <v>1</v>
      </c>
      <c r="AN442">
        <v>0</v>
      </c>
      <c r="AO442">
        <v>1</v>
      </c>
      <c r="AP442">
        <v>0</v>
      </c>
      <c r="AQ442">
        <v>0</v>
      </c>
      <c r="AR442">
        <v>0</v>
      </c>
      <c r="AS442" t="s">
        <v>47</v>
      </c>
      <c r="AT442">
        <v>0.08</v>
      </c>
      <c r="AU442" t="s">
        <v>47</v>
      </c>
      <c r="AV442">
        <v>0</v>
      </c>
      <c r="AW442">
        <v>2</v>
      </c>
      <c r="AX442">
        <v>34737109</v>
      </c>
      <c r="AY442">
        <v>1</v>
      </c>
      <c r="AZ442">
        <v>0</v>
      </c>
      <c r="BA442">
        <v>442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CX442">
        <f>Y442*Source!I173</f>
        <v>4.1600000000000005E-2</v>
      </c>
      <c r="CY442">
        <f>AA442</f>
        <v>11797.2</v>
      </c>
      <c r="CZ442">
        <f>AE442</f>
        <v>1740</v>
      </c>
      <c r="DA442">
        <f>AI442</f>
        <v>6.78</v>
      </c>
      <c r="DB442">
        <v>0</v>
      </c>
      <c r="DH442">
        <f>Source!I173*SmtRes!Y442</f>
        <v>4.1600000000000005E-2</v>
      </c>
      <c r="DI442">
        <f>AA442</f>
        <v>11797.2</v>
      </c>
      <c r="DJ442">
        <f>EtalonRes!Y442</f>
        <v>1740</v>
      </c>
      <c r="DK442">
        <f>Source!BC173</f>
        <v>6.78</v>
      </c>
      <c r="GQ442">
        <v>-1</v>
      </c>
      <c r="GR442">
        <v>-1</v>
      </c>
    </row>
    <row r="443" spans="1:200" x14ac:dyDescent="0.2">
      <c r="A443">
        <f>ROW(Source!A173)</f>
        <v>173</v>
      </c>
      <c r="B443">
        <v>34736124</v>
      </c>
      <c r="C443">
        <v>34737062</v>
      </c>
      <c r="D443">
        <v>31446395</v>
      </c>
      <c r="E443">
        <v>1</v>
      </c>
      <c r="F443">
        <v>1</v>
      </c>
      <c r="G443">
        <v>1</v>
      </c>
      <c r="H443">
        <v>3</v>
      </c>
      <c r="I443" t="s">
        <v>594</v>
      </c>
      <c r="J443" t="s">
        <v>595</v>
      </c>
      <c r="K443" t="s">
        <v>596</v>
      </c>
      <c r="L443">
        <v>1339</v>
      </c>
      <c r="N443">
        <v>1007</v>
      </c>
      <c r="O443" t="s">
        <v>81</v>
      </c>
      <c r="P443" t="s">
        <v>81</v>
      </c>
      <c r="Q443">
        <v>1</v>
      </c>
      <c r="W443">
        <v>0</v>
      </c>
      <c r="X443">
        <v>-1660354250</v>
      </c>
      <c r="Y443">
        <v>2</v>
      </c>
      <c r="AA443">
        <v>16.54</v>
      </c>
      <c r="AB443">
        <v>0</v>
      </c>
      <c r="AC443">
        <v>0</v>
      </c>
      <c r="AD443">
        <v>0</v>
      </c>
      <c r="AE443">
        <v>2.44</v>
      </c>
      <c r="AF443">
        <v>0</v>
      </c>
      <c r="AG443">
        <v>0</v>
      </c>
      <c r="AH443">
        <v>0</v>
      </c>
      <c r="AI443">
        <v>6.78</v>
      </c>
      <c r="AJ443">
        <v>1</v>
      </c>
      <c r="AK443">
        <v>1</v>
      </c>
      <c r="AL443">
        <v>1</v>
      </c>
      <c r="AN443">
        <v>0</v>
      </c>
      <c r="AO443">
        <v>1</v>
      </c>
      <c r="AP443">
        <v>0</v>
      </c>
      <c r="AQ443">
        <v>0</v>
      </c>
      <c r="AR443">
        <v>0</v>
      </c>
      <c r="AS443" t="s">
        <v>47</v>
      </c>
      <c r="AT443">
        <v>2</v>
      </c>
      <c r="AU443" t="s">
        <v>47</v>
      </c>
      <c r="AV443">
        <v>0</v>
      </c>
      <c r="AW443">
        <v>2</v>
      </c>
      <c r="AX443">
        <v>34737110</v>
      </c>
      <c r="AY443">
        <v>1</v>
      </c>
      <c r="AZ443">
        <v>0</v>
      </c>
      <c r="BA443">
        <v>443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CX443">
        <f>Y443*Source!I173</f>
        <v>1.04</v>
      </c>
      <c r="CY443">
        <f>AA443</f>
        <v>16.54</v>
      </c>
      <c r="CZ443">
        <f>AE443</f>
        <v>2.44</v>
      </c>
      <c r="DA443">
        <f>AI443</f>
        <v>6.78</v>
      </c>
      <c r="DB443">
        <v>0</v>
      </c>
      <c r="DH443">
        <f>Source!I173*SmtRes!Y443</f>
        <v>1.04</v>
      </c>
      <c r="DI443">
        <f>AA443</f>
        <v>16.54</v>
      </c>
      <c r="DJ443">
        <f>EtalonRes!Y443</f>
        <v>2.44</v>
      </c>
      <c r="DK443">
        <f>Source!BC173</f>
        <v>6.78</v>
      </c>
      <c r="GQ443">
        <v>-1</v>
      </c>
      <c r="GR443">
        <v>-1</v>
      </c>
    </row>
    <row r="444" spans="1:200" x14ac:dyDescent="0.2">
      <c r="A444">
        <f>ROW(Source!A173)</f>
        <v>173</v>
      </c>
      <c r="B444">
        <v>34736124</v>
      </c>
      <c r="C444">
        <v>34737062</v>
      </c>
      <c r="D444">
        <v>31441732</v>
      </c>
      <c r="E444">
        <v>17</v>
      </c>
      <c r="F444">
        <v>1</v>
      </c>
      <c r="G444">
        <v>1</v>
      </c>
      <c r="H444">
        <v>3</v>
      </c>
      <c r="I444" t="s">
        <v>339</v>
      </c>
      <c r="J444" t="s">
        <v>47</v>
      </c>
      <c r="K444" t="s">
        <v>340</v>
      </c>
      <c r="L444">
        <v>1339</v>
      </c>
      <c r="N444">
        <v>1007</v>
      </c>
      <c r="O444" t="s">
        <v>81</v>
      </c>
      <c r="P444" t="s">
        <v>81</v>
      </c>
      <c r="Q444">
        <v>1</v>
      </c>
      <c r="W444">
        <v>0</v>
      </c>
      <c r="X444">
        <v>-1869362282</v>
      </c>
      <c r="Y444">
        <v>3.6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6.78</v>
      </c>
      <c r="AJ444">
        <v>1</v>
      </c>
      <c r="AK444">
        <v>1</v>
      </c>
      <c r="AL444">
        <v>1</v>
      </c>
      <c r="AN444">
        <v>0</v>
      </c>
      <c r="AO444">
        <v>0</v>
      </c>
      <c r="AP444">
        <v>0</v>
      </c>
      <c r="AQ444">
        <v>0</v>
      </c>
      <c r="AR444">
        <v>0</v>
      </c>
      <c r="AS444" t="s">
        <v>47</v>
      </c>
      <c r="AT444">
        <v>3.6</v>
      </c>
      <c r="AU444" t="s">
        <v>47</v>
      </c>
      <c r="AV444">
        <v>0</v>
      </c>
      <c r="AW444">
        <v>2</v>
      </c>
      <c r="AX444">
        <v>34737111</v>
      </c>
      <c r="AY444">
        <v>1</v>
      </c>
      <c r="AZ444">
        <v>0</v>
      </c>
      <c r="BA444">
        <v>444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CX444">
        <f>Y444*Source!I173</f>
        <v>1.8720000000000001</v>
      </c>
      <c r="CY444">
        <f>AA444</f>
        <v>0</v>
      </c>
      <c r="CZ444">
        <f>AE444</f>
        <v>0</v>
      </c>
      <c r="DA444">
        <f>AI444</f>
        <v>6.78</v>
      </c>
      <c r="DB444">
        <v>0</v>
      </c>
      <c r="DH444">
        <f>Source!I173*SmtRes!Y444</f>
        <v>1.8720000000000001</v>
      </c>
      <c r="DI444">
        <f>AA444</f>
        <v>0</v>
      </c>
      <c r="DJ444">
        <f>EtalonRes!Y444</f>
        <v>0</v>
      </c>
      <c r="DK444">
        <f>Source!BC173</f>
        <v>6.78</v>
      </c>
      <c r="GP444">
        <v>1</v>
      </c>
      <c r="GQ444">
        <v>-1</v>
      </c>
      <c r="GR444">
        <v>-1</v>
      </c>
    </row>
    <row r="445" spans="1:200" x14ac:dyDescent="0.2">
      <c r="A445">
        <f>ROW(Source!A173)</f>
        <v>173</v>
      </c>
      <c r="B445">
        <v>34736124</v>
      </c>
      <c r="C445">
        <v>34737062</v>
      </c>
      <c r="D445">
        <v>31440694</v>
      </c>
      <c r="E445">
        <v>17</v>
      </c>
      <c r="F445">
        <v>1</v>
      </c>
      <c r="G445">
        <v>1</v>
      </c>
      <c r="H445">
        <v>3</v>
      </c>
      <c r="I445" t="s">
        <v>342</v>
      </c>
      <c r="J445" t="s">
        <v>47</v>
      </c>
      <c r="K445" t="s">
        <v>343</v>
      </c>
      <c r="L445">
        <v>1339</v>
      </c>
      <c r="N445">
        <v>1007</v>
      </c>
      <c r="O445" t="s">
        <v>81</v>
      </c>
      <c r="P445" t="s">
        <v>81</v>
      </c>
      <c r="Q445">
        <v>1</v>
      </c>
      <c r="W445">
        <v>0</v>
      </c>
      <c r="X445">
        <v>1239012555</v>
      </c>
      <c r="Y445">
        <v>25.2</v>
      </c>
      <c r="AA445">
        <v>1000</v>
      </c>
      <c r="AB445">
        <v>0</v>
      </c>
      <c r="AC445">
        <v>0</v>
      </c>
      <c r="AD445">
        <v>0</v>
      </c>
      <c r="AE445">
        <v>150.44</v>
      </c>
      <c r="AF445">
        <v>0</v>
      </c>
      <c r="AG445">
        <v>0</v>
      </c>
      <c r="AH445">
        <v>0</v>
      </c>
      <c r="AI445">
        <v>6.78</v>
      </c>
      <c r="AJ445">
        <v>1</v>
      </c>
      <c r="AK445">
        <v>1</v>
      </c>
      <c r="AL445">
        <v>1</v>
      </c>
      <c r="AN445">
        <v>0</v>
      </c>
      <c r="AO445">
        <v>0</v>
      </c>
      <c r="AP445">
        <v>1</v>
      </c>
      <c r="AQ445">
        <v>0</v>
      </c>
      <c r="AR445">
        <v>0</v>
      </c>
      <c r="AS445" t="s">
        <v>47</v>
      </c>
      <c r="AT445">
        <v>25.2</v>
      </c>
      <c r="AU445" t="s">
        <v>47</v>
      </c>
      <c r="AV445">
        <v>0</v>
      </c>
      <c r="AW445">
        <v>2</v>
      </c>
      <c r="AX445">
        <v>34737112</v>
      </c>
      <c r="AY445">
        <v>2</v>
      </c>
      <c r="AZ445">
        <v>16384</v>
      </c>
      <c r="BA445">
        <v>445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CX445">
        <f>Y445*Source!I173</f>
        <v>13.103999999999999</v>
      </c>
      <c r="CY445">
        <f>AA445</f>
        <v>1000</v>
      </c>
      <c r="CZ445">
        <f>AE445</f>
        <v>150.44</v>
      </c>
      <c r="DA445">
        <f>AI445</f>
        <v>6.78</v>
      </c>
      <c r="DB445">
        <v>0</v>
      </c>
      <c r="DH445">
        <f>Source!I173*SmtRes!Y445</f>
        <v>13.103999999999999</v>
      </c>
      <c r="DI445">
        <f>AA445</f>
        <v>1000</v>
      </c>
      <c r="DJ445">
        <f>EtalonRes!Y445</f>
        <v>0</v>
      </c>
      <c r="DK445">
        <f>Source!BC173</f>
        <v>6.78</v>
      </c>
      <c r="GP445">
        <v>1</v>
      </c>
      <c r="GQ445">
        <v>-1</v>
      </c>
      <c r="GR445">
        <v>-1</v>
      </c>
    </row>
    <row r="446" spans="1:200" x14ac:dyDescent="0.2">
      <c r="A446">
        <f>ROW(Source!A173)</f>
        <v>173</v>
      </c>
      <c r="B446">
        <v>34736124</v>
      </c>
      <c r="C446">
        <v>34737062</v>
      </c>
      <c r="D446">
        <v>31443310</v>
      </c>
      <c r="E446">
        <v>17</v>
      </c>
      <c r="F446">
        <v>1</v>
      </c>
      <c r="G446">
        <v>1</v>
      </c>
      <c r="H446">
        <v>3</v>
      </c>
      <c r="I446" t="s">
        <v>346</v>
      </c>
      <c r="J446" t="s">
        <v>47</v>
      </c>
      <c r="K446" t="s">
        <v>347</v>
      </c>
      <c r="L446">
        <v>1348</v>
      </c>
      <c r="N446">
        <v>1009</v>
      </c>
      <c r="O446" t="s">
        <v>74</v>
      </c>
      <c r="P446" t="s">
        <v>74</v>
      </c>
      <c r="Q446">
        <v>1000</v>
      </c>
      <c r="W446">
        <v>0</v>
      </c>
      <c r="X446">
        <v>-581957658</v>
      </c>
      <c r="Y446">
        <v>11.73</v>
      </c>
      <c r="AA446">
        <v>413.33300000000003</v>
      </c>
      <c r="AB446">
        <v>0</v>
      </c>
      <c r="AC446">
        <v>0</v>
      </c>
      <c r="AD446">
        <v>0</v>
      </c>
      <c r="AE446">
        <v>62.18</v>
      </c>
      <c r="AF446">
        <v>0</v>
      </c>
      <c r="AG446">
        <v>0</v>
      </c>
      <c r="AH446">
        <v>0</v>
      </c>
      <c r="AI446">
        <v>6.78</v>
      </c>
      <c r="AJ446">
        <v>1</v>
      </c>
      <c r="AK446">
        <v>1</v>
      </c>
      <c r="AL446">
        <v>1</v>
      </c>
      <c r="AN446">
        <v>0</v>
      </c>
      <c r="AO446">
        <v>0</v>
      </c>
      <c r="AP446">
        <v>1</v>
      </c>
      <c r="AQ446">
        <v>0</v>
      </c>
      <c r="AR446">
        <v>0</v>
      </c>
      <c r="AS446" t="s">
        <v>47</v>
      </c>
      <c r="AT446">
        <v>11.73</v>
      </c>
      <c r="AU446" t="s">
        <v>47</v>
      </c>
      <c r="AV446">
        <v>0</v>
      </c>
      <c r="AW446">
        <v>2</v>
      </c>
      <c r="AX446">
        <v>34737113</v>
      </c>
      <c r="AY446">
        <v>2</v>
      </c>
      <c r="AZ446">
        <v>16384</v>
      </c>
      <c r="BA446">
        <v>446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CX446">
        <f>Y446*Source!I173</f>
        <v>6.0996000000000006</v>
      </c>
      <c r="CY446">
        <f>AA446</f>
        <v>413.33300000000003</v>
      </c>
      <c r="CZ446">
        <f>AE446</f>
        <v>62.18</v>
      </c>
      <c r="DA446">
        <f>AI446</f>
        <v>6.78</v>
      </c>
      <c r="DB446">
        <v>0</v>
      </c>
      <c r="DH446">
        <f>Source!I173*SmtRes!Y446</f>
        <v>6.0996000000000006</v>
      </c>
      <c r="DI446">
        <f>AA446</f>
        <v>413.33300000000003</v>
      </c>
      <c r="DJ446">
        <f>EtalonRes!Y446</f>
        <v>0</v>
      </c>
      <c r="DK446">
        <f>Source!BC173</f>
        <v>6.78</v>
      </c>
      <c r="GP446">
        <v>1</v>
      </c>
      <c r="GQ446">
        <v>-1</v>
      </c>
      <c r="GR446">
        <v>-1</v>
      </c>
    </row>
  </sheetData>
  <phoneticPr fontId="0" type="noConversion"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6"/>
  <sheetViews>
    <sheetView workbookViewId="0"/>
  </sheetViews>
  <sheetFormatPr defaultRowHeight="12.75" x14ac:dyDescent="0.2"/>
  <sheetData>
    <row r="1" spans="1:44" x14ac:dyDescent="0.2">
      <c r="A1">
        <f>ROW(Source!A28)</f>
        <v>28</v>
      </c>
      <c r="B1">
        <v>34737194</v>
      </c>
      <c r="C1">
        <v>34737186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412</v>
      </c>
      <c r="J1" t="s">
        <v>47</v>
      </c>
      <c r="K1" t="s">
        <v>413</v>
      </c>
      <c r="L1">
        <v>1191</v>
      </c>
      <c r="N1">
        <v>1013</v>
      </c>
      <c r="O1" t="s">
        <v>414</v>
      </c>
      <c r="P1" t="s">
        <v>414</v>
      </c>
      <c r="Q1">
        <v>1</v>
      </c>
      <c r="X1">
        <v>15.9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F1" t="s">
        <v>47</v>
      </c>
      <c r="AG1">
        <v>15.9</v>
      </c>
      <c r="AH1">
        <v>2</v>
      </c>
      <c r="AI1">
        <v>34737194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ROW(Source!A28)</f>
        <v>28</v>
      </c>
      <c r="B2">
        <v>34737195</v>
      </c>
      <c r="C2">
        <v>34737186</v>
      </c>
      <c r="D2">
        <v>31526946</v>
      </c>
      <c r="E2">
        <v>1</v>
      </c>
      <c r="F2">
        <v>1</v>
      </c>
      <c r="G2">
        <v>1</v>
      </c>
      <c r="H2">
        <v>2</v>
      </c>
      <c r="I2" t="s">
        <v>415</v>
      </c>
      <c r="J2" t="s">
        <v>416</v>
      </c>
      <c r="K2" t="s">
        <v>417</v>
      </c>
      <c r="L2">
        <v>1368</v>
      </c>
      <c r="N2">
        <v>1011</v>
      </c>
      <c r="O2" t="s">
        <v>418</v>
      </c>
      <c r="P2" t="s">
        <v>418</v>
      </c>
      <c r="Q2">
        <v>1</v>
      </c>
      <c r="X2">
        <v>4.5999999999999996</v>
      </c>
      <c r="Y2">
        <v>0</v>
      </c>
      <c r="Z2">
        <v>6.66</v>
      </c>
      <c r="AA2">
        <v>0</v>
      </c>
      <c r="AB2">
        <v>0</v>
      </c>
      <c r="AC2">
        <v>0</v>
      </c>
      <c r="AD2">
        <v>1</v>
      </c>
      <c r="AE2">
        <v>0</v>
      </c>
      <c r="AF2" t="s">
        <v>47</v>
      </c>
      <c r="AG2">
        <v>4.5999999999999996</v>
      </c>
      <c r="AH2">
        <v>2</v>
      </c>
      <c r="AI2">
        <v>34737195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ROW(Source!A29)</f>
        <v>29</v>
      </c>
      <c r="B3">
        <v>34737194</v>
      </c>
      <c r="C3">
        <v>34737186</v>
      </c>
      <c r="D3">
        <v>31709613</v>
      </c>
      <c r="E3">
        <v>1</v>
      </c>
      <c r="F3">
        <v>1</v>
      </c>
      <c r="G3">
        <v>1</v>
      </c>
      <c r="H3">
        <v>1</v>
      </c>
      <c r="I3" t="s">
        <v>412</v>
      </c>
      <c r="J3" t="s">
        <v>47</v>
      </c>
      <c r="K3" t="s">
        <v>413</v>
      </c>
      <c r="L3">
        <v>1191</v>
      </c>
      <c r="N3">
        <v>1013</v>
      </c>
      <c r="O3" t="s">
        <v>414</v>
      </c>
      <c r="P3" t="s">
        <v>414</v>
      </c>
      <c r="Q3">
        <v>1</v>
      </c>
      <c r="X3">
        <v>15.9</v>
      </c>
      <c r="Y3">
        <v>0</v>
      </c>
      <c r="Z3">
        <v>0</v>
      </c>
      <c r="AA3">
        <v>0</v>
      </c>
      <c r="AB3">
        <v>7.8</v>
      </c>
      <c r="AC3">
        <v>0</v>
      </c>
      <c r="AD3">
        <v>1</v>
      </c>
      <c r="AE3">
        <v>1</v>
      </c>
      <c r="AF3" t="s">
        <v>47</v>
      </c>
      <c r="AG3">
        <v>15.9</v>
      </c>
      <c r="AH3">
        <v>2</v>
      </c>
      <c r="AI3">
        <v>34737194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ROW(Source!A29)</f>
        <v>29</v>
      </c>
      <c r="B4">
        <v>34737195</v>
      </c>
      <c r="C4">
        <v>34737186</v>
      </c>
      <c r="D4">
        <v>31526946</v>
      </c>
      <c r="E4">
        <v>1</v>
      </c>
      <c r="F4">
        <v>1</v>
      </c>
      <c r="G4">
        <v>1</v>
      </c>
      <c r="H4">
        <v>2</v>
      </c>
      <c r="I4" t="s">
        <v>415</v>
      </c>
      <c r="J4" t="s">
        <v>416</v>
      </c>
      <c r="K4" t="s">
        <v>417</v>
      </c>
      <c r="L4">
        <v>1368</v>
      </c>
      <c r="N4">
        <v>1011</v>
      </c>
      <c r="O4" t="s">
        <v>418</v>
      </c>
      <c r="P4" t="s">
        <v>418</v>
      </c>
      <c r="Q4">
        <v>1</v>
      </c>
      <c r="X4">
        <v>4.5999999999999996</v>
      </c>
      <c r="Y4">
        <v>0</v>
      </c>
      <c r="Z4">
        <v>6.66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47</v>
      </c>
      <c r="AG4">
        <v>4.5999999999999996</v>
      </c>
      <c r="AH4">
        <v>2</v>
      </c>
      <c r="AI4">
        <v>34737195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ROW(Source!A30)</f>
        <v>30</v>
      </c>
      <c r="B5">
        <v>34737196</v>
      </c>
      <c r="C5">
        <v>34737187</v>
      </c>
      <c r="D5">
        <v>31709613</v>
      </c>
      <c r="E5">
        <v>1</v>
      </c>
      <c r="F5">
        <v>1</v>
      </c>
      <c r="G5">
        <v>1</v>
      </c>
      <c r="H5">
        <v>1</v>
      </c>
      <c r="I5" t="s">
        <v>412</v>
      </c>
      <c r="J5" t="s">
        <v>47</v>
      </c>
      <c r="K5" t="s">
        <v>413</v>
      </c>
      <c r="L5">
        <v>1191</v>
      </c>
      <c r="N5">
        <v>1013</v>
      </c>
      <c r="O5" t="s">
        <v>414</v>
      </c>
      <c r="P5" t="s">
        <v>414</v>
      </c>
      <c r="Q5">
        <v>1</v>
      </c>
      <c r="X5">
        <v>9.2100000000000009</v>
      </c>
      <c r="Y5">
        <v>0</v>
      </c>
      <c r="Z5">
        <v>0</v>
      </c>
      <c r="AA5">
        <v>0</v>
      </c>
      <c r="AB5">
        <v>7.8</v>
      </c>
      <c r="AC5">
        <v>0</v>
      </c>
      <c r="AD5">
        <v>1</v>
      </c>
      <c r="AE5">
        <v>1</v>
      </c>
      <c r="AF5" t="s">
        <v>47</v>
      </c>
      <c r="AG5">
        <v>9.2100000000000009</v>
      </c>
      <c r="AH5">
        <v>2</v>
      </c>
      <c r="AI5">
        <v>34737196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ROW(Source!A30)</f>
        <v>30</v>
      </c>
      <c r="B6">
        <v>34737197</v>
      </c>
      <c r="C6">
        <v>34737187</v>
      </c>
      <c r="D6">
        <v>31526951</v>
      </c>
      <c r="E6">
        <v>1</v>
      </c>
      <c r="F6">
        <v>1</v>
      </c>
      <c r="G6">
        <v>1</v>
      </c>
      <c r="H6">
        <v>2</v>
      </c>
      <c r="I6" t="s">
        <v>419</v>
      </c>
      <c r="J6" t="s">
        <v>420</v>
      </c>
      <c r="K6" t="s">
        <v>421</v>
      </c>
      <c r="L6">
        <v>1368</v>
      </c>
      <c r="N6">
        <v>1011</v>
      </c>
      <c r="O6" t="s">
        <v>418</v>
      </c>
      <c r="P6" t="s">
        <v>418</v>
      </c>
      <c r="Q6">
        <v>1</v>
      </c>
      <c r="X6">
        <v>0.11</v>
      </c>
      <c r="Y6">
        <v>0</v>
      </c>
      <c r="Z6">
        <v>1.7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47</v>
      </c>
      <c r="AG6">
        <v>0.11</v>
      </c>
      <c r="AH6">
        <v>2</v>
      </c>
      <c r="AI6">
        <v>34737197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ROW(Source!A30)</f>
        <v>30</v>
      </c>
      <c r="B7">
        <v>34737198</v>
      </c>
      <c r="C7">
        <v>34737187</v>
      </c>
      <c r="D7">
        <v>31443675</v>
      </c>
      <c r="E7">
        <v>17</v>
      </c>
      <c r="F7">
        <v>1</v>
      </c>
      <c r="G7">
        <v>1</v>
      </c>
      <c r="H7">
        <v>3</v>
      </c>
      <c r="I7" t="s">
        <v>72</v>
      </c>
      <c r="J7" t="s">
        <v>47</v>
      </c>
      <c r="K7" t="s">
        <v>73</v>
      </c>
      <c r="L7">
        <v>1348</v>
      </c>
      <c r="N7">
        <v>1009</v>
      </c>
      <c r="O7" t="s">
        <v>74</v>
      </c>
      <c r="P7" t="s">
        <v>74</v>
      </c>
      <c r="Q7">
        <v>1000</v>
      </c>
      <c r="X7">
        <v>0.1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 t="s">
        <v>47</v>
      </c>
      <c r="AG7">
        <v>0.1</v>
      </c>
      <c r="AH7">
        <v>2</v>
      </c>
      <c r="AI7">
        <v>34737198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ROW(Source!A31)</f>
        <v>31</v>
      </c>
      <c r="B8">
        <v>34737196</v>
      </c>
      <c r="C8">
        <v>34737187</v>
      </c>
      <c r="D8">
        <v>31709613</v>
      </c>
      <c r="E8">
        <v>1</v>
      </c>
      <c r="F8">
        <v>1</v>
      </c>
      <c r="G8">
        <v>1</v>
      </c>
      <c r="H8">
        <v>1</v>
      </c>
      <c r="I8" t="s">
        <v>412</v>
      </c>
      <c r="J8" t="s">
        <v>47</v>
      </c>
      <c r="K8" t="s">
        <v>413</v>
      </c>
      <c r="L8">
        <v>1191</v>
      </c>
      <c r="N8">
        <v>1013</v>
      </c>
      <c r="O8" t="s">
        <v>414</v>
      </c>
      <c r="P8" t="s">
        <v>414</v>
      </c>
      <c r="Q8">
        <v>1</v>
      </c>
      <c r="X8">
        <v>9.2100000000000009</v>
      </c>
      <c r="Y8">
        <v>0</v>
      </c>
      <c r="Z8">
        <v>0</v>
      </c>
      <c r="AA8">
        <v>0</v>
      </c>
      <c r="AB8">
        <v>7.8</v>
      </c>
      <c r="AC8">
        <v>0</v>
      </c>
      <c r="AD8">
        <v>1</v>
      </c>
      <c r="AE8">
        <v>1</v>
      </c>
      <c r="AF8" t="s">
        <v>47</v>
      </c>
      <c r="AG8">
        <v>9.2100000000000009</v>
      </c>
      <c r="AH8">
        <v>2</v>
      </c>
      <c r="AI8">
        <v>34737196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ROW(Source!A31)</f>
        <v>31</v>
      </c>
      <c r="B9">
        <v>34737197</v>
      </c>
      <c r="C9">
        <v>34737187</v>
      </c>
      <c r="D9">
        <v>31526951</v>
      </c>
      <c r="E9">
        <v>1</v>
      </c>
      <c r="F9">
        <v>1</v>
      </c>
      <c r="G9">
        <v>1</v>
      </c>
      <c r="H9">
        <v>2</v>
      </c>
      <c r="I9" t="s">
        <v>419</v>
      </c>
      <c r="J9" t="s">
        <v>420</v>
      </c>
      <c r="K9" t="s">
        <v>421</v>
      </c>
      <c r="L9">
        <v>1368</v>
      </c>
      <c r="N9">
        <v>1011</v>
      </c>
      <c r="O9" t="s">
        <v>418</v>
      </c>
      <c r="P9" t="s">
        <v>418</v>
      </c>
      <c r="Q9">
        <v>1</v>
      </c>
      <c r="X9">
        <v>0.11</v>
      </c>
      <c r="Y9">
        <v>0</v>
      </c>
      <c r="Z9">
        <v>1.7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47</v>
      </c>
      <c r="AG9">
        <v>0.11</v>
      </c>
      <c r="AH9">
        <v>2</v>
      </c>
      <c r="AI9">
        <v>34737197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ROW(Source!A31)</f>
        <v>31</v>
      </c>
      <c r="B10">
        <v>34737198</v>
      </c>
      <c r="C10">
        <v>34737187</v>
      </c>
      <c r="D10">
        <v>31443675</v>
      </c>
      <c r="E10">
        <v>17</v>
      </c>
      <c r="F10">
        <v>1</v>
      </c>
      <c r="G10">
        <v>1</v>
      </c>
      <c r="H10">
        <v>3</v>
      </c>
      <c r="I10" t="s">
        <v>72</v>
      </c>
      <c r="J10" t="s">
        <v>47</v>
      </c>
      <c r="K10" t="s">
        <v>73</v>
      </c>
      <c r="L10">
        <v>1348</v>
      </c>
      <c r="N10">
        <v>1009</v>
      </c>
      <c r="O10" t="s">
        <v>74</v>
      </c>
      <c r="P10" t="s">
        <v>74</v>
      </c>
      <c r="Q10">
        <v>1000</v>
      </c>
      <c r="X10">
        <v>0.1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 t="s">
        <v>47</v>
      </c>
      <c r="AG10">
        <v>0.1</v>
      </c>
      <c r="AH10">
        <v>2</v>
      </c>
      <c r="AI10">
        <v>34737198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ROW(Source!A34)</f>
        <v>34</v>
      </c>
      <c r="B11">
        <v>34737200</v>
      </c>
      <c r="C11">
        <v>34737188</v>
      </c>
      <c r="D11">
        <v>31709594</v>
      </c>
      <c r="E11">
        <v>1</v>
      </c>
      <c r="F11">
        <v>1</v>
      </c>
      <c r="G11">
        <v>1</v>
      </c>
      <c r="H11">
        <v>1</v>
      </c>
      <c r="I11" t="s">
        <v>422</v>
      </c>
      <c r="J11" t="s">
        <v>47</v>
      </c>
      <c r="K11" t="s">
        <v>423</v>
      </c>
      <c r="L11">
        <v>1191</v>
      </c>
      <c r="N11">
        <v>1013</v>
      </c>
      <c r="O11" t="s">
        <v>414</v>
      </c>
      <c r="P11" t="s">
        <v>414</v>
      </c>
      <c r="Q11">
        <v>1</v>
      </c>
      <c r="X11">
        <v>8.24</v>
      </c>
      <c r="Y11">
        <v>0</v>
      </c>
      <c r="Z11">
        <v>0</v>
      </c>
      <c r="AA11">
        <v>0</v>
      </c>
      <c r="AB11">
        <v>8.86</v>
      </c>
      <c r="AC11">
        <v>0</v>
      </c>
      <c r="AD11">
        <v>1</v>
      </c>
      <c r="AE11">
        <v>1</v>
      </c>
      <c r="AF11" t="s">
        <v>47</v>
      </c>
      <c r="AG11">
        <v>8.24</v>
      </c>
      <c r="AH11">
        <v>2</v>
      </c>
      <c r="AI11">
        <v>34737200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ROW(Source!A34)</f>
        <v>34</v>
      </c>
      <c r="B12">
        <v>34737201</v>
      </c>
      <c r="C12">
        <v>34737188</v>
      </c>
      <c r="D12">
        <v>31528471</v>
      </c>
      <c r="E12">
        <v>1</v>
      </c>
      <c r="F12">
        <v>1</v>
      </c>
      <c r="G12">
        <v>1</v>
      </c>
      <c r="H12">
        <v>2</v>
      </c>
      <c r="I12" t="s">
        <v>424</v>
      </c>
      <c r="J12" t="s">
        <v>425</v>
      </c>
      <c r="K12" t="s">
        <v>426</v>
      </c>
      <c r="L12">
        <v>1368</v>
      </c>
      <c r="N12">
        <v>1011</v>
      </c>
      <c r="O12" t="s">
        <v>418</v>
      </c>
      <c r="P12" t="s">
        <v>418</v>
      </c>
      <c r="Q12">
        <v>1</v>
      </c>
      <c r="X12">
        <v>1.1499999999999999</v>
      </c>
      <c r="Y12">
        <v>0</v>
      </c>
      <c r="Z12">
        <v>32.5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47</v>
      </c>
      <c r="AG12">
        <v>1.1499999999999999</v>
      </c>
      <c r="AH12">
        <v>2</v>
      </c>
      <c r="AI12">
        <v>34737201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ROW(Source!A34)</f>
        <v>34</v>
      </c>
      <c r="B13">
        <v>34737202</v>
      </c>
      <c r="C13">
        <v>34737188</v>
      </c>
      <c r="D13">
        <v>31529069</v>
      </c>
      <c r="E13">
        <v>1</v>
      </c>
      <c r="F13">
        <v>1</v>
      </c>
      <c r="G13">
        <v>1</v>
      </c>
      <c r="H13">
        <v>2</v>
      </c>
      <c r="I13" t="s">
        <v>427</v>
      </c>
      <c r="J13" t="s">
        <v>428</v>
      </c>
      <c r="K13" t="s">
        <v>429</v>
      </c>
      <c r="L13">
        <v>1368</v>
      </c>
      <c r="N13">
        <v>1011</v>
      </c>
      <c r="O13" t="s">
        <v>418</v>
      </c>
      <c r="P13" t="s">
        <v>418</v>
      </c>
      <c r="Q13">
        <v>1</v>
      </c>
      <c r="X13">
        <v>2.2999999999999998</v>
      </c>
      <c r="Y13">
        <v>0</v>
      </c>
      <c r="Z13">
        <v>1.53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47</v>
      </c>
      <c r="AG13">
        <v>2.2999999999999998</v>
      </c>
      <c r="AH13">
        <v>2</v>
      </c>
      <c r="AI13">
        <v>34737202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ROW(Source!A35)</f>
        <v>35</v>
      </c>
      <c r="B14">
        <v>34737200</v>
      </c>
      <c r="C14">
        <v>34737188</v>
      </c>
      <c r="D14">
        <v>31709594</v>
      </c>
      <c r="E14">
        <v>1</v>
      </c>
      <c r="F14">
        <v>1</v>
      </c>
      <c r="G14">
        <v>1</v>
      </c>
      <c r="H14">
        <v>1</v>
      </c>
      <c r="I14" t="s">
        <v>422</v>
      </c>
      <c r="J14" t="s">
        <v>47</v>
      </c>
      <c r="K14" t="s">
        <v>423</v>
      </c>
      <c r="L14">
        <v>1191</v>
      </c>
      <c r="N14">
        <v>1013</v>
      </c>
      <c r="O14" t="s">
        <v>414</v>
      </c>
      <c r="P14" t="s">
        <v>414</v>
      </c>
      <c r="Q14">
        <v>1</v>
      </c>
      <c r="X14">
        <v>8.24</v>
      </c>
      <c r="Y14">
        <v>0</v>
      </c>
      <c r="Z14">
        <v>0</v>
      </c>
      <c r="AA14">
        <v>0</v>
      </c>
      <c r="AB14">
        <v>8.86</v>
      </c>
      <c r="AC14">
        <v>0</v>
      </c>
      <c r="AD14">
        <v>1</v>
      </c>
      <c r="AE14">
        <v>1</v>
      </c>
      <c r="AF14" t="s">
        <v>47</v>
      </c>
      <c r="AG14">
        <v>8.24</v>
      </c>
      <c r="AH14">
        <v>2</v>
      </c>
      <c r="AI14">
        <v>34737200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ROW(Source!A35)</f>
        <v>35</v>
      </c>
      <c r="B15">
        <v>34737201</v>
      </c>
      <c r="C15">
        <v>34737188</v>
      </c>
      <c r="D15">
        <v>31528471</v>
      </c>
      <c r="E15">
        <v>1</v>
      </c>
      <c r="F15">
        <v>1</v>
      </c>
      <c r="G15">
        <v>1</v>
      </c>
      <c r="H15">
        <v>2</v>
      </c>
      <c r="I15" t="s">
        <v>424</v>
      </c>
      <c r="J15" t="s">
        <v>425</v>
      </c>
      <c r="K15" t="s">
        <v>426</v>
      </c>
      <c r="L15">
        <v>1368</v>
      </c>
      <c r="N15">
        <v>1011</v>
      </c>
      <c r="O15" t="s">
        <v>418</v>
      </c>
      <c r="P15" t="s">
        <v>418</v>
      </c>
      <c r="Q15">
        <v>1</v>
      </c>
      <c r="X15">
        <v>1.1499999999999999</v>
      </c>
      <c r="Y15">
        <v>0</v>
      </c>
      <c r="Z15">
        <v>32.5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47</v>
      </c>
      <c r="AG15">
        <v>1.1499999999999999</v>
      </c>
      <c r="AH15">
        <v>2</v>
      </c>
      <c r="AI15">
        <v>34737201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ROW(Source!A35)</f>
        <v>35</v>
      </c>
      <c r="B16">
        <v>34737202</v>
      </c>
      <c r="C16">
        <v>34737188</v>
      </c>
      <c r="D16">
        <v>31529069</v>
      </c>
      <c r="E16">
        <v>1</v>
      </c>
      <c r="F16">
        <v>1</v>
      </c>
      <c r="G16">
        <v>1</v>
      </c>
      <c r="H16">
        <v>2</v>
      </c>
      <c r="I16" t="s">
        <v>427</v>
      </c>
      <c r="J16" t="s">
        <v>428</v>
      </c>
      <c r="K16" t="s">
        <v>429</v>
      </c>
      <c r="L16">
        <v>1368</v>
      </c>
      <c r="N16">
        <v>1011</v>
      </c>
      <c r="O16" t="s">
        <v>418</v>
      </c>
      <c r="P16" t="s">
        <v>418</v>
      </c>
      <c r="Q16">
        <v>1</v>
      </c>
      <c r="X16">
        <v>2.2999999999999998</v>
      </c>
      <c r="Y16">
        <v>0</v>
      </c>
      <c r="Z16">
        <v>1.53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47</v>
      </c>
      <c r="AG16">
        <v>2.2999999999999998</v>
      </c>
      <c r="AH16">
        <v>2</v>
      </c>
      <c r="AI16">
        <v>34737202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ROW(Source!A36)</f>
        <v>36</v>
      </c>
      <c r="B17">
        <v>34737203</v>
      </c>
      <c r="C17">
        <v>34737189</v>
      </c>
      <c r="D17">
        <v>31712735</v>
      </c>
      <c r="E17">
        <v>1</v>
      </c>
      <c r="F17">
        <v>1</v>
      </c>
      <c r="G17">
        <v>1</v>
      </c>
      <c r="H17">
        <v>1</v>
      </c>
      <c r="I17" t="s">
        <v>430</v>
      </c>
      <c r="J17" t="s">
        <v>47</v>
      </c>
      <c r="K17" t="s">
        <v>431</v>
      </c>
      <c r="L17">
        <v>1191</v>
      </c>
      <c r="N17">
        <v>1013</v>
      </c>
      <c r="O17" t="s">
        <v>414</v>
      </c>
      <c r="P17" t="s">
        <v>414</v>
      </c>
      <c r="Q17">
        <v>1</v>
      </c>
      <c r="X17">
        <v>309.3</v>
      </c>
      <c r="Y17">
        <v>0</v>
      </c>
      <c r="Z17">
        <v>0</v>
      </c>
      <c r="AA17">
        <v>0</v>
      </c>
      <c r="AB17">
        <v>7.94</v>
      </c>
      <c r="AC17">
        <v>0</v>
      </c>
      <c r="AD17">
        <v>1</v>
      </c>
      <c r="AE17">
        <v>1</v>
      </c>
      <c r="AF17" t="s">
        <v>47</v>
      </c>
      <c r="AG17">
        <v>309.3</v>
      </c>
      <c r="AH17">
        <v>2</v>
      </c>
      <c r="AI17">
        <v>34737203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ROW(Source!A36)</f>
        <v>36</v>
      </c>
      <c r="B18">
        <v>34737204</v>
      </c>
      <c r="C18">
        <v>34737189</v>
      </c>
      <c r="D18">
        <v>31526951</v>
      </c>
      <c r="E18">
        <v>1</v>
      </c>
      <c r="F18">
        <v>1</v>
      </c>
      <c r="G18">
        <v>1</v>
      </c>
      <c r="H18">
        <v>2</v>
      </c>
      <c r="I18" t="s">
        <v>419</v>
      </c>
      <c r="J18" t="s">
        <v>420</v>
      </c>
      <c r="K18" t="s">
        <v>421</v>
      </c>
      <c r="L18">
        <v>1368</v>
      </c>
      <c r="N18">
        <v>1011</v>
      </c>
      <c r="O18" t="s">
        <v>418</v>
      </c>
      <c r="P18" t="s">
        <v>418</v>
      </c>
      <c r="Q18">
        <v>1</v>
      </c>
      <c r="X18">
        <v>6.1</v>
      </c>
      <c r="Y18">
        <v>0</v>
      </c>
      <c r="Z18">
        <v>1.7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47</v>
      </c>
      <c r="AG18">
        <v>6.1</v>
      </c>
      <c r="AH18">
        <v>2</v>
      </c>
      <c r="AI18">
        <v>34737204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ROW(Source!A36)</f>
        <v>36</v>
      </c>
      <c r="B19">
        <v>34737205</v>
      </c>
      <c r="C19">
        <v>34737189</v>
      </c>
      <c r="D19">
        <v>31443675</v>
      </c>
      <c r="E19">
        <v>17</v>
      </c>
      <c r="F19">
        <v>1</v>
      </c>
      <c r="G19">
        <v>1</v>
      </c>
      <c r="H19">
        <v>3</v>
      </c>
      <c r="I19" t="s">
        <v>72</v>
      </c>
      <c r="J19" t="s">
        <v>47</v>
      </c>
      <c r="K19" t="s">
        <v>73</v>
      </c>
      <c r="L19">
        <v>1348</v>
      </c>
      <c r="N19">
        <v>1009</v>
      </c>
      <c r="O19" t="s">
        <v>74</v>
      </c>
      <c r="P19" t="s">
        <v>74</v>
      </c>
      <c r="Q19">
        <v>1000</v>
      </c>
      <c r="X19">
        <v>5.6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47</v>
      </c>
      <c r="AG19">
        <v>5.6</v>
      </c>
      <c r="AH19">
        <v>2</v>
      </c>
      <c r="AI19">
        <v>34737205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ROW(Source!A37)</f>
        <v>37</v>
      </c>
      <c r="B20">
        <v>34737203</v>
      </c>
      <c r="C20">
        <v>34737189</v>
      </c>
      <c r="D20">
        <v>31712735</v>
      </c>
      <c r="E20">
        <v>1</v>
      </c>
      <c r="F20">
        <v>1</v>
      </c>
      <c r="G20">
        <v>1</v>
      </c>
      <c r="H20">
        <v>1</v>
      </c>
      <c r="I20" t="s">
        <v>430</v>
      </c>
      <c r="J20" t="s">
        <v>47</v>
      </c>
      <c r="K20" t="s">
        <v>431</v>
      </c>
      <c r="L20">
        <v>1191</v>
      </c>
      <c r="N20">
        <v>1013</v>
      </c>
      <c r="O20" t="s">
        <v>414</v>
      </c>
      <c r="P20" t="s">
        <v>414</v>
      </c>
      <c r="Q20">
        <v>1</v>
      </c>
      <c r="X20">
        <v>309.3</v>
      </c>
      <c r="Y20">
        <v>0</v>
      </c>
      <c r="Z20">
        <v>0</v>
      </c>
      <c r="AA20">
        <v>0</v>
      </c>
      <c r="AB20">
        <v>7.94</v>
      </c>
      <c r="AC20">
        <v>0</v>
      </c>
      <c r="AD20">
        <v>1</v>
      </c>
      <c r="AE20">
        <v>1</v>
      </c>
      <c r="AF20" t="s">
        <v>47</v>
      </c>
      <c r="AG20">
        <v>309.3</v>
      </c>
      <c r="AH20">
        <v>2</v>
      </c>
      <c r="AI20">
        <v>34737203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ROW(Source!A37)</f>
        <v>37</v>
      </c>
      <c r="B21">
        <v>34737204</v>
      </c>
      <c r="C21">
        <v>34737189</v>
      </c>
      <c r="D21">
        <v>31526951</v>
      </c>
      <c r="E21">
        <v>1</v>
      </c>
      <c r="F21">
        <v>1</v>
      </c>
      <c r="G21">
        <v>1</v>
      </c>
      <c r="H21">
        <v>2</v>
      </c>
      <c r="I21" t="s">
        <v>419</v>
      </c>
      <c r="J21" t="s">
        <v>420</v>
      </c>
      <c r="K21" t="s">
        <v>421</v>
      </c>
      <c r="L21">
        <v>1368</v>
      </c>
      <c r="N21">
        <v>1011</v>
      </c>
      <c r="O21" t="s">
        <v>418</v>
      </c>
      <c r="P21" t="s">
        <v>418</v>
      </c>
      <c r="Q21">
        <v>1</v>
      </c>
      <c r="X21">
        <v>6.1</v>
      </c>
      <c r="Y21">
        <v>0</v>
      </c>
      <c r="Z21">
        <v>1.7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47</v>
      </c>
      <c r="AG21">
        <v>6.1</v>
      </c>
      <c r="AH21">
        <v>2</v>
      </c>
      <c r="AI21">
        <v>34737204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ROW(Source!A37)</f>
        <v>37</v>
      </c>
      <c r="B22">
        <v>34737205</v>
      </c>
      <c r="C22">
        <v>34737189</v>
      </c>
      <c r="D22">
        <v>31443675</v>
      </c>
      <c r="E22">
        <v>17</v>
      </c>
      <c r="F22">
        <v>1</v>
      </c>
      <c r="G22">
        <v>1</v>
      </c>
      <c r="H22">
        <v>3</v>
      </c>
      <c r="I22" t="s">
        <v>72</v>
      </c>
      <c r="J22" t="s">
        <v>47</v>
      </c>
      <c r="K22" t="s">
        <v>73</v>
      </c>
      <c r="L22">
        <v>1348</v>
      </c>
      <c r="N22">
        <v>1009</v>
      </c>
      <c r="O22" t="s">
        <v>74</v>
      </c>
      <c r="P22" t="s">
        <v>74</v>
      </c>
      <c r="Q22">
        <v>1000</v>
      </c>
      <c r="X22">
        <v>5.6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 t="s">
        <v>47</v>
      </c>
      <c r="AG22">
        <v>5.6</v>
      </c>
      <c r="AH22">
        <v>2</v>
      </c>
      <c r="AI22">
        <v>34737205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ROW(Source!A40)</f>
        <v>40</v>
      </c>
      <c r="B23">
        <v>34737207</v>
      </c>
      <c r="C23">
        <v>34737190</v>
      </c>
      <c r="D23">
        <v>31712762</v>
      </c>
      <c r="E23">
        <v>1</v>
      </c>
      <c r="F23">
        <v>1</v>
      </c>
      <c r="G23">
        <v>1</v>
      </c>
      <c r="H23">
        <v>1</v>
      </c>
      <c r="I23" t="s">
        <v>432</v>
      </c>
      <c r="J23" t="s">
        <v>47</v>
      </c>
      <c r="K23" t="s">
        <v>433</v>
      </c>
      <c r="L23">
        <v>1191</v>
      </c>
      <c r="N23">
        <v>1013</v>
      </c>
      <c r="O23" t="s">
        <v>414</v>
      </c>
      <c r="P23" t="s">
        <v>414</v>
      </c>
      <c r="Q23">
        <v>1</v>
      </c>
      <c r="X23">
        <v>27.08</v>
      </c>
      <c r="Y23">
        <v>0</v>
      </c>
      <c r="Z23">
        <v>0</v>
      </c>
      <c r="AA23">
        <v>0</v>
      </c>
      <c r="AB23">
        <v>8.09</v>
      </c>
      <c r="AC23">
        <v>0</v>
      </c>
      <c r="AD23">
        <v>1</v>
      </c>
      <c r="AE23">
        <v>1</v>
      </c>
      <c r="AF23" t="s">
        <v>47</v>
      </c>
      <c r="AG23">
        <v>27.08</v>
      </c>
      <c r="AH23">
        <v>2</v>
      </c>
      <c r="AI23">
        <v>34737207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ROW(Source!A40)</f>
        <v>40</v>
      </c>
      <c r="B24">
        <v>34737208</v>
      </c>
      <c r="C24">
        <v>34737190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434</v>
      </c>
      <c r="J24" t="s">
        <v>47</v>
      </c>
      <c r="K24" t="s">
        <v>435</v>
      </c>
      <c r="L24">
        <v>1191</v>
      </c>
      <c r="N24">
        <v>1013</v>
      </c>
      <c r="O24" t="s">
        <v>414</v>
      </c>
      <c r="P24" t="s">
        <v>414</v>
      </c>
      <c r="Q24">
        <v>1</v>
      </c>
      <c r="X24">
        <v>0.42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2</v>
      </c>
      <c r="AF24" t="s">
        <v>47</v>
      </c>
      <c r="AG24">
        <v>0.42</v>
      </c>
      <c r="AH24">
        <v>2</v>
      </c>
      <c r="AI24">
        <v>34737208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ROW(Source!A40)</f>
        <v>40</v>
      </c>
      <c r="B25">
        <v>34737209</v>
      </c>
      <c r="C25">
        <v>34737190</v>
      </c>
      <c r="D25">
        <v>31526651</v>
      </c>
      <c r="E25">
        <v>1</v>
      </c>
      <c r="F25">
        <v>1</v>
      </c>
      <c r="G25">
        <v>1</v>
      </c>
      <c r="H25">
        <v>2</v>
      </c>
      <c r="I25" t="s">
        <v>436</v>
      </c>
      <c r="J25" t="s">
        <v>437</v>
      </c>
      <c r="K25" t="s">
        <v>438</v>
      </c>
      <c r="L25">
        <v>1368</v>
      </c>
      <c r="N25">
        <v>1011</v>
      </c>
      <c r="O25" t="s">
        <v>418</v>
      </c>
      <c r="P25" t="s">
        <v>418</v>
      </c>
      <c r="Q25">
        <v>1</v>
      </c>
      <c r="X25">
        <v>0.42</v>
      </c>
      <c r="Y25">
        <v>0</v>
      </c>
      <c r="Z25">
        <v>86.4</v>
      </c>
      <c r="AA25">
        <v>13.5</v>
      </c>
      <c r="AB25">
        <v>0</v>
      </c>
      <c r="AC25">
        <v>0</v>
      </c>
      <c r="AD25">
        <v>1</v>
      </c>
      <c r="AE25">
        <v>0</v>
      </c>
      <c r="AF25" t="s">
        <v>47</v>
      </c>
      <c r="AG25">
        <v>0.42</v>
      </c>
      <c r="AH25">
        <v>2</v>
      </c>
      <c r="AI25">
        <v>34737209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ROW(Source!A40)</f>
        <v>40</v>
      </c>
      <c r="B26">
        <v>34737210</v>
      </c>
      <c r="C26">
        <v>34737190</v>
      </c>
      <c r="D26">
        <v>31443675</v>
      </c>
      <c r="E26">
        <v>17</v>
      </c>
      <c r="F26">
        <v>1</v>
      </c>
      <c r="G26">
        <v>1</v>
      </c>
      <c r="H26">
        <v>3</v>
      </c>
      <c r="I26" t="s">
        <v>72</v>
      </c>
      <c r="J26" t="s">
        <v>47</v>
      </c>
      <c r="K26" t="s">
        <v>73</v>
      </c>
      <c r="L26">
        <v>1348</v>
      </c>
      <c r="N26">
        <v>1009</v>
      </c>
      <c r="O26" t="s">
        <v>74</v>
      </c>
      <c r="P26" t="s">
        <v>74</v>
      </c>
      <c r="Q26">
        <v>1000</v>
      </c>
      <c r="X26">
        <v>1.25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 t="s">
        <v>47</v>
      </c>
      <c r="AG26">
        <v>1.25</v>
      </c>
      <c r="AH26">
        <v>2</v>
      </c>
      <c r="AI26">
        <v>34737210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ROW(Source!A41)</f>
        <v>41</v>
      </c>
      <c r="B27">
        <v>34737207</v>
      </c>
      <c r="C27">
        <v>34737190</v>
      </c>
      <c r="D27">
        <v>31712762</v>
      </c>
      <c r="E27">
        <v>1</v>
      </c>
      <c r="F27">
        <v>1</v>
      </c>
      <c r="G27">
        <v>1</v>
      </c>
      <c r="H27">
        <v>1</v>
      </c>
      <c r="I27" t="s">
        <v>432</v>
      </c>
      <c r="J27" t="s">
        <v>47</v>
      </c>
      <c r="K27" t="s">
        <v>433</v>
      </c>
      <c r="L27">
        <v>1191</v>
      </c>
      <c r="N27">
        <v>1013</v>
      </c>
      <c r="O27" t="s">
        <v>414</v>
      </c>
      <c r="P27" t="s">
        <v>414</v>
      </c>
      <c r="Q27">
        <v>1</v>
      </c>
      <c r="X27">
        <v>27.08</v>
      </c>
      <c r="Y27">
        <v>0</v>
      </c>
      <c r="Z27">
        <v>0</v>
      </c>
      <c r="AA27">
        <v>0</v>
      </c>
      <c r="AB27">
        <v>8.09</v>
      </c>
      <c r="AC27">
        <v>0</v>
      </c>
      <c r="AD27">
        <v>1</v>
      </c>
      <c r="AE27">
        <v>1</v>
      </c>
      <c r="AF27" t="s">
        <v>47</v>
      </c>
      <c r="AG27">
        <v>27.08</v>
      </c>
      <c r="AH27">
        <v>2</v>
      </c>
      <c r="AI27">
        <v>34737207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ROW(Source!A41)</f>
        <v>41</v>
      </c>
      <c r="B28">
        <v>34737208</v>
      </c>
      <c r="C28">
        <v>34737190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434</v>
      </c>
      <c r="J28" t="s">
        <v>47</v>
      </c>
      <c r="K28" t="s">
        <v>435</v>
      </c>
      <c r="L28">
        <v>1191</v>
      </c>
      <c r="N28">
        <v>1013</v>
      </c>
      <c r="O28" t="s">
        <v>414</v>
      </c>
      <c r="P28" t="s">
        <v>414</v>
      </c>
      <c r="Q28">
        <v>1</v>
      </c>
      <c r="X28">
        <v>0.42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47</v>
      </c>
      <c r="AG28">
        <v>0.42</v>
      </c>
      <c r="AH28">
        <v>2</v>
      </c>
      <c r="AI28">
        <v>34737208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ROW(Source!A41)</f>
        <v>41</v>
      </c>
      <c r="B29">
        <v>34737209</v>
      </c>
      <c r="C29">
        <v>34737190</v>
      </c>
      <c r="D29">
        <v>31526651</v>
      </c>
      <c r="E29">
        <v>1</v>
      </c>
      <c r="F29">
        <v>1</v>
      </c>
      <c r="G29">
        <v>1</v>
      </c>
      <c r="H29">
        <v>2</v>
      </c>
      <c r="I29" t="s">
        <v>436</v>
      </c>
      <c r="J29" t="s">
        <v>437</v>
      </c>
      <c r="K29" t="s">
        <v>438</v>
      </c>
      <c r="L29">
        <v>1368</v>
      </c>
      <c r="N29">
        <v>1011</v>
      </c>
      <c r="O29" t="s">
        <v>418</v>
      </c>
      <c r="P29" t="s">
        <v>418</v>
      </c>
      <c r="Q29">
        <v>1</v>
      </c>
      <c r="X29">
        <v>0.42</v>
      </c>
      <c r="Y29">
        <v>0</v>
      </c>
      <c r="Z29">
        <v>86.4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47</v>
      </c>
      <c r="AG29">
        <v>0.42</v>
      </c>
      <c r="AH29">
        <v>2</v>
      </c>
      <c r="AI29">
        <v>34737209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ROW(Source!A41)</f>
        <v>41</v>
      </c>
      <c r="B30">
        <v>34737210</v>
      </c>
      <c r="C30">
        <v>34737190</v>
      </c>
      <c r="D30">
        <v>31443675</v>
      </c>
      <c r="E30">
        <v>17</v>
      </c>
      <c r="F30">
        <v>1</v>
      </c>
      <c r="G30">
        <v>1</v>
      </c>
      <c r="H30">
        <v>3</v>
      </c>
      <c r="I30" t="s">
        <v>72</v>
      </c>
      <c r="J30" t="s">
        <v>47</v>
      </c>
      <c r="K30" t="s">
        <v>73</v>
      </c>
      <c r="L30">
        <v>1348</v>
      </c>
      <c r="N30">
        <v>1009</v>
      </c>
      <c r="O30" t="s">
        <v>74</v>
      </c>
      <c r="P30" t="s">
        <v>74</v>
      </c>
      <c r="Q30">
        <v>1000</v>
      </c>
      <c r="X30">
        <v>1.25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 t="s">
        <v>47</v>
      </c>
      <c r="AG30">
        <v>1.25</v>
      </c>
      <c r="AH30">
        <v>2</v>
      </c>
      <c r="AI30">
        <v>34737210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ROW(Source!A44)</f>
        <v>44</v>
      </c>
      <c r="B31">
        <v>34737212</v>
      </c>
      <c r="C31">
        <v>34737191</v>
      </c>
      <c r="D31">
        <v>31712735</v>
      </c>
      <c r="E31">
        <v>1</v>
      </c>
      <c r="F31">
        <v>1</v>
      </c>
      <c r="G31">
        <v>1</v>
      </c>
      <c r="H31">
        <v>1</v>
      </c>
      <c r="I31" t="s">
        <v>430</v>
      </c>
      <c r="J31" t="s">
        <v>47</v>
      </c>
      <c r="K31" t="s">
        <v>431</v>
      </c>
      <c r="L31">
        <v>1191</v>
      </c>
      <c r="N31">
        <v>1013</v>
      </c>
      <c r="O31" t="s">
        <v>414</v>
      </c>
      <c r="P31" t="s">
        <v>414</v>
      </c>
      <c r="Q31">
        <v>1</v>
      </c>
      <c r="X31">
        <v>45.7</v>
      </c>
      <c r="Y31">
        <v>0</v>
      </c>
      <c r="Z31">
        <v>0</v>
      </c>
      <c r="AA31">
        <v>0</v>
      </c>
      <c r="AB31">
        <v>7.94</v>
      </c>
      <c r="AC31">
        <v>0</v>
      </c>
      <c r="AD31">
        <v>1</v>
      </c>
      <c r="AE31">
        <v>1</v>
      </c>
      <c r="AF31" t="s">
        <v>47</v>
      </c>
      <c r="AG31">
        <v>45.7</v>
      </c>
      <c r="AH31">
        <v>2</v>
      </c>
      <c r="AI31">
        <v>34737212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ROW(Source!A44)</f>
        <v>44</v>
      </c>
      <c r="B32">
        <v>34737213</v>
      </c>
      <c r="C32">
        <v>34737191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434</v>
      </c>
      <c r="J32" t="s">
        <v>47</v>
      </c>
      <c r="K32" t="s">
        <v>435</v>
      </c>
      <c r="L32">
        <v>1191</v>
      </c>
      <c r="N32">
        <v>1013</v>
      </c>
      <c r="O32" t="s">
        <v>414</v>
      </c>
      <c r="P32" t="s">
        <v>414</v>
      </c>
      <c r="Q32">
        <v>1</v>
      </c>
      <c r="X32">
        <v>0.18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2</v>
      </c>
      <c r="AF32" t="s">
        <v>47</v>
      </c>
      <c r="AG32">
        <v>0.18</v>
      </c>
      <c r="AH32">
        <v>2</v>
      </c>
      <c r="AI32">
        <v>34737213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ROW(Source!A44)</f>
        <v>44</v>
      </c>
      <c r="B33">
        <v>34737214</v>
      </c>
      <c r="C33">
        <v>34737191</v>
      </c>
      <c r="D33">
        <v>31526951</v>
      </c>
      <c r="E33">
        <v>1</v>
      </c>
      <c r="F33">
        <v>1</v>
      </c>
      <c r="G33">
        <v>1</v>
      </c>
      <c r="H33">
        <v>2</v>
      </c>
      <c r="I33" t="s">
        <v>419</v>
      </c>
      <c r="J33" t="s">
        <v>420</v>
      </c>
      <c r="K33" t="s">
        <v>421</v>
      </c>
      <c r="L33">
        <v>1368</v>
      </c>
      <c r="N33">
        <v>1011</v>
      </c>
      <c r="O33" t="s">
        <v>418</v>
      </c>
      <c r="P33" t="s">
        <v>418</v>
      </c>
      <c r="Q33">
        <v>1</v>
      </c>
      <c r="X33">
        <v>0.23</v>
      </c>
      <c r="Y33">
        <v>0</v>
      </c>
      <c r="Z33">
        <v>1.7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47</v>
      </c>
      <c r="AG33">
        <v>0.23</v>
      </c>
      <c r="AH33">
        <v>2</v>
      </c>
      <c r="AI33">
        <v>34737214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ROW(Source!A44)</f>
        <v>44</v>
      </c>
      <c r="B34">
        <v>34737215</v>
      </c>
      <c r="C34">
        <v>34737191</v>
      </c>
      <c r="D34">
        <v>31528142</v>
      </c>
      <c r="E34">
        <v>1</v>
      </c>
      <c r="F34">
        <v>1</v>
      </c>
      <c r="G34">
        <v>1</v>
      </c>
      <c r="H34">
        <v>2</v>
      </c>
      <c r="I34" t="s">
        <v>439</v>
      </c>
      <c r="J34" t="s">
        <v>440</v>
      </c>
      <c r="K34" t="s">
        <v>441</v>
      </c>
      <c r="L34">
        <v>1368</v>
      </c>
      <c r="N34">
        <v>1011</v>
      </c>
      <c r="O34" t="s">
        <v>418</v>
      </c>
      <c r="P34" t="s">
        <v>418</v>
      </c>
      <c r="Q34">
        <v>1</v>
      </c>
      <c r="X34">
        <v>0.18</v>
      </c>
      <c r="Y34">
        <v>0</v>
      </c>
      <c r="Z34">
        <v>65.709999999999994</v>
      </c>
      <c r="AA34">
        <v>11.6</v>
      </c>
      <c r="AB34">
        <v>0</v>
      </c>
      <c r="AC34">
        <v>0</v>
      </c>
      <c r="AD34">
        <v>1</v>
      </c>
      <c r="AE34">
        <v>0</v>
      </c>
      <c r="AF34" t="s">
        <v>47</v>
      </c>
      <c r="AG34">
        <v>0.18</v>
      </c>
      <c r="AH34">
        <v>2</v>
      </c>
      <c r="AI34">
        <v>34737215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ROW(Source!A44)</f>
        <v>44</v>
      </c>
      <c r="B35">
        <v>34737216</v>
      </c>
      <c r="C35">
        <v>34737191</v>
      </c>
      <c r="D35">
        <v>31443675</v>
      </c>
      <c r="E35">
        <v>17</v>
      </c>
      <c r="F35">
        <v>1</v>
      </c>
      <c r="G35">
        <v>1</v>
      </c>
      <c r="H35">
        <v>3</v>
      </c>
      <c r="I35" t="s">
        <v>72</v>
      </c>
      <c r="J35" t="s">
        <v>47</v>
      </c>
      <c r="K35" t="s">
        <v>73</v>
      </c>
      <c r="L35">
        <v>1348</v>
      </c>
      <c r="N35">
        <v>1009</v>
      </c>
      <c r="O35" t="s">
        <v>74</v>
      </c>
      <c r="P35" t="s">
        <v>74</v>
      </c>
      <c r="Q35">
        <v>1000</v>
      </c>
      <c r="X35">
        <v>1.27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 t="s">
        <v>47</v>
      </c>
      <c r="AG35">
        <v>1.27</v>
      </c>
      <c r="AH35">
        <v>2</v>
      </c>
      <c r="AI35">
        <v>34737216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ROW(Source!A44)</f>
        <v>44</v>
      </c>
      <c r="B36">
        <v>34737217</v>
      </c>
      <c r="C36">
        <v>34737191</v>
      </c>
      <c r="D36">
        <v>31449148</v>
      </c>
      <c r="E36">
        <v>1</v>
      </c>
      <c r="F36">
        <v>1</v>
      </c>
      <c r="G36">
        <v>1</v>
      </c>
      <c r="H36">
        <v>3</v>
      </c>
      <c r="I36" t="s">
        <v>442</v>
      </c>
      <c r="J36" t="s">
        <v>443</v>
      </c>
      <c r="K36" t="s">
        <v>444</v>
      </c>
      <c r="L36">
        <v>1348</v>
      </c>
      <c r="N36">
        <v>1009</v>
      </c>
      <c r="O36" t="s">
        <v>74</v>
      </c>
      <c r="P36" t="s">
        <v>74</v>
      </c>
      <c r="Q36">
        <v>1000</v>
      </c>
      <c r="X36">
        <v>1E-3</v>
      </c>
      <c r="Y36">
        <v>11978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47</v>
      </c>
      <c r="AG36">
        <v>1E-3</v>
      </c>
      <c r="AH36">
        <v>2</v>
      </c>
      <c r="AI36">
        <v>34737217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ROW(Source!A44)</f>
        <v>44</v>
      </c>
      <c r="B37">
        <v>34737218</v>
      </c>
      <c r="C37">
        <v>34737191</v>
      </c>
      <c r="D37">
        <v>31443701</v>
      </c>
      <c r="E37">
        <v>17</v>
      </c>
      <c r="F37">
        <v>1</v>
      </c>
      <c r="G37">
        <v>1</v>
      </c>
      <c r="H37">
        <v>3</v>
      </c>
      <c r="I37" t="s">
        <v>100</v>
      </c>
      <c r="J37" t="s">
        <v>47</v>
      </c>
      <c r="K37" t="s">
        <v>101</v>
      </c>
      <c r="L37">
        <v>1339</v>
      </c>
      <c r="N37">
        <v>1007</v>
      </c>
      <c r="O37" t="s">
        <v>81</v>
      </c>
      <c r="P37" t="s">
        <v>81</v>
      </c>
      <c r="Q37">
        <v>1</v>
      </c>
      <c r="X37">
        <v>0.8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 t="s">
        <v>47</v>
      </c>
      <c r="AG37">
        <v>0.8</v>
      </c>
      <c r="AH37">
        <v>2</v>
      </c>
      <c r="AI37">
        <v>34737218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ROW(Source!A45)</f>
        <v>45</v>
      </c>
      <c r="B38">
        <v>34737212</v>
      </c>
      <c r="C38">
        <v>34737191</v>
      </c>
      <c r="D38">
        <v>31712735</v>
      </c>
      <c r="E38">
        <v>1</v>
      </c>
      <c r="F38">
        <v>1</v>
      </c>
      <c r="G38">
        <v>1</v>
      </c>
      <c r="H38">
        <v>1</v>
      </c>
      <c r="I38" t="s">
        <v>430</v>
      </c>
      <c r="J38" t="s">
        <v>47</v>
      </c>
      <c r="K38" t="s">
        <v>431</v>
      </c>
      <c r="L38">
        <v>1191</v>
      </c>
      <c r="N38">
        <v>1013</v>
      </c>
      <c r="O38" t="s">
        <v>414</v>
      </c>
      <c r="P38" t="s">
        <v>414</v>
      </c>
      <c r="Q38">
        <v>1</v>
      </c>
      <c r="X38">
        <v>45.7</v>
      </c>
      <c r="Y38">
        <v>0</v>
      </c>
      <c r="Z38">
        <v>0</v>
      </c>
      <c r="AA38">
        <v>0</v>
      </c>
      <c r="AB38">
        <v>7.94</v>
      </c>
      <c r="AC38">
        <v>0</v>
      </c>
      <c r="AD38">
        <v>1</v>
      </c>
      <c r="AE38">
        <v>1</v>
      </c>
      <c r="AF38" t="s">
        <v>47</v>
      </c>
      <c r="AG38">
        <v>45.7</v>
      </c>
      <c r="AH38">
        <v>2</v>
      </c>
      <c r="AI38">
        <v>34737212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ROW(Source!A45)</f>
        <v>45</v>
      </c>
      <c r="B39">
        <v>34737213</v>
      </c>
      <c r="C39">
        <v>34737191</v>
      </c>
      <c r="D39">
        <v>31709492</v>
      </c>
      <c r="E39">
        <v>1</v>
      </c>
      <c r="F39">
        <v>1</v>
      </c>
      <c r="G39">
        <v>1</v>
      </c>
      <c r="H39">
        <v>1</v>
      </c>
      <c r="I39" t="s">
        <v>434</v>
      </c>
      <c r="J39" t="s">
        <v>47</v>
      </c>
      <c r="K39" t="s">
        <v>435</v>
      </c>
      <c r="L39">
        <v>1191</v>
      </c>
      <c r="N39">
        <v>1013</v>
      </c>
      <c r="O39" t="s">
        <v>414</v>
      </c>
      <c r="P39" t="s">
        <v>414</v>
      </c>
      <c r="Q39">
        <v>1</v>
      </c>
      <c r="X39">
        <v>0.18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2</v>
      </c>
      <c r="AF39" t="s">
        <v>47</v>
      </c>
      <c r="AG39">
        <v>0.18</v>
      </c>
      <c r="AH39">
        <v>2</v>
      </c>
      <c r="AI39">
        <v>34737213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ROW(Source!A45)</f>
        <v>45</v>
      </c>
      <c r="B40">
        <v>34737214</v>
      </c>
      <c r="C40">
        <v>34737191</v>
      </c>
      <c r="D40">
        <v>31526951</v>
      </c>
      <c r="E40">
        <v>1</v>
      </c>
      <c r="F40">
        <v>1</v>
      </c>
      <c r="G40">
        <v>1</v>
      </c>
      <c r="H40">
        <v>2</v>
      </c>
      <c r="I40" t="s">
        <v>419</v>
      </c>
      <c r="J40" t="s">
        <v>420</v>
      </c>
      <c r="K40" t="s">
        <v>421</v>
      </c>
      <c r="L40">
        <v>1368</v>
      </c>
      <c r="N40">
        <v>1011</v>
      </c>
      <c r="O40" t="s">
        <v>418</v>
      </c>
      <c r="P40" t="s">
        <v>418</v>
      </c>
      <c r="Q40">
        <v>1</v>
      </c>
      <c r="X40">
        <v>0.23</v>
      </c>
      <c r="Y40">
        <v>0</v>
      </c>
      <c r="Z40">
        <v>1.7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47</v>
      </c>
      <c r="AG40">
        <v>0.23</v>
      </c>
      <c r="AH40">
        <v>2</v>
      </c>
      <c r="AI40">
        <v>34737214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ROW(Source!A45)</f>
        <v>45</v>
      </c>
      <c r="B41">
        <v>34737215</v>
      </c>
      <c r="C41">
        <v>34737191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439</v>
      </c>
      <c r="J41" t="s">
        <v>440</v>
      </c>
      <c r="K41" t="s">
        <v>441</v>
      </c>
      <c r="L41">
        <v>1368</v>
      </c>
      <c r="N41">
        <v>1011</v>
      </c>
      <c r="O41" t="s">
        <v>418</v>
      </c>
      <c r="P41" t="s">
        <v>418</v>
      </c>
      <c r="Q41">
        <v>1</v>
      </c>
      <c r="X41">
        <v>0.18</v>
      </c>
      <c r="Y41">
        <v>0</v>
      </c>
      <c r="Z41">
        <v>65.709999999999994</v>
      </c>
      <c r="AA41">
        <v>11.6</v>
      </c>
      <c r="AB41">
        <v>0</v>
      </c>
      <c r="AC41">
        <v>0</v>
      </c>
      <c r="AD41">
        <v>1</v>
      </c>
      <c r="AE41">
        <v>0</v>
      </c>
      <c r="AF41" t="s">
        <v>47</v>
      </c>
      <c r="AG41">
        <v>0.18</v>
      </c>
      <c r="AH41">
        <v>2</v>
      </c>
      <c r="AI41">
        <v>34737215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ROW(Source!A45)</f>
        <v>45</v>
      </c>
      <c r="B42">
        <v>34737216</v>
      </c>
      <c r="C42">
        <v>34737191</v>
      </c>
      <c r="D42">
        <v>31443675</v>
      </c>
      <c r="E42">
        <v>17</v>
      </c>
      <c r="F42">
        <v>1</v>
      </c>
      <c r="G42">
        <v>1</v>
      </c>
      <c r="H42">
        <v>3</v>
      </c>
      <c r="I42" t="s">
        <v>72</v>
      </c>
      <c r="J42" t="s">
        <v>47</v>
      </c>
      <c r="K42" t="s">
        <v>73</v>
      </c>
      <c r="L42">
        <v>1348</v>
      </c>
      <c r="N42">
        <v>1009</v>
      </c>
      <c r="O42" t="s">
        <v>74</v>
      </c>
      <c r="P42" t="s">
        <v>74</v>
      </c>
      <c r="Q42">
        <v>1000</v>
      </c>
      <c r="X42">
        <v>1.27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 t="s">
        <v>47</v>
      </c>
      <c r="AG42">
        <v>1.27</v>
      </c>
      <c r="AH42">
        <v>2</v>
      </c>
      <c r="AI42">
        <v>34737216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ROW(Source!A45)</f>
        <v>45</v>
      </c>
      <c r="B43">
        <v>34737217</v>
      </c>
      <c r="C43">
        <v>34737191</v>
      </c>
      <c r="D43">
        <v>31449148</v>
      </c>
      <c r="E43">
        <v>1</v>
      </c>
      <c r="F43">
        <v>1</v>
      </c>
      <c r="G43">
        <v>1</v>
      </c>
      <c r="H43">
        <v>3</v>
      </c>
      <c r="I43" t="s">
        <v>442</v>
      </c>
      <c r="J43" t="s">
        <v>443</v>
      </c>
      <c r="K43" t="s">
        <v>444</v>
      </c>
      <c r="L43">
        <v>1348</v>
      </c>
      <c r="N43">
        <v>1009</v>
      </c>
      <c r="O43" t="s">
        <v>74</v>
      </c>
      <c r="P43" t="s">
        <v>74</v>
      </c>
      <c r="Q43">
        <v>1000</v>
      </c>
      <c r="X43">
        <v>1E-3</v>
      </c>
      <c r="Y43">
        <v>11978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47</v>
      </c>
      <c r="AG43">
        <v>1E-3</v>
      </c>
      <c r="AH43">
        <v>2</v>
      </c>
      <c r="AI43">
        <v>34737217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ROW(Source!A45)</f>
        <v>45</v>
      </c>
      <c r="B44">
        <v>34737218</v>
      </c>
      <c r="C44">
        <v>34737191</v>
      </c>
      <c r="D44">
        <v>31443701</v>
      </c>
      <c r="E44">
        <v>17</v>
      </c>
      <c r="F44">
        <v>1</v>
      </c>
      <c r="G44">
        <v>1</v>
      </c>
      <c r="H44">
        <v>3</v>
      </c>
      <c r="I44" t="s">
        <v>100</v>
      </c>
      <c r="J44" t="s">
        <v>47</v>
      </c>
      <c r="K44" t="s">
        <v>101</v>
      </c>
      <c r="L44">
        <v>1339</v>
      </c>
      <c r="N44">
        <v>1007</v>
      </c>
      <c r="O44" t="s">
        <v>81</v>
      </c>
      <c r="P44" t="s">
        <v>81</v>
      </c>
      <c r="Q44">
        <v>1</v>
      </c>
      <c r="X44">
        <v>0.8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 t="s">
        <v>47</v>
      </c>
      <c r="AG44">
        <v>0.8</v>
      </c>
      <c r="AH44">
        <v>2</v>
      </c>
      <c r="AI44">
        <v>34737218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ROW(Source!A50)</f>
        <v>50</v>
      </c>
      <c r="B45">
        <v>34737221</v>
      </c>
      <c r="C45">
        <v>34737192</v>
      </c>
      <c r="D45">
        <v>31714582</v>
      </c>
      <c r="E45">
        <v>1</v>
      </c>
      <c r="F45">
        <v>1</v>
      </c>
      <c r="G45">
        <v>1</v>
      </c>
      <c r="H45">
        <v>1</v>
      </c>
      <c r="I45" t="s">
        <v>445</v>
      </c>
      <c r="J45" t="s">
        <v>47</v>
      </c>
      <c r="K45" t="s">
        <v>446</v>
      </c>
      <c r="L45">
        <v>1191</v>
      </c>
      <c r="N45">
        <v>1013</v>
      </c>
      <c r="O45" t="s">
        <v>414</v>
      </c>
      <c r="P45" t="s">
        <v>414</v>
      </c>
      <c r="Q45">
        <v>1</v>
      </c>
      <c r="X45">
        <v>1.42</v>
      </c>
      <c r="Y45">
        <v>0</v>
      </c>
      <c r="Z45">
        <v>0</v>
      </c>
      <c r="AA45">
        <v>0</v>
      </c>
      <c r="AB45">
        <v>8.3800000000000008</v>
      </c>
      <c r="AC45">
        <v>0</v>
      </c>
      <c r="AD45">
        <v>1</v>
      </c>
      <c r="AE45">
        <v>1</v>
      </c>
      <c r="AF45" t="s">
        <v>47</v>
      </c>
      <c r="AG45">
        <v>1.42</v>
      </c>
      <c r="AH45">
        <v>2</v>
      </c>
      <c r="AI45">
        <v>34737221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ROW(Source!A50)</f>
        <v>50</v>
      </c>
      <c r="B46">
        <v>34737222</v>
      </c>
      <c r="C46">
        <v>34737192</v>
      </c>
      <c r="D46">
        <v>31709492</v>
      </c>
      <c r="E46">
        <v>1</v>
      </c>
      <c r="F46">
        <v>1</v>
      </c>
      <c r="G46">
        <v>1</v>
      </c>
      <c r="H46">
        <v>1</v>
      </c>
      <c r="I46" t="s">
        <v>434</v>
      </c>
      <c r="J46" t="s">
        <v>47</v>
      </c>
      <c r="K46" t="s">
        <v>435</v>
      </c>
      <c r="L46">
        <v>1191</v>
      </c>
      <c r="N46">
        <v>1013</v>
      </c>
      <c r="O46" t="s">
        <v>414</v>
      </c>
      <c r="P46" t="s">
        <v>414</v>
      </c>
      <c r="Q46">
        <v>1</v>
      </c>
      <c r="X46">
        <v>0.27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F46" t="s">
        <v>47</v>
      </c>
      <c r="AG46">
        <v>0.27</v>
      </c>
      <c r="AH46">
        <v>2</v>
      </c>
      <c r="AI46">
        <v>34737222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ROW(Source!A50)</f>
        <v>50</v>
      </c>
      <c r="B47">
        <v>34737223</v>
      </c>
      <c r="C47">
        <v>34737192</v>
      </c>
      <c r="D47">
        <v>31526951</v>
      </c>
      <c r="E47">
        <v>1</v>
      </c>
      <c r="F47">
        <v>1</v>
      </c>
      <c r="G47">
        <v>1</v>
      </c>
      <c r="H47">
        <v>2</v>
      </c>
      <c r="I47" t="s">
        <v>419</v>
      </c>
      <c r="J47" t="s">
        <v>420</v>
      </c>
      <c r="K47" t="s">
        <v>421</v>
      </c>
      <c r="L47">
        <v>1368</v>
      </c>
      <c r="N47">
        <v>1011</v>
      </c>
      <c r="O47" t="s">
        <v>418</v>
      </c>
      <c r="P47" t="s">
        <v>418</v>
      </c>
      <c r="Q47">
        <v>1</v>
      </c>
      <c r="X47">
        <v>0.51</v>
      </c>
      <c r="Y47">
        <v>0</v>
      </c>
      <c r="Z47">
        <v>1.7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47</v>
      </c>
      <c r="AG47">
        <v>0.51</v>
      </c>
      <c r="AH47">
        <v>2</v>
      </c>
      <c r="AI47">
        <v>34737223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ROW(Source!A50)</f>
        <v>50</v>
      </c>
      <c r="B48">
        <v>34737224</v>
      </c>
      <c r="C48">
        <v>34737192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439</v>
      </c>
      <c r="J48" t="s">
        <v>440</v>
      </c>
      <c r="K48" t="s">
        <v>441</v>
      </c>
      <c r="L48">
        <v>1368</v>
      </c>
      <c r="N48">
        <v>1011</v>
      </c>
      <c r="O48" t="s">
        <v>418</v>
      </c>
      <c r="P48" t="s">
        <v>418</v>
      </c>
      <c r="Q48">
        <v>1</v>
      </c>
      <c r="X48">
        <v>0.27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47</v>
      </c>
      <c r="AG48">
        <v>0.27</v>
      </c>
      <c r="AH48">
        <v>2</v>
      </c>
      <c r="AI48">
        <v>34737224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ROW(Source!A50)</f>
        <v>50</v>
      </c>
      <c r="B49">
        <v>34737225</v>
      </c>
      <c r="C49">
        <v>34737192</v>
      </c>
      <c r="D49">
        <v>31468893</v>
      </c>
      <c r="E49">
        <v>1</v>
      </c>
      <c r="F49">
        <v>1</v>
      </c>
      <c r="G49">
        <v>1</v>
      </c>
      <c r="H49">
        <v>3</v>
      </c>
      <c r="I49" t="s">
        <v>447</v>
      </c>
      <c r="J49" t="s">
        <v>448</v>
      </c>
      <c r="K49" t="s">
        <v>449</v>
      </c>
      <c r="L49">
        <v>1348</v>
      </c>
      <c r="N49">
        <v>1009</v>
      </c>
      <c r="O49" t="s">
        <v>74</v>
      </c>
      <c r="P49" t="s">
        <v>74</v>
      </c>
      <c r="Q49">
        <v>1000</v>
      </c>
      <c r="X49">
        <v>1E-3</v>
      </c>
      <c r="Y49">
        <v>5989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47</v>
      </c>
      <c r="AG49">
        <v>1E-3</v>
      </c>
      <c r="AH49">
        <v>2</v>
      </c>
      <c r="AI49">
        <v>34737225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ROW(Source!A50)</f>
        <v>50</v>
      </c>
      <c r="B50">
        <v>34737226</v>
      </c>
      <c r="C50">
        <v>34737192</v>
      </c>
      <c r="D50">
        <v>31474824</v>
      </c>
      <c r="E50">
        <v>1</v>
      </c>
      <c r="F50">
        <v>1</v>
      </c>
      <c r="G50">
        <v>1</v>
      </c>
      <c r="H50">
        <v>3</v>
      </c>
      <c r="I50" t="s">
        <v>450</v>
      </c>
      <c r="J50" t="s">
        <v>451</v>
      </c>
      <c r="K50" t="s">
        <v>452</v>
      </c>
      <c r="L50">
        <v>1339</v>
      </c>
      <c r="N50">
        <v>1007</v>
      </c>
      <c r="O50" t="s">
        <v>81</v>
      </c>
      <c r="P50" t="s">
        <v>81</v>
      </c>
      <c r="Q50">
        <v>1</v>
      </c>
      <c r="X50">
        <v>6.7000000000000004E-2</v>
      </c>
      <c r="Y50">
        <v>558.33000000000004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47</v>
      </c>
      <c r="AG50">
        <v>6.7000000000000004E-2</v>
      </c>
      <c r="AH50">
        <v>2</v>
      </c>
      <c r="AI50">
        <v>34737226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ROW(Source!A51)</f>
        <v>51</v>
      </c>
      <c r="B51">
        <v>34737221</v>
      </c>
      <c r="C51">
        <v>34737192</v>
      </c>
      <c r="D51">
        <v>31714582</v>
      </c>
      <c r="E51">
        <v>1</v>
      </c>
      <c r="F51">
        <v>1</v>
      </c>
      <c r="G51">
        <v>1</v>
      </c>
      <c r="H51">
        <v>1</v>
      </c>
      <c r="I51" t="s">
        <v>445</v>
      </c>
      <c r="J51" t="s">
        <v>47</v>
      </c>
      <c r="K51" t="s">
        <v>446</v>
      </c>
      <c r="L51">
        <v>1191</v>
      </c>
      <c r="N51">
        <v>1013</v>
      </c>
      <c r="O51" t="s">
        <v>414</v>
      </c>
      <c r="P51" t="s">
        <v>414</v>
      </c>
      <c r="Q51">
        <v>1</v>
      </c>
      <c r="X51">
        <v>1.42</v>
      </c>
      <c r="Y51">
        <v>0</v>
      </c>
      <c r="Z51">
        <v>0</v>
      </c>
      <c r="AA51">
        <v>0</v>
      </c>
      <c r="AB51">
        <v>8.3800000000000008</v>
      </c>
      <c r="AC51">
        <v>0</v>
      </c>
      <c r="AD51">
        <v>1</v>
      </c>
      <c r="AE51">
        <v>1</v>
      </c>
      <c r="AF51" t="s">
        <v>47</v>
      </c>
      <c r="AG51">
        <v>1.42</v>
      </c>
      <c r="AH51">
        <v>2</v>
      </c>
      <c r="AI51">
        <v>34737221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ROW(Source!A51)</f>
        <v>51</v>
      </c>
      <c r="B52">
        <v>34737222</v>
      </c>
      <c r="C52">
        <v>34737192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434</v>
      </c>
      <c r="J52" t="s">
        <v>47</v>
      </c>
      <c r="K52" t="s">
        <v>435</v>
      </c>
      <c r="L52">
        <v>1191</v>
      </c>
      <c r="N52">
        <v>1013</v>
      </c>
      <c r="O52" t="s">
        <v>414</v>
      </c>
      <c r="P52" t="s">
        <v>414</v>
      </c>
      <c r="Q52">
        <v>1</v>
      </c>
      <c r="X52">
        <v>0.27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2</v>
      </c>
      <c r="AF52" t="s">
        <v>47</v>
      </c>
      <c r="AG52">
        <v>0.27</v>
      </c>
      <c r="AH52">
        <v>2</v>
      </c>
      <c r="AI52">
        <v>34737222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ROW(Source!A51)</f>
        <v>51</v>
      </c>
      <c r="B53">
        <v>34737223</v>
      </c>
      <c r="C53">
        <v>34737192</v>
      </c>
      <c r="D53">
        <v>31526951</v>
      </c>
      <c r="E53">
        <v>1</v>
      </c>
      <c r="F53">
        <v>1</v>
      </c>
      <c r="G53">
        <v>1</v>
      </c>
      <c r="H53">
        <v>2</v>
      </c>
      <c r="I53" t="s">
        <v>419</v>
      </c>
      <c r="J53" t="s">
        <v>420</v>
      </c>
      <c r="K53" t="s">
        <v>421</v>
      </c>
      <c r="L53">
        <v>1368</v>
      </c>
      <c r="N53">
        <v>1011</v>
      </c>
      <c r="O53" t="s">
        <v>418</v>
      </c>
      <c r="P53" t="s">
        <v>418</v>
      </c>
      <c r="Q53">
        <v>1</v>
      </c>
      <c r="X53">
        <v>0.51</v>
      </c>
      <c r="Y53">
        <v>0</v>
      </c>
      <c r="Z53">
        <v>1.7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47</v>
      </c>
      <c r="AG53">
        <v>0.51</v>
      </c>
      <c r="AH53">
        <v>2</v>
      </c>
      <c r="AI53">
        <v>34737223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ROW(Source!A51)</f>
        <v>51</v>
      </c>
      <c r="B54">
        <v>34737224</v>
      </c>
      <c r="C54">
        <v>34737192</v>
      </c>
      <c r="D54">
        <v>31528142</v>
      </c>
      <c r="E54">
        <v>1</v>
      </c>
      <c r="F54">
        <v>1</v>
      </c>
      <c r="G54">
        <v>1</v>
      </c>
      <c r="H54">
        <v>2</v>
      </c>
      <c r="I54" t="s">
        <v>439</v>
      </c>
      <c r="J54" t="s">
        <v>440</v>
      </c>
      <c r="K54" t="s">
        <v>441</v>
      </c>
      <c r="L54">
        <v>1368</v>
      </c>
      <c r="N54">
        <v>1011</v>
      </c>
      <c r="O54" t="s">
        <v>418</v>
      </c>
      <c r="P54" t="s">
        <v>418</v>
      </c>
      <c r="Q54">
        <v>1</v>
      </c>
      <c r="X54">
        <v>0.27</v>
      </c>
      <c r="Y54">
        <v>0</v>
      </c>
      <c r="Z54">
        <v>65.709999999999994</v>
      </c>
      <c r="AA54">
        <v>11.6</v>
      </c>
      <c r="AB54">
        <v>0</v>
      </c>
      <c r="AC54">
        <v>0</v>
      </c>
      <c r="AD54">
        <v>1</v>
      </c>
      <c r="AE54">
        <v>0</v>
      </c>
      <c r="AF54" t="s">
        <v>47</v>
      </c>
      <c r="AG54">
        <v>0.27</v>
      </c>
      <c r="AH54">
        <v>2</v>
      </c>
      <c r="AI54">
        <v>34737224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ROW(Source!A51)</f>
        <v>51</v>
      </c>
      <c r="B55">
        <v>34737225</v>
      </c>
      <c r="C55">
        <v>34737192</v>
      </c>
      <c r="D55">
        <v>31468893</v>
      </c>
      <c r="E55">
        <v>1</v>
      </c>
      <c r="F55">
        <v>1</v>
      </c>
      <c r="G55">
        <v>1</v>
      </c>
      <c r="H55">
        <v>3</v>
      </c>
      <c r="I55" t="s">
        <v>447</v>
      </c>
      <c r="J55" t="s">
        <v>448</v>
      </c>
      <c r="K55" t="s">
        <v>449</v>
      </c>
      <c r="L55">
        <v>1348</v>
      </c>
      <c r="N55">
        <v>1009</v>
      </c>
      <c r="O55" t="s">
        <v>74</v>
      </c>
      <c r="P55" t="s">
        <v>74</v>
      </c>
      <c r="Q55">
        <v>1000</v>
      </c>
      <c r="X55">
        <v>1E-3</v>
      </c>
      <c r="Y55">
        <v>5989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47</v>
      </c>
      <c r="AG55">
        <v>1E-3</v>
      </c>
      <c r="AH55">
        <v>2</v>
      </c>
      <c r="AI55">
        <v>34737225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ROW(Source!A51)</f>
        <v>51</v>
      </c>
      <c r="B56">
        <v>34737226</v>
      </c>
      <c r="C56">
        <v>34737192</v>
      </c>
      <c r="D56">
        <v>31474824</v>
      </c>
      <c r="E56">
        <v>1</v>
      </c>
      <c r="F56">
        <v>1</v>
      </c>
      <c r="G56">
        <v>1</v>
      </c>
      <c r="H56">
        <v>3</v>
      </c>
      <c r="I56" t="s">
        <v>450</v>
      </c>
      <c r="J56" t="s">
        <v>451</v>
      </c>
      <c r="K56" t="s">
        <v>452</v>
      </c>
      <c r="L56">
        <v>1339</v>
      </c>
      <c r="N56">
        <v>1007</v>
      </c>
      <c r="O56" t="s">
        <v>81</v>
      </c>
      <c r="P56" t="s">
        <v>81</v>
      </c>
      <c r="Q56">
        <v>1</v>
      </c>
      <c r="X56">
        <v>6.7000000000000004E-2</v>
      </c>
      <c r="Y56">
        <v>558.33000000000004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47</v>
      </c>
      <c r="AG56">
        <v>6.7000000000000004E-2</v>
      </c>
      <c r="AH56">
        <v>2</v>
      </c>
      <c r="AI56">
        <v>34737226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ROW(Source!A86)</f>
        <v>86</v>
      </c>
      <c r="B57">
        <v>34736417</v>
      </c>
      <c r="C57">
        <v>34736416</v>
      </c>
      <c r="D57">
        <v>31711332</v>
      </c>
      <c r="E57">
        <v>1</v>
      </c>
      <c r="F57">
        <v>1</v>
      </c>
      <c r="G57">
        <v>1</v>
      </c>
      <c r="H57">
        <v>1</v>
      </c>
      <c r="I57" t="s">
        <v>453</v>
      </c>
      <c r="J57" t="s">
        <v>47</v>
      </c>
      <c r="K57" t="s">
        <v>454</v>
      </c>
      <c r="L57">
        <v>1191</v>
      </c>
      <c r="N57">
        <v>1013</v>
      </c>
      <c r="O57" t="s">
        <v>414</v>
      </c>
      <c r="P57" t="s">
        <v>414</v>
      </c>
      <c r="Q57">
        <v>1</v>
      </c>
      <c r="X57">
        <v>12.3</v>
      </c>
      <c r="Y57">
        <v>0</v>
      </c>
      <c r="Z57">
        <v>0</v>
      </c>
      <c r="AA57">
        <v>0</v>
      </c>
      <c r="AB57">
        <v>8.17</v>
      </c>
      <c r="AC57">
        <v>0</v>
      </c>
      <c r="AD57">
        <v>1</v>
      </c>
      <c r="AE57">
        <v>1</v>
      </c>
      <c r="AF57" t="s">
        <v>47</v>
      </c>
      <c r="AG57">
        <v>12.3</v>
      </c>
      <c r="AH57">
        <v>2</v>
      </c>
      <c r="AI57">
        <v>34736417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ROW(Source!A86)</f>
        <v>86</v>
      </c>
      <c r="B58">
        <v>34736418</v>
      </c>
      <c r="C58">
        <v>34736416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434</v>
      </c>
      <c r="J58" t="s">
        <v>47</v>
      </c>
      <c r="K58" t="s">
        <v>435</v>
      </c>
      <c r="L58">
        <v>1191</v>
      </c>
      <c r="N58">
        <v>1013</v>
      </c>
      <c r="O58" t="s">
        <v>414</v>
      </c>
      <c r="P58" t="s">
        <v>414</v>
      </c>
      <c r="Q58">
        <v>1</v>
      </c>
      <c r="X58">
        <v>0.01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47</v>
      </c>
      <c r="AG58">
        <v>0.01</v>
      </c>
      <c r="AH58">
        <v>2</v>
      </c>
      <c r="AI58">
        <v>34736418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ROW(Source!A86)</f>
        <v>86</v>
      </c>
      <c r="B59">
        <v>34736419</v>
      </c>
      <c r="C59">
        <v>34736416</v>
      </c>
      <c r="D59">
        <v>31528142</v>
      </c>
      <c r="E59">
        <v>1</v>
      </c>
      <c r="F59">
        <v>1</v>
      </c>
      <c r="G59">
        <v>1</v>
      </c>
      <c r="H59">
        <v>2</v>
      </c>
      <c r="I59" t="s">
        <v>439</v>
      </c>
      <c r="J59" t="s">
        <v>440</v>
      </c>
      <c r="K59" t="s">
        <v>441</v>
      </c>
      <c r="L59">
        <v>1368</v>
      </c>
      <c r="N59">
        <v>1011</v>
      </c>
      <c r="O59" t="s">
        <v>418</v>
      </c>
      <c r="P59" t="s">
        <v>418</v>
      </c>
      <c r="Q59">
        <v>1</v>
      </c>
      <c r="X59">
        <v>0.01</v>
      </c>
      <c r="Y59">
        <v>0</v>
      </c>
      <c r="Z59">
        <v>65.709999999999994</v>
      </c>
      <c r="AA59">
        <v>11.6</v>
      </c>
      <c r="AB59">
        <v>0</v>
      </c>
      <c r="AC59">
        <v>0</v>
      </c>
      <c r="AD59">
        <v>1</v>
      </c>
      <c r="AE59">
        <v>0</v>
      </c>
      <c r="AF59" t="s">
        <v>47</v>
      </c>
      <c r="AG59">
        <v>0.01</v>
      </c>
      <c r="AH59">
        <v>2</v>
      </c>
      <c r="AI59">
        <v>34736419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ROW(Source!A86)</f>
        <v>86</v>
      </c>
      <c r="B60">
        <v>34736420</v>
      </c>
      <c r="C60">
        <v>34736416</v>
      </c>
      <c r="D60">
        <v>31441178</v>
      </c>
      <c r="E60">
        <v>17</v>
      </c>
      <c r="F60">
        <v>1</v>
      </c>
      <c r="G60">
        <v>1</v>
      </c>
      <c r="H60">
        <v>3</v>
      </c>
      <c r="I60" t="s">
        <v>168</v>
      </c>
      <c r="J60" t="s">
        <v>47</v>
      </c>
      <c r="K60" t="s">
        <v>169</v>
      </c>
      <c r="L60">
        <v>1327</v>
      </c>
      <c r="N60">
        <v>1005</v>
      </c>
      <c r="O60" t="s">
        <v>170</v>
      </c>
      <c r="P60" t="s">
        <v>170</v>
      </c>
      <c r="Q60">
        <v>1</v>
      </c>
      <c r="X60">
        <v>125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 t="s">
        <v>47</v>
      </c>
      <c r="AG60">
        <v>125</v>
      </c>
      <c r="AH60">
        <v>2</v>
      </c>
      <c r="AI60">
        <v>34736420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ROW(Source!A86)</f>
        <v>86</v>
      </c>
      <c r="B61">
        <v>34736421</v>
      </c>
      <c r="C61">
        <v>34736416</v>
      </c>
      <c r="D61">
        <v>31449148</v>
      </c>
      <c r="E61">
        <v>1</v>
      </c>
      <c r="F61">
        <v>1</v>
      </c>
      <c r="G61">
        <v>1</v>
      </c>
      <c r="H61">
        <v>3</v>
      </c>
      <c r="I61" t="s">
        <v>442</v>
      </c>
      <c r="J61" t="s">
        <v>443</v>
      </c>
      <c r="K61" t="s">
        <v>444</v>
      </c>
      <c r="L61">
        <v>1348</v>
      </c>
      <c r="N61">
        <v>1009</v>
      </c>
      <c r="O61" t="s">
        <v>74</v>
      </c>
      <c r="P61" t="s">
        <v>74</v>
      </c>
      <c r="Q61">
        <v>1000</v>
      </c>
      <c r="X61">
        <v>1.1E-4</v>
      </c>
      <c r="Y61">
        <v>11978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47</v>
      </c>
      <c r="AG61">
        <v>1.1E-4</v>
      </c>
      <c r="AH61">
        <v>2</v>
      </c>
      <c r="AI61">
        <v>34736421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ROW(Source!A86)</f>
        <v>86</v>
      </c>
      <c r="B62">
        <v>34736422</v>
      </c>
      <c r="C62">
        <v>34736416</v>
      </c>
      <c r="D62">
        <v>31450131</v>
      </c>
      <c r="E62">
        <v>1</v>
      </c>
      <c r="F62">
        <v>1</v>
      </c>
      <c r="G62">
        <v>1</v>
      </c>
      <c r="H62">
        <v>3</v>
      </c>
      <c r="I62" t="s">
        <v>455</v>
      </c>
      <c r="J62" t="s">
        <v>456</v>
      </c>
      <c r="K62" t="s">
        <v>457</v>
      </c>
      <c r="L62">
        <v>1348</v>
      </c>
      <c r="N62">
        <v>1009</v>
      </c>
      <c r="O62" t="s">
        <v>74</v>
      </c>
      <c r="P62" t="s">
        <v>74</v>
      </c>
      <c r="Q62">
        <v>1000</v>
      </c>
      <c r="X62">
        <v>8.4999999999999995E-4</v>
      </c>
      <c r="Y62">
        <v>87116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47</v>
      </c>
      <c r="AG62">
        <v>8.4999999999999995E-4</v>
      </c>
      <c r="AH62">
        <v>2</v>
      </c>
      <c r="AI62">
        <v>34736422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ROW(Source!A86)</f>
        <v>86</v>
      </c>
      <c r="B63">
        <v>34736423</v>
      </c>
      <c r="C63">
        <v>34736416</v>
      </c>
      <c r="D63">
        <v>31469117</v>
      </c>
      <c r="E63">
        <v>1</v>
      </c>
      <c r="F63">
        <v>1</v>
      </c>
      <c r="G63">
        <v>1</v>
      </c>
      <c r="H63">
        <v>3</v>
      </c>
      <c r="I63" t="s">
        <v>458</v>
      </c>
      <c r="J63" t="s">
        <v>459</v>
      </c>
      <c r="K63" t="s">
        <v>460</v>
      </c>
      <c r="L63">
        <v>1356</v>
      </c>
      <c r="N63">
        <v>1010</v>
      </c>
      <c r="O63" t="s">
        <v>188</v>
      </c>
      <c r="P63" t="s">
        <v>188</v>
      </c>
      <c r="Q63">
        <v>1000</v>
      </c>
      <c r="X63">
        <v>2.3599999999999999E-2</v>
      </c>
      <c r="Y63">
        <v>1400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47</v>
      </c>
      <c r="AG63">
        <v>2.3599999999999999E-2</v>
      </c>
      <c r="AH63">
        <v>2</v>
      </c>
      <c r="AI63">
        <v>34736423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ROW(Source!A86)</f>
        <v>86</v>
      </c>
      <c r="B64">
        <v>34736424</v>
      </c>
      <c r="C64">
        <v>34736416</v>
      </c>
      <c r="D64">
        <v>31470237</v>
      </c>
      <c r="E64">
        <v>1</v>
      </c>
      <c r="F64">
        <v>1</v>
      </c>
      <c r="G64">
        <v>1</v>
      </c>
      <c r="H64">
        <v>3</v>
      </c>
      <c r="I64" t="s">
        <v>461</v>
      </c>
      <c r="J64" t="s">
        <v>462</v>
      </c>
      <c r="K64" t="s">
        <v>463</v>
      </c>
      <c r="L64">
        <v>1348</v>
      </c>
      <c r="N64">
        <v>1009</v>
      </c>
      <c r="O64" t="s">
        <v>74</v>
      </c>
      <c r="P64" t="s">
        <v>74</v>
      </c>
      <c r="Q64">
        <v>1000</v>
      </c>
      <c r="X64">
        <v>8.4999999999999995E-4</v>
      </c>
      <c r="Y64">
        <v>8190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47</v>
      </c>
      <c r="AG64">
        <v>8.4999999999999995E-4</v>
      </c>
      <c r="AH64">
        <v>2</v>
      </c>
      <c r="AI64">
        <v>34736424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ROW(Source!A86)</f>
        <v>86</v>
      </c>
      <c r="B65">
        <v>34736425</v>
      </c>
      <c r="C65">
        <v>34736416</v>
      </c>
      <c r="D65">
        <v>31475867</v>
      </c>
      <c r="E65">
        <v>1</v>
      </c>
      <c r="F65">
        <v>1</v>
      </c>
      <c r="G65">
        <v>1</v>
      </c>
      <c r="H65">
        <v>3</v>
      </c>
      <c r="I65" t="s">
        <v>464</v>
      </c>
      <c r="J65" t="s">
        <v>465</v>
      </c>
      <c r="K65" t="s">
        <v>466</v>
      </c>
      <c r="L65">
        <v>1339</v>
      </c>
      <c r="N65">
        <v>1007</v>
      </c>
      <c r="O65" t="s">
        <v>81</v>
      </c>
      <c r="P65" t="s">
        <v>81</v>
      </c>
      <c r="Q65">
        <v>1</v>
      </c>
      <c r="X65">
        <v>3.3999999999999998E-3</v>
      </c>
      <c r="Y65">
        <v>14250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47</v>
      </c>
      <c r="AG65">
        <v>3.3999999999999998E-3</v>
      </c>
      <c r="AH65">
        <v>2</v>
      </c>
      <c r="AI65">
        <v>34736425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ROW(Source!A87)</f>
        <v>87</v>
      </c>
      <c r="B66">
        <v>34736417</v>
      </c>
      <c r="C66">
        <v>34736416</v>
      </c>
      <c r="D66">
        <v>31711332</v>
      </c>
      <c r="E66">
        <v>1</v>
      </c>
      <c r="F66">
        <v>1</v>
      </c>
      <c r="G66">
        <v>1</v>
      </c>
      <c r="H66">
        <v>1</v>
      </c>
      <c r="I66" t="s">
        <v>453</v>
      </c>
      <c r="J66" t="s">
        <v>47</v>
      </c>
      <c r="K66" t="s">
        <v>454</v>
      </c>
      <c r="L66">
        <v>1191</v>
      </c>
      <c r="N66">
        <v>1013</v>
      </c>
      <c r="O66" t="s">
        <v>414</v>
      </c>
      <c r="P66" t="s">
        <v>414</v>
      </c>
      <c r="Q66">
        <v>1</v>
      </c>
      <c r="X66">
        <v>12.3</v>
      </c>
      <c r="Y66">
        <v>0</v>
      </c>
      <c r="Z66">
        <v>0</v>
      </c>
      <c r="AA66">
        <v>0</v>
      </c>
      <c r="AB66">
        <v>8.17</v>
      </c>
      <c r="AC66">
        <v>0</v>
      </c>
      <c r="AD66">
        <v>1</v>
      </c>
      <c r="AE66">
        <v>1</v>
      </c>
      <c r="AF66" t="s">
        <v>47</v>
      </c>
      <c r="AG66">
        <v>12.3</v>
      </c>
      <c r="AH66">
        <v>2</v>
      </c>
      <c r="AI66">
        <v>34736417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ROW(Source!A87)</f>
        <v>87</v>
      </c>
      <c r="B67">
        <v>34736418</v>
      </c>
      <c r="C67">
        <v>34736416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434</v>
      </c>
      <c r="J67" t="s">
        <v>47</v>
      </c>
      <c r="K67" t="s">
        <v>435</v>
      </c>
      <c r="L67">
        <v>1191</v>
      </c>
      <c r="N67">
        <v>1013</v>
      </c>
      <c r="O67" t="s">
        <v>414</v>
      </c>
      <c r="P67" t="s">
        <v>414</v>
      </c>
      <c r="Q67">
        <v>1</v>
      </c>
      <c r="X67">
        <v>0.01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2</v>
      </c>
      <c r="AF67" t="s">
        <v>47</v>
      </c>
      <c r="AG67">
        <v>0.01</v>
      </c>
      <c r="AH67">
        <v>2</v>
      </c>
      <c r="AI67">
        <v>34736418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ROW(Source!A87)</f>
        <v>87</v>
      </c>
      <c r="B68">
        <v>34736419</v>
      </c>
      <c r="C68">
        <v>34736416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439</v>
      </c>
      <c r="J68" t="s">
        <v>440</v>
      </c>
      <c r="K68" t="s">
        <v>441</v>
      </c>
      <c r="L68">
        <v>1368</v>
      </c>
      <c r="N68">
        <v>1011</v>
      </c>
      <c r="O68" t="s">
        <v>418</v>
      </c>
      <c r="P68" t="s">
        <v>418</v>
      </c>
      <c r="Q68">
        <v>1</v>
      </c>
      <c r="X68">
        <v>0.01</v>
      </c>
      <c r="Y68">
        <v>0</v>
      </c>
      <c r="Z68">
        <v>65.709999999999994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47</v>
      </c>
      <c r="AG68">
        <v>0.01</v>
      </c>
      <c r="AH68">
        <v>2</v>
      </c>
      <c r="AI68">
        <v>34736419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ROW(Source!A87)</f>
        <v>87</v>
      </c>
      <c r="B69">
        <v>34736420</v>
      </c>
      <c r="C69">
        <v>34736416</v>
      </c>
      <c r="D69">
        <v>31441178</v>
      </c>
      <c r="E69">
        <v>17</v>
      </c>
      <c r="F69">
        <v>1</v>
      </c>
      <c r="G69">
        <v>1</v>
      </c>
      <c r="H69">
        <v>3</v>
      </c>
      <c r="I69" t="s">
        <v>168</v>
      </c>
      <c r="J69" t="s">
        <v>47</v>
      </c>
      <c r="K69" t="s">
        <v>169</v>
      </c>
      <c r="L69">
        <v>1327</v>
      </c>
      <c r="N69">
        <v>1005</v>
      </c>
      <c r="O69" t="s">
        <v>170</v>
      </c>
      <c r="P69" t="s">
        <v>170</v>
      </c>
      <c r="Q69">
        <v>1</v>
      </c>
      <c r="X69">
        <v>125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 t="s">
        <v>47</v>
      </c>
      <c r="AG69">
        <v>125</v>
      </c>
      <c r="AH69">
        <v>2</v>
      </c>
      <c r="AI69">
        <v>34736420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ROW(Source!A87)</f>
        <v>87</v>
      </c>
      <c r="B70">
        <v>34736421</v>
      </c>
      <c r="C70">
        <v>34736416</v>
      </c>
      <c r="D70">
        <v>31449148</v>
      </c>
      <c r="E70">
        <v>1</v>
      </c>
      <c r="F70">
        <v>1</v>
      </c>
      <c r="G70">
        <v>1</v>
      </c>
      <c r="H70">
        <v>3</v>
      </c>
      <c r="I70" t="s">
        <v>442</v>
      </c>
      <c r="J70" t="s">
        <v>443</v>
      </c>
      <c r="K70" t="s">
        <v>444</v>
      </c>
      <c r="L70">
        <v>1348</v>
      </c>
      <c r="N70">
        <v>1009</v>
      </c>
      <c r="O70" t="s">
        <v>74</v>
      </c>
      <c r="P70" t="s">
        <v>74</v>
      </c>
      <c r="Q70">
        <v>1000</v>
      </c>
      <c r="X70">
        <v>1.1E-4</v>
      </c>
      <c r="Y70">
        <v>11978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47</v>
      </c>
      <c r="AG70">
        <v>1.1E-4</v>
      </c>
      <c r="AH70">
        <v>2</v>
      </c>
      <c r="AI70">
        <v>34736421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ROW(Source!A87)</f>
        <v>87</v>
      </c>
      <c r="B71">
        <v>34736422</v>
      </c>
      <c r="C71">
        <v>34736416</v>
      </c>
      <c r="D71">
        <v>31450131</v>
      </c>
      <c r="E71">
        <v>1</v>
      </c>
      <c r="F71">
        <v>1</v>
      </c>
      <c r="G71">
        <v>1</v>
      </c>
      <c r="H71">
        <v>3</v>
      </c>
      <c r="I71" t="s">
        <v>455</v>
      </c>
      <c r="J71" t="s">
        <v>456</v>
      </c>
      <c r="K71" t="s">
        <v>457</v>
      </c>
      <c r="L71">
        <v>1348</v>
      </c>
      <c r="N71">
        <v>1009</v>
      </c>
      <c r="O71" t="s">
        <v>74</v>
      </c>
      <c r="P71" t="s">
        <v>74</v>
      </c>
      <c r="Q71">
        <v>1000</v>
      </c>
      <c r="X71">
        <v>8.4999999999999995E-4</v>
      </c>
      <c r="Y71">
        <v>87116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47</v>
      </c>
      <c r="AG71">
        <v>8.4999999999999995E-4</v>
      </c>
      <c r="AH71">
        <v>2</v>
      </c>
      <c r="AI71">
        <v>34736422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ROW(Source!A87)</f>
        <v>87</v>
      </c>
      <c r="B72">
        <v>34736423</v>
      </c>
      <c r="C72">
        <v>34736416</v>
      </c>
      <c r="D72">
        <v>31469117</v>
      </c>
      <c r="E72">
        <v>1</v>
      </c>
      <c r="F72">
        <v>1</v>
      </c>
      <c r="G72">
        <v>1</v>
      </c>
      <c r="H72">
        <v>3</v>
      </c>
      <c r="I72" t="s">
        <v>458</v>
      </c>
      <c r="J72" t="s">
        <v>459</v>
      </c>
      <c r="K72" t="s">
        <v>460</v>
      </c>
      <c r="L72">
        <v>1356</v>
      </c>
      <c r="N72">
        <v>1010</v>
      </c>
      <c r="O72" t="s">
        <v>188</v>
      </c>
      <c r="P72" t="s">
        <v>188</v>
      </c>
      <c r="Q72">
        <v>1000</v>
      </c>
      <c r="X72">
        <v>2.3599999999999999E-2</v>
      </c>
      <c r="Y72">
        <v>1400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47</v>
      </c>
      <c r="AG72">
        <v>2.3599999999999999E-2</v>
      </c>
      <c r="AH72">
        <v>2</v>
      </c>
      <c r="AI72">
        <v>34736423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ROW(Source!A87)</f>
        <v>87</v>
      </c>
      <c r="B73">
        <v>34736424</v>
      </c>
      <c r="C73">
        <v>34736416</v>
      </c>
      <c r="D73">
        <v>31470237</v>
      </c>
      <c r="E73">
        <v>1</v>
      </c>
      <c r="F73">
        <v>1</v>
      </c>
      <c r="G73">
        <v>1</v>
      </c>
      <c r="H73">
        <v>3</v>
      </c>
      <c r="I73" t="s">
        <v>461</v>
      </c>
      <c r="J73" t="s">
        <v>462</v>
      </c>
      <c r="K73" t="s">
        <v>463</v>
      </c>
      <c r="L73">
        <v>1348</v>
      </c>
      <c r="N73">
        <v>1009</v>
      </c>
      <c r="O73" t="s">
        <v>74</v>
      </c>
      <c r="P73" t="s">
        <v>74</v>
      </c>
      <c r="Q73">
        <v>1000</v>
      </c>
      <c r="X73">
        <v>8.4999999999999995E-4</v>
      </c>
      <c r="Y73">
        <v>8190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47</v>
      </c>
      <c r="AG73">
        <v>8.4999999999999995E-4</v>
      </c>
      <c r="AH73">
        <v>2</v>
      </c>
      <c r="AI73">
        <v>34736424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ROW(Source!A87)</f>
        <v>87</v>
      </c>
      <c r="B74">
        <v>34736425</v>
      </c>
      <c r="C74">
        <v>34736416</v>
      </c>
      <c r="D74">
        <v>31475867</v>
      </c>
      <c r="E74">
        <v>1</v>
      </c>
      <c r="F74">
        <v>1</v>
      </c>
      <c r="G74">
        <v>1</v>
      </c>
      <c r="H74">
        <v>3</v>
      </c>
      <c r="I74" t="s">
        <v>464</v>
      </c>
      <c r="J74" t="s">
        <v>465</v>
      </c>
      <c r="K74" t="s">
        <v>466</v>
      </c>
      <c r="L74">
        <v>1339</v>
      </c>
      <c r="N74">
        <v>1007</v>
      </c>
      <c r="O74" t="s">
        <v>81</v>
      </c>
      <c r="P74" t="s">
        <v>81</v>
      </c>
      <c r="Q74">
        <v>1</v>
      </c>
      <c r="X74">
        <v>3.3999999999999998E-3</v>
      </c>
      <c r="Y74">
        <v>14250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47</v>
      </c>
      <c r="AG74">
        <v>3.3999999999999998E-3</v>
      </c>
      <c r="AH74">
        <v>2</v>
      </c>
      <c r="AI74">
        <v>34736425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ROW(Source!A90)</f>
        <v>90</v>
      </c>
      <c r="B75">
        <v>34736311</v>
      </c>
      <c r="C75">
        <v>34736310</v>
      </c>
      <c r="D75">
        <v>31711452</v>
      </c>
      <c r="E75">
        <v>1</v>
      </c>
      <c r="F75">
        <v>1</v>
      </c>
      <c r="G75">
        <v>1</v>
      </c>
      <c r="H75">
        <v>1</v>
      </c>
      <c r="I75" t="s">
        <v>467</v>
      </c>
      <c r="J75" t="s">
        <v>47</v>
      </c>
      <c r="K75" t="s">
        <v>468</v>
      </c>
      <c r="L75">
        <v>1191</v>
      </c>
      <c r="N75">
        <v>1013</v>
      </c>
      <c r="O75" t="s">
        <v>414</v>
      </c>
      <c r="P75" t="s">
        <v>414</v>
      </c>
      <c r="Q75">
        <v>1</v>
      </c>
      <c r="X75">
        <v>24.09</v>
      </c>
      <c r="Y75">
        <v>0</v>
      </c>
      <c r="Z75">
        <v>0</v>
      </c>
      <c r="AA75">
        <v>0</v>
      </c>
      <c r="AB75">
        <v>8.31</v>
      </c>
      <c r="AC75">
        <v>0</v>
      </c>
      <c r="AD75">
        <v>1</v>
      </c>
      <c r="AE75">
        <v>1</v>
      </c>
      <c r="AF75" t="s">
        <v>47</v>
      </c>
      <c r="AG75">
        <v>24.09</v>
      </c>
      <c r="AH75">
        <v>2</v>
      </c>
      <c r="AI75">
        <v>34736311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ROW(Source!A90)</f>
        <v>90</v>
      </c>
      <c r="B76">
        <v>34736312</v>
      </c>
      <c r="C76">
        <v>34736310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434</v>
      </c>
      <c r="J76" t="s">
        <v>47</v>
      </c>
      <c r="K76" t="s">
        <v>435</v>
      </c>
      <c r="L76">
        <v>1191</v>
      </c>
      <c r="N76">
        <v>1013</v>
      </c>
      <c r="O76" t="s">
        <v>414</v>
      </c>
      <c r="P76" t="s">
        <v>414</v>
      </c>
      <c r="Q76">
        <v>1</v>
      </c>
      <c r="X76">
        <v>0.37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47</v>
      </c>
      <c r="AG76">
        <v>0.37</v>
      </c>
      <c r="AH76">
        <v>2</v>
      </c>
      <c r="AI76">
        <v>34736312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ROW(Source!A90)</f>
        <v>90</v>
      </c>
      <c r="B77">
        <v>34736313</v>
      </c>
      <c r="C77">
        <v>34736310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469</v>
      </c>
      <c r="J77" t="s">
        <v>470</v>
      </c>
      <c r="K77" t="s">
        <v>471</v>
      </c>
      <c r="L77">
        <v>1368</v>
      </c>
      <c r="N77">
        <v>1011</v>
      </c>
      <c r="O77" t="s">
        <v>418</v>
      </c>
      <c r="P77" t="s">
        <v>418</v>
      </c>
      <c r="Q77">
        <v>1</v>
      </c>
      <c r="X77">
        <v>0.15</v>
      </c>
      <c r="Y77">
        <v>0</v>
      </c>
      <c r="Z77">
        <v>111.99</v>
      </c>
      <c r="AA77">
        <v>13.5</v>
      </c>
      <c r="AB77">
        <v>0</v>
      </c>
      <c r="AC77">
        <v>0</v>
      </c>
      <c r="AD77">
        <v>1</v>
      </c>
      <c r="AE77">
        <v>0</v>
      </c>
      <c r="AF77" t="s">
        <v>47</v>
      </c>
      <c r="AG77">
        <v>0.15</v>
      </c>
      <c r="AH77">
        <v>2</v>
      </c>
      <c r="AI77">
        <v>34736313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ROW(Source!A90)</f>
        <v>90</v>
      </c>
      <c r="B78">
        <v>34736314</v>
      </c>
      <c r="C78">
        <v>34736310</v>
      </c>
      <c r="D78">
        <v>31528142</v>
      </c>
      <c r="E78">
        <v>1</v>
      </c>
      <c r="F78">
        <v>1</v>
      </c>
      <c r="G78">
        <v>1</v>
      </c>
      <c r="H78">
        <v>2</v>
      </c>
      <c r="I78" t="s">
        <v>439</v>
      </c>
      <c r="J78" t="s">
        <v>440</v>
      </c>
      <c r="K78" t="s">
        <v>441</v>
      </c>
      <c r="L78">
        <v>1368</v>
      </c>
      <c r="N78">
        <v>1011</v>
      </c>
      <c r="O78" t="s">
        <v>418</v>
      </c>
      <c r="P78" t="s">
        <v>418</v>
      </c>
      <c r="Q78">
        <v>1</v>
      </c>
      <c r="X78">
        <v>0.22</v>
      </c>
      <c r="Y78">
        <v>0</v>
      </c>
      <c r="Z78">
        <v>65.709999999999994</v>
      </c>
      <c r="AA78">
        <v>11.6</v>
      </c>
      <c r="AB78">
        <v>0</v>
      </c>
      <c r="AC78">
        <v>0</v>
      </c>
      <c r="AD78">
        <v>1</v>
      </c>
      <c r="AE78">
        <v>0</v>
      </c>
      <c r="AF78" t="s">
        <v>47</v>
      </c>
      <c r="AG78">
        <v>0.22</v>
      </c>
      <c r="AH78">
        <v>2</v>
      </c>
      <c r="AI78">
        <v>34736314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ROW(Source!A90)</f>
        <v>90</v>
      </c>
      <c r="B79">
        <v>34736315</v>
      </c>
      <c r="C79">
        <v>34736310</v>
      </c>
      <c r="D79">
        <v>31449148</v>
      </c>
      <c r="E79">
        <v>1</v>
      </c>
      <c r="F79">
        <v>1</v>
      </c>
      <c r="G79">
        <v>1</v>
      </c>
      <c r="H79">
        <v>3</v>
      </c>
      <c r="I79" t="s">
        <v>442</v>
      </c>
      <c r="J79" t="s">
        <v>443</v>
      </c>
      <c r="K79" t="s">
        <v>444</v>
      </c>
      <c r="L79">
        <v>1348</v>
      </c>
      <c r="N79">
        <v>1009</v>
      </c>
      <c r="O79" t="s">
        <v>74</v>
      </c>
      <c r="P79" t="s">
        <v>74</v>
      </c>
      <c r="Q79">
        <v>1000</v>
      </c>
      <c r="X79">
        <v>7.1999999999999998E-3</v>
      </c>
      <c r="Y79">
        <v>11978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47</v>
      </c>
      <c r="AG79">
        <v>7.1999999999999998E-3</v>
      </c>
      <c r="AH79">
        <v>2</v>
      </c>
      <c r="AI79">
        <v>34736315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ROW(Source!A90)</f>
        <v>90</v>
      </c>
      <c r="B80">
        <v>34736316</v>
      </c>
      <c r="C80">
        <v>34736310</v>
      </c>
      <c r="D80">
        <v>31468893</v>
      </c>
      <c r="E80">
        <v>1</v>
      </c>
      <c r="F80">
        <v>1</v>
      </c>
      <c r="G80">
        <v>1</v>
      </c>
      <c r="H80">
        <v>3</v>
      </c>
      <c r="I80" t="s">
        <v>447</v>
      </c>
      <c r="J80" t="s">
        <v>448</v>
      </c>
      <c r="K80" t="s">
        <v>449</v>
      </c>
      <c r="L80">
        <v>1348</v>
      </c>
      <c r="N80">
        <v>1009</v>
      </c>
      <c r="O80" t="s">
        <v>74</v>
      </c>
      <c r="P80" t="s">
        <v>74</v>
      </c>
      <c r="Q80">
        <v>1000</v>
      </c>
      <c r="X80">
        <v>3.7999999999999999E-2</v>
      </c>
      <c r="Y80">
        <v>5989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47</v>
      </c>
      <c r="AG80">
        <v>3.7999999999999999E-2</v>
      </c>
      <c r="AH80">
        <v>2</v>
      </c>
      <c r="AI80">
        <v>34736316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ROW(Source!A90)</f>
        <v>90</v>
      </c>
      <c r="B81">
        <v>34736317</v>
      </c>
      <c r="C81">
        <v>34736310</v>
      </c>
      <c r="D81">
        <v>31470250</v>
      </c>
      <c r="E81">
        <v>1</v>
      </c>
      <c r="F81">
        <v>1</v>
      </c>
      <c r="G81">
        <v>1</v>
      </c>
      <c r="H81">
        <v>3</v>
      </c>
      <c r="I81" t="s">
        <v>472</v>
      </c>
      <c r="J81" t="s">
        <v>473</v>
      </c>
      <c r="K81" t="s">
        <v>474</v>
      </c>
      <c r="L81">
        <v>1348</v>
      </c>
      <c r="N81">
        <v>1009</v>
      </c>
      <c r="O81" t="s">
        <v>74</v>
      </c>
      <c r="P81" t="s">
        <v>74</v>
      </c>
      <c r="Q81">
        <v>1000</v>
      </c>
      <c r="X81">
        <v>4.3800000000000002E-3</v>
      </c>
      <c r="Y81">
        <v>4455.2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47</v>
      </c>
      <c r="AG81">
        <v>4.3800000000000002E-3</v>
      </c>
      <c r="AH81">
        <v>2</v>
      </c>
      <c r="AI81">
        <v>34736317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ROW(Source!A90)</f>
        <v>90</v>
      </c>
      <c r="B82">
        <v>34736318</v>
      </c>
      <c r="C82">
        <v>34736310</v>
      </c>
      <c r="D82">
        <v>31474918</v>
      </c>
      <c r="E82">
        <v>1</v>
      </c>
      <c r="F82">
        <v>1</v>
      </c>
      <c r="G82">
        <v>1</v>
      </c>
      <c r="H82">
        <v>3</v>
      </c>
      <c r="I82" t="s">
        <v>475</v>
      </c>
      <c r="J82" t="s">
        <v>476</v>
      </c>
      <c r="K82" t="s">
        <v>477</v>
      </c>
      <c r="L82">
        <v>1339</v>
      </c>
      <c r="N82">
        <v>1007</v>
      </c>
      <c r="O82" t="s">
        <v>81</v>
      </c>
      <c r="P82" t="s">
        <v>81</v>
      </c>
      <c r="Q82">
        <v>1</v>
      </c>
      <c r="X82">
        <v>0.16</v>
      </c>
      <c r="Y82">
        <v>1601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47</v>
      </c>
      <c r="AG82">
        <v>0.16</v>
      </c>
      <c r="AH82">
        <v>2</v>
      </c>
      <c r="AI82">
        <v>34736318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ROW(Source!A90)</f>
        <v>90</v>
      </c>
      <c r="B83">
        <v>34736319</v>
      </c>
      <c r="C83">
        <v>34736310</v>
      </c>
      <c r="D83">
        <v>31474922</v>
      </c>
      <c r="E83">
        <v>1</v>
      </c>
      <c r="F83">
        <v>1</v>
      </c>
      <c r="G83">
        <v>1</v>
      </c>
      <c r="H83">
        <v>3</v>
      </c>
      <c r="I83" t="s">
        <v>478</v>
      </c>
      <c r="J83" t="s">
        <v>479</v>
      </c>
      <c r="K83" t="s">
        <v>480</v>
      </c>
      <c r="L83">
        <v>1339</v>
      </c>
      <c r="N83">
        <v>1007</v>
      </c>
      <c r="O83" t="s">
        <v>81</v>
      </c>
      <c r="P83" t="s">
        <v>81</v>
      </c>
      <c r="Q83">
        <v>1</v>
      </c>
      <c r="X83">
        <v>0.06</v>
      </c>
      <c r="Y83">
        <v>1980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47</v>
      </c>
      <c r="AG83">
        <v>0.06</v>
      </c>
      <c r="AH83">
        <v>2</v>
      </c>
      <c r="AI83">
        <v>34736319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ROW(Source!A90)</f>
        <v>90</v>
      </c>
      <c r="B84">
        <v>34736320</v>
      </c>
      <c r="C84">
        <v>34736310</v>
      </c>
      <c r="D84">
        <v>31475111</v>
      </c>
      <c r="E84">
        <v>1</v>
      </c>
      <c r="F84">
        <v>1</v>
      </c>
      <c r="G84">
        <v>1</v>
      </c>
      <c r="H84">
        <v>3</v>
      </c>
      <c r="I84" t="s">
        <v>481</v>
      </c>
      <c r="J84" t="s">
        <v>482</v>
      </c>
      <c r="K84" t="s">
        <v>483</v>
      </c>
      <c r="L84">
        <v>1339</v>
      </c>
      <c r="N84">
        <v>1007</v>
      </c>
      <c r="O84" t="s">
        <v>81</v>
      </c>
      <c r="P84" t="s">
        <v>81</v>
      </c>
      <c r="Q84">
        <v>1</v>
      </c>
      <c r="X84">
        <v>0.83</v>
      </c>
      <c r="Y84">
        <v>1572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47</v>
      </c>
      <c r="AG84">
        <v>0.83</v>
      </c>
      <c r="AH84">
        <v>2</v>
      </c>
      <c r="AI84">
        <v>34736320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ROW(Source!A90)</f>
        <v>90</v>
      </c>
      <c r="B85">
        <v>34736321</v>
      </c>
      <c r="C85">
        <v>34736310</v>
      </c>
      <c r="D85">
        <v>31477552</v>
      </c>
      <c r="E85">
        <v>1</v>
      </c>
      <c r="F85">
        <v>1</v>
      </c>
      <c r="G85">
        <v>1</v>
      </c>
      <c r="H85">
        <v>3</v>
      </c>
      <c r="I85" t="s">
        <v>484</v>
      </c>
      <c r="J85" t="s">
        <v>485</v>
      </c>
      <c r="K85" t="s">
        <v>486</v>
      </c>
      <c r="L85">
        <v>1327</v>
      </c>
      <c r="N85">
        <v>1005</v>
      </c>
      <c r="O85" t="s">
        <v>170</v>
      </c>
      <c r="P85" t="s">
        <v>170</v>
      </c>
      <c r="Q85">
        <v>1</v>
      </c>
      <c r="X85">
        <v>3.38</v>
      </c>
      <c r="Y85">
        <v>5.71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47</v>
      </c>
      <c r="AG85">
        <v>3.38</v>
      </c>
      <c r="AH85">
        <v>2</v>
      </c>
      <c r="AI85">
        <v>34736321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ROW(Source!A90)</f>
        <v>90</v>
      </c>
      <c r="B86">
        <v>34736322</v>
      </c>
      <c r="C86">
        <v>34736310</v>
      </c>
      <c r="D86">
        <v>31483578</v>
      </c>
      <c r="E86">
        <v>1</v>
      </c>
      <c r="F86">
        <v>1</v>
      </c>
      <c r="G86">
        <v>1</v>
      </c>
      <c r="H86">
        <v>3</v>
      </c>
      <c r="I86" t="s">
        <v>487</v>
      </c>
      <c r="J86" t="s">
        <v>488</v>
      </c>
      <c r="K86" t="s">
        <v>489</v>
      </c>
      <c r="L86">
        <v>1348</v>
      </c>
      <c r="N86">
        <v>1009</v>
      </c>
      <c r="O86" t="s">
        <v>74</v>
      </c>
      <c r="P86" t="s">
        <v>74</v>
      </c>
      <c r="Q86">
        <v>1000</v>
      </c>
      <c r="X86">
        <v>1.9599999999999999E-3</v>
      </c>
      <c r="Y86">
        <v>15255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47</v>
      </c>
      <c r="AG86">
        <v>1.9599999999999999E-3</v>
      </c>
      <c r="AH86">
        <v>2</v>
      </c>
      <c r="AI86">
        <v>34736322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ROW(Source!A91)</f>
        <v>91</v>
      </c>
      <c r="B87">
        <v>34736311</v>
      </c>
      <c r="C87">
        <v>34736310</v>
      </c>
      <c r="D87">
        <v>31711452</v>
      </c>
      <c r="E87">
        <v>1</v>
      </c>
      <c r="F87">
        <v>1</v>
      </c>
      <c r="G87">
        <v>1</v>
      </c>
      <c r="H87">
        <v>1</v>
      </c>
      <c r="I87" t="s">
        <v>467</v>
      </c>
      <c r="J87" t="s">
        <v>47</v>
      </c>
      <c r="K87" t="s">
        <v>468</v>
      </c>
      <c r="L87">
        <v>1191</v>
      </c>
      <c r="N87">
        <v>1013</v>
      </c>
      <c r="O87" t="s">
        <v>414</v>
      </c>
      <c r="P87" t="s">
        <v>414</v>
      </c>
      <c r="Q87">
        <v>1</v>
      </c>
      <c r="X87">
        <v>24.09</v>
      </c>
      <c r="Y87">
        <v>0</v>
      </c>
      <c r="Z87">
        <v>0</v>
      </c>
      <c r="AA87">
        <v>0</v>
      </c>
      <c r="AB87">
        <v>8.31</v>
      </c>
      <c r="AC87">
        <v>0</v>
      </c>
      <c r="AD87">
        <v>1</v>
      </c>
      <c r="AE87">
        <v>1</v>
      </c>
      <c r="AF87" t="s">
        <v>47</v>
      </c>
      <c r="AG87">
        <v>24.09</v>
      </c>
      <c r="AH87">
        <v>2</v>
      </c>
      <c r="AI87">
        <v>34736311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ROW(Source!A91)</f>
        <v>91</v>
      </c>
      <c r="B88">
        <v>34736312</v>
      </c>
      <c r="C88">
        <v>34736310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434</v>
      </c>
      <c r="J88" t="s">
        <v>47</v>
      </c>
      <c r="K88" t="s">
        <v>435</v>
      </c>
      <c r="L88">
        <v>1191</v>
      </c>
      <c r="N88">
        <v>1013</v>
      </c>
      <c r="O88" t="s">
        <v>414</v>
      </c>
      <c r="P88" t="s">
        <v>414</v>
      </c>
      <c r="Q88">
        <v>1</v>
      </c>
      <c r="X88">
        <v>0.37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47</v>
      </c>
      <c r="AG88">
        <v>0.37</v>
      </c>
      <c r="AH88">
        <v>2</v>
      </c>
      <c r="AI88">
        <v>34736312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ROW(Source!A91)</f>
        <v>91</v>
      </c>
      <c r="B89">
        <v>34736313</v>
      </c>
      <c r="C89">
        <v>34736310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469</v>
      </c>
      <c r="J89" t="s">
        <v>470</v>
      </c>
      <c r="K89" t="s">
        <v>471</v>
      </c>
      <c r="L89">
        <v>1368</v>
      </c>
      <c r="N89">
        <v>1011</v>
      </c>
      <c r="O89" t="s">
        <v>418</v>
      </c>
      <c r="P89" t="s">
        <v>418</v>
      </c>
      <c r="Q89">
        <v>1</v>
      </c>
      <c r="X89">
        <v>0.15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47</v>
      </c>
      <c r="AG89">
        <v>0.15</v>
      </c>
      <c r="AH89">
        <v>2</v>
      </c>
      <c r="AI89">
        <v>34736313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ROW(Source!A91)</f>
        <v>91</v>
      </c>
      <c r="B90">
        <v>34736314</v>
      </c>
      <c r="C90">
        <v>34736310</v>
      </c>
      <c r="D90">
        <v>31528142</v>
      </c>
      <c r="E90">
        <v>1</v>
      </c>
      <c r="F90">
        <v>1</v>
      </c>
      <c r="G90">
        <v>1</v>
      </c>
      <c r="H90">
        <v>2</v>
      </c>
      <c r="I90" t="s">
        <v>439</v>
      </c>
      <c r="J90" t="s">
        <v>440</v>
      </c>
      <c r="K90" t="s">
        <v>441</v>
      </c>
      <c r="L90">
        <v>1368</v>
      </c>
      <c r="N90">
        <v>1011</v>
      </c>
      <c r="O90" t="s">
        <v>418</v>
      </c>
      <c r="P90" t="s">
        <v>418</v>
      </c>
      <c r="Q90">
        <v>1</v>
      </c>
      <c r="X90">
        <v>0.22</v>
      </c>
      <c r="Y90">
        <v>0</v>
      </c>
      <c r="Z90">
        <v>65.709999999999994</v>
      </c>
      <c r="AA90">
        <v>11.6</v>
      </c>
      <c r="AB90">
        <v>0</v>
      </c>
      <c r="AC90">
        <v>0</v>
      </c>
      <c r="AD90">
        <v>1</v>
      </c>
      <c r="AE90">
        <v>0</v>
      </c>
      <c r="AF90" t="s">
        <v>47</v>
      </c>
      <c r="AG90">
        <v>0.22</v>
      </c>
      <c r="AH90">
        <v>2</v>
      </c>
      <c r="AI90">
        <v>34736314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ROW(Source!A91)</f>
        <v>91</v>
      </c>
      <c r="B91">
        <v>34736315</v>
      </c>
      <c r="C91">
        <v>34736310</v>
      </c>
      <c r="D91">
        <v>31449148</v>
      </c>
      <c r="E91">
        <v>1</v>
      </c>
      <c r="F91">
        <v>1</v>
      </c>
      <c r="G91">
        <v>1</v>
      </c>
      <c r="H91">
        <v>3</v>
      </c>
      <c r="I91" t="s">
        <v>442</v>
      </c>
      <c r="J91" t="s">
        <v>443</v>
      </c>
      <c r="K91" t="s">
        <v>444</v>
      </c>
      <c r="L91">
        <v>1348</v>
      </c>
      <c r="N91">
        <v>1009</v>
      </c>
      <c r="O91" t="s">
        <v>74</v>
      </c>
      <c r="P91" t="s">
        <v>74</v>
      </c>
      <c r="Q91">
        <v>1000</v>
      </c>
      <c r="X91">
        <v>7.1999999999999998E-3</v>
      </c>
      <c r="Y91">
        <v>11978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47</v>
      </c>
      <c r="AG91">
        <v>7.1999999999999998E-3</v>
      </c>
      <c r="AH91">
        <v>2</v>
      </c>
      <c r="AI91">
        <v>34736315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ROW(Source!A91)</f>
        <v>91</v>
      </c>
      <c r="B92">
        <v>34736316</v>
      </c>
      <c r="C92">
        <v>34736310</v>
      </c>
      <c r="D92">
        <v>31468893</v>
      </c>
      <c r="E92">
        <v>1</v>
      </c>
      <c r="F92">
        <v>1</v>
      </c>
      <c r="G92">
        <v>1</v>
      </c>
      <c r="H92">
        <v>3</v>
      </c>
      <c r="I92" t="s">
        <v>447</v>
      </c>
      <c r="J92" t="s">
        <v>448</v>
      </c>
      <c r="K92" t="s">
        <v>449</v>
      </c>
      <c r="L92">
        <v>1348</v>
      </c>
      <c r="N92">
        <v>1009</v>
      </c>
      <c r="O92" t="s">
        <v>74</v>
      </c>
      <c r="P92" t="s">
        <v>74</v>
      </c>
      <c r="Q92">
        <v>1000</v>
      </c>
      <c r="X92">
        <v>3.7999999999999999E-2</v>
      </c>
      <c r="Y92">
        <v>5989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47</v>
      </c>
      <c r="AG92">
        <v>3.7999999999999999E-2</v>
      </c>
      <c r="AH92">
        <v>2</v>
      </c>
      <c r="AI92">
        <v>34736316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ROW(Source!A91)</f>
        <v>91</v>
      </c>
      <c r="B93">
        <v>34736317</v>
      </c>
      <c r="C93">
        <v>34736310</v>
      </c>
      <c r="D93">
        <v>31470250</v>
      </c>
      <c r="E93">
        <v>1</v>
      </c>
      <c r="F93">
        <v>1</v>
      </c>
      <c r="G93">
        <v>1</v>
      </c>
      <c r="H93">
        <v>3</v>
      </c>
      <c r="I93" t="s">
        <v>472</v>
      </c>
      <c r="J93" t="s">
        <v>473</v>
      </c>
      <c r="K93" t="s">
        <v>474</v>
      </c>
      <c r="L93">
        <v>1348</v>
      </c>
      <c r="N93">
        <v>1009</v>
      </c>
      <c r="O93" t="s">
        <v>74</v>
      </c>
      <c r="P93" t="s">
        <v>74</v>
      </c>
      <c r="Q93">
        <v>1000</v>
      </c>
      <c r="X93">
        <v>4.3800000000000002E-3</v>
      </c>
      <c r="Y93">
        <v>4455.2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47</v>
      </c>
      <c r="AG93">
        <v>4.3800000000000002E-3</v>
      </c>
      <c r="AH93">
        <v>2</v>
      </c>
      <c r="AI93">
        <v>34736317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ROW(Source!A91)</f>
        <v>91</v>
      </c>
      <c r="B94">
        <v>34736318</v>
      </c>
      <c r="C94">
        <v>34736310</v>
      </c>
      <c r="D94">
        <v>31474918</v>
      </c>
      <c r="E94">
        <v>1</v>
      </c>
      <c r="F94">
        <v>1</v>
      </c>
      <c r="G94">
        <v>1</v>
      </c>
      <c r="H94">
        <v>3</v>
      </c>
      <c r="I94" t="s">
        <v>475</v>
      </c>
      <c r="J94" t="s">
        <v>476</v>
      </c>
      <c r="K94" t="s">
        <v>477</v>
      </c>
      <c r="L94">
        <v>1339</v>
      </c>
      <c r="N94">
        <v>1007</v>
      </c>
      <c r="O94" t="s">
        <v>81</v>
      </c>
      <c r="P94" t="s">
        <v>81</v>
      </c>
      <c r="Q94">
        <v>1</v>
      </c>
      <c r="X94">
        <v>0.16</v>
      </c>
      <c r="Y94">
        <v>1601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47</v>
      </c>
      <c r="AG94">
        <v>0.16</v>
      </c>
      <c r="AH94">
        <v>2</v>
      </c>
      <c r="AI94">
        <v>34736318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ROW(Source!A91)</f>
        <v>91</v>
      </c>
      <c r="B95">
        <v>34736319</v>
      </c>
      <c r="C95">
        <v>34736310</v>
      </c>
      <c r="D95">
        <v>31474922</v>
      </c>
      <c r="E95">
        <v>1</v>
      </c>
      <c r="F95">
        <v>1</v>
      </c>
      <c r="G95">
        <v>1</v>
      </c>
      <c r="H95">
        <v>3</v>
      </c>
      <c r="I95" t="s">
        <v>478</v>
      </c>
      <c r="J95" t="s">
        <v>479</v>
      </c>
      <c r="K95" t="s">
        <v>480</v>
      </c>
      <c r="L95">
        <v>1339</v>
      </c>
      <c r="N95">
        <v>1007</v>
      </c>
      <c r="O95" t="s">
        <v>81</v>
      </c>
      <c r="P95" t="s">
        <v>81</v>
      </c>
      <c r="Q95">
        <v>1</v>
      </c>
      <c r="X95">
        <v>0.06</v>
      </c>
      <c r="Y95">
        <v>1980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47</v>
      </c>
      <c r="AG95">
        <v>0.06</v>
      </c>
      <c r="AH95">
        <v>2</v>
      </c>
      <c r="AI95">
        <v>34736319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ROW(Source!A91)</f>
        <v>91</v>
      </c>
      <c r="B96">
        <v>34736320</v>
      </c>
      <c r="C96">
        <v>34736310</v>
      </c>
      <c r="D96">
        <v>31475111</v>
      </c>
      <c r="E96">
        <v>1</v>
      </c>
      <c r="F96">
        <v>1</v>
      </c>
      <c r="G96">
        <v>1</v>
      </c>
      <c r="H96">
        <v>3</v>
      </c>
      <c r="I96" t="s">
        <v>481</v>
      </c>
      <c r="J96" t="s">
        <v>482</v>
      </c>
      <c r="K96" t="s">
        <v>483</v>
      </c>
      <c r="L96">
        <v>1339</v>
      </c>
      <c r="N96">
        <v>1007</v>
      </c>
      <c r="O96" t="s">
        <v>81</v>
      </c>
      <c r="P96" t="s">
        <v>81</v>
      </c>
      <c r="Q96">
        <v>1</v>
      </c>
      <c r="X96">
        <v>0.83</v>
      </c>
      <c r="Y96">
        <v>1572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47</v>
      </c>
      <c r="AG96">
        <v>0.83</v>
      </c>
      <c r="AH96">
        <v>2</v>
      </c>
      <c r="AI96">
        <v>34736320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ROW(Source!A91)</f>
        <v>91</v>
      </c>
      <c r="B97">
        <v>34736321</v>
      </c>
      <c r="C97">
        <v>34736310</v>
      </c>
      <c r="D97">
        <v>31477552</v>
      </c>
      <c r="E97">
        <v>1</v>
      </c>
      <c r="F97">
        <v>1</v>
      </c>
      <c r="G97">
        <v>1</v>
      </c>
      <c r="H97">
        <v>3</v>
      </c>
      <c r="I97" t="s">
        <v>484</v>
      </c>
      <c r="J97" t="s">
        <v>485</v>
      </c>
      <c r="K97" t="s">
        <v>486</v>
      </c>
      <c r="L97">
        <v>1327</v>
      </c>
      <c r="N97">
        <v>1005</v>
      </c>
      <c r="O97" t="s">
        <v>170</v>
      </c>
      <c r="P97" t="s">
        <v>170</v>
      </c>
      <c r="Q97">
        <v>1</v>
      </c>
      <c r="X97">
        <v>3.38</v>
      </c>
      <c r="Y97">
        <v>5.71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47</v>
      </c>
      <c r="AG97">
        <v>3.38</v>
      </c>
      <c r="AH97">
        <v>2</v>
      </c>
      <c r="AI97">
        <v>34736321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ROW(Source!A91)</f>
        <v>91</v>
      </c>
      <c r="B98">
        <v>34736322</v>
      </c>
      <c r="C98">
        <v>34736310</v>
      </c>
      <c r="D98">
        <v>31483578</v>
      </c>
      <c r="E98">
        <v>1</v>
      </c>
      <c r="F98">
        <v>1</v>
      </c>
      <c r="G98">
        <v>1</v>
      </c>
      <c r="H98">
        <v>3</v>
      </c>
      <c r="I98" t="s">
        <v>487</v>
      </c>
      <c r="J98" t="s">
        <v>488</v>
      </c>
      <c r="K98" t="s">
        <v>489</v>
      </c>
      <c r="L98">
        <v>1348</v>
      </c>
      <c r="N98">
        <v>1009</v>
      </c>
      <c r="O98" t="s">
        <v>74</v>
      </c>
      <c r="P98" t="s">
        <v>74</v>
      </c>
      <c r="Q98">
        <v>1000</v>
      </c>
      <c r="X98">
        <v>1.9599999999999999E-3</v>
      </c>
      <c r="Y98">
        <v>15255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47</v>
      </c>
      <c r="AG98">
        <v>1.9599999999999999E-3</v>
      </c>
      <c r="AH98">
        <v>2</v>
      </c>
      <c r="AI98">
        <v>34736322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ROW(Source!A92)</f>
        <v>92</v>
      </c>
      <c r="B99">
        <v>34736324</v>
      </c>
      <c r="C99">
        <v>34736323</v>
      </c>
      <c r="D99">
        <v>31714582</v>
      </c>
      <c r="E99">
        <v>1</v>
      </c>
      <c r="F99">
        <v>1</v>
      </c>
      <c r="G99">
        <v>1</v>
      </c>
      <c r="H99">
        <v>1</v>
      </c>
      <c r="I99" t="s">
        <v>445</v>
      </c>
      <c r="J99" t="s">
        <v>47</v>
      </c>
      <c r="K99" t="s">
        <v>446</v>
      </c>
      <c r="L99">
        <v>1191</v>
      </c>
      <c r="N99">
        <v>1013</v>
      </c>
      <c r="O99" t="s">
        <v>414</v>
      </c>
      <c r="P99" t="s">
        <v>414</v>
      </c>
      <c r="Q99">
        <v>1</v>
      </c>
      <c r="X99">
        <v>22.5</v>
      </c>
      <c r="Y99">
        <v>0</v>
      </c>
      <c r="Z99">
        <v>0</v>
      </c>
      <c r="AA99">
        <v>0</v>
      </c>
      <c r="AB99">
        <v>8.3800000000000008</v>
      </c>
      <c r="AC99">
        <v>0</v>
      </c>
      <c r="AD99">
        <v>1</v>
      </c>
      <c r="AE99">
        <v>1</v>
      </c>
      <c r="AF99" t="s">
        <v>47</v>
      </c>
      <c r="AG99">
        <v>22.5</v>
      </c>
      <c r="AH99">
        <v>2</v>
      </c>
      <c r="AI99">
        <v>34736324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ROW(Source!A92)</f>
        <v>92</v>
      </c>
      <c r="B100">
        <v>34736325</v>
      </c>
      <c r="C100">
        <v>34736323</v>
      </c>
      <c r="D100">
        <v>31709492</v>
      </c>
      <c r="E100">
        <v>1</v>
      </c>
      <c r="F100">
        <v>1</v>
      </c>
      <c r="G100">
        <v>1</v>
      </c>
      <c r="H100">
        <v>1</v>
      </c>
      <c r="I100" t="s">
        <v>434</v>
      </c>
      <c r="J100" t="s">
        <v>47</v>
      </c>
      <c r="K100" t="s">
        <v>435</v>
      </c>
      <c r="L100">
        <v>1191</v>
      </c>
      <c r="N100">
        <v>1013</v>
      </c>
      <c r="O100" t="s">
        <v>414</v>
      </c>
      <c r="P100" t="s">
        <v>414</v>
      </c>
      <c r="Q100">
        <v>1</v>
      </c>
      <c r="X100">
        <v>0.36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2</v>
      </c>
      <c r="AF100" t="s">
        <v>47</v>
      </c>
      <c r="AG100">
        <v>0.36</v>
      </c>
      <c r="AH100">
        <v>2</v>
      </c>
      <c r="AI100">
        <v>34736325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ROW(Source!A92)</f>
        <v>92</v>
      </c>
      <c r="B101">
        <v>34736326</v>
      </c>
      <c r="C101">
        <v>34736323</v>
      </c>
      <c r="D101">
        <v>31528142</v>
      </c>
      <c r="E101">
        <v>1</v>
      </c>
      <c r="F101">
        <v>1</v>
      </c>
      <c r="G101">
        <v>1</v>
      </c>
      <c r="H101">
        <v>2</v>
      </c>
      <c r="I101" t="s">
        <v>439</v>
      </c>
      <c r="J101" t="s">
        <v>440</v>
      </c>
      <c r="K101" t="s">
        <v>441</v>
      </c>
      <c r="L101">
        <v>1368</v>
      </c>
      <c r="N101">
        <v>1011</v>
      </c>
      <c r="O101" t="s">
        <v>418</v>
      </c>
      <c r="P101" t="s">
        <v>418</v>
      </c>
      <c r="Q101">
        <v>1</v>
      </c>
      <c r="X101">
        <v>0.36</v>
      </c>
      <c r="Y101">
        <v>0</v>
      </c>
      <c r="Z101">
        <v>65.709999999999994</v>
      </c>
      <c r="AA101">
        <v>11.6</v>
      </c>
      <c r="AB101">
        <v>0</v>
      </c>
      <c r="AC101">
        <v>0</v>
      </c>
      <c r="AD101">
        <v>1</v>
      </c>
      <c r="AE101">
        <v>0</v>
      </c>
      <c r="AF101" t="s">
        <v>47</v>
      </c>
      <c r="AG101">
        <v>0.36</v>
      </c>
      <c r="AH101">
        <v>2</v>
      </c>
      <c r="AI101">
        <v>34736326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ROW(Source!A92)</f>
        <v>92</v>
      </c>
      <c r="B102">
        <v>34736327</v>
      </c>
      <c r="C102">
        <v>34736323</v>
      </c>
      <c r="D102">
        <v>31449050</v>
      </c>
      <c r="E102">
        <v>1</v>
      </c>
      <c r="F102">
        <v>1</v>
      </c>
      <c r="G102">
        <v>1</v>
      </c>
      <c r="H102">
        <v>3</v>
      </c>
      <c r="I102" t="s">
        <v>490</v>
      </c>
      <c r="J102" t="s">
        <v>491</v>
      </c>
      <c r="K102" t="s">
        <v>492</v>
      </c>
      <c r="L102">
        <v>1348</v>
      </c>
      <c r="N102">
        <v>1009</v>
      </c>
      <c r="O102" t="s">
        <v>74</v>
      </c>
      <c r="P102" t="s">
        <v>74</v>
      </c>
      <c r="Q102">
        <v>1000</v>
      </c>
      <c r="X102">
        <v>7.4999999999999997E-3</v>
      </c>
      <c r="Y102">
        <v>9040.01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47</v>
      </c>
      <c r="AG102">
        <v>7.4999999999999997E-3</v>
      </c>
      <c r="AH102">
        <v>2</v>
      </c>
      <c r="AI102">
        <v>34736327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ROW(Source!A92)</f>
        <v>92</v>
      </c>
      <c r="B103">
        <v>34736328</v>
      </c>
      <c r="C103">
        <v>34736323</v>
      </c>
      <c r="D103">
        <v>31449148</v>
      </c>
      <c r="E103">
        <v>1</v>
      </c>
      <c r="F103">
        <v>1</v>
      </c>
      <c r="G103">
        <v>1</v>
      </c>
      <c r="H103">
        <v>3</v>
      </c>
      <c r="I103" t="s">
        <v>442</v>
      </c>
      <c r="J103" t="s">
        <v>443</v>
      </c>
      <c r="K103" t="s">
        <v>444</v>
      </c>
      <c r="L103">
        <v>1348</v>
      </c>
      <c r="N103">
        <v>1009</v>
      </c>
      <c r="O103" t="s">
        <v>74</v>
      </c>
      <c r="P103" t="s">
        <v>74</v>
      </c>
      <c r="Q103">
        <v>1000</v>
      </c>
      <c r="X103">
        <v>3.0000000000000001E-3</v>
      </c>
      <c r="Y103">
        <v>11978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47</v>
      </c>
      <c r="AG103">
        <v>3.0000000000000001E-3</v>
      </c>
      <c r="AH103">
        <v>2</v>
      </c>
      <c r="AI103">
        <v>34736328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ROW(Source!A92)</f>
        <v>92</v>
      </c>
      <c r="B104">
        <v>34736329</v>
      </c>
      <c r="C104">
        <v>34736323</v>
      </c>
      <c r="D104">
        <v>31468895</v>
      </c>
      <c r="E104">
        <v>1</v>
      </c>
      <c r="F104">
        <v>1</v>
      </c>
      <c r="G104">
        <v>1</v>
      </c>
      <c r="H104">
        <v>3</v>
      </c>
      <c r="I104" t="s">
        <v>493</v>
      </c>
      <c r="J104" t="s">
        <v>494</v>
      </c>
      <c r="K104" t="s">
        <v>495</v>
      </c>
      <c r="L104">
        <v>1348</v>
      </c>
      <c r="N104">
        <v>1009</v>
      </c>
      <c r="O104" t="s">
        <v>74</v>
      </c>
      <c r="P104" t="s">
        <v>74</v>
      </c>
      <c r="Q104">
        <v>1000</v>
      </c>
      <c r="X104">
        <v>3.0999999999999999E-3</v>
      </c>
      <c r="Y104">
        <v>5989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47</v>
      </c>
      <c r="AG104">
        <v>3.0999999999999999E-3</v>
      </c>
      <c r="AH104">
        <v>2</v>
      </c>
      <c r="AI104">
        <v>34736329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ROW(Source!A92)</f>
        <v>92</v>
      </c>
      <c r="B105">
        <v>34736330</v>
      </c>
      <c r="C105">
        <v>34736323</v>
      </c>
      <c r="D105">
        <v>31474922</v>
      </c>
      <c r="E105">
        <v>1</v>
      </c>
      <c r="F105">
        <v>1</v>
      </c>
      <c r="G105">
        <v>1</v>
      </c>
      <c r="H105">
        <v>3</v>
      </c>
      <c r="I105" t="s">
        <v>478</v>
      </c>
      <c r="J105" t="s">
        <v>479</v>
      </c>
      <c r="K105" t="s">
        <v>480</v>
      </c>
      <c r="L105">
        <v>1339</v>
      </c>
      <c r="N105">
        <v>1007</v>
      </c>
      <c r="O105" t="s">
        <v>81</v>
      </c>
      <c r="P105" t="s">
        <v>81</v>
      </c>
      <c r="Q105">
        <v>1</v>
      </c>
      <c r="X105">
        <v>0.93</v>
      </c>
      <c r="Y105">
        <v>1980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47</v>
      </c>
      <c r="AG105">
        <v>0.93</v>
      </c>
      <c r="AH105">
        <v>2</v>
      </c>
      <c r="AI105">
        <v>34736330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ROW(Source!A92)</f>
        <v>92</v>
      </c>
      <c r="B106">
        <v>34736331</v>
      </c>
      <c r="C106">
        <v>34736323</v>
      </c>
      <c r="D106">
        <v>31475026</v>
      </c>
      <c r="E106">
        <v>1</v>
      </c>
      <c r="F106">
        <v>1</v>
      </c>
      <c r="G106">
        <v>1</v>
      </c>
      <c r="H106">
        <v>3</v>
      </c>
      <c r="I106" t="s">
        <v>496</v>
      </c>
      <c r="J106" t="s">
        <v>497</v>
      </c>
      <c r="K106" t="s">
        <v>498</v>
      </c>
      <c r="L106">
        <v>1339</v>
      </c>
      <c r="N106">
        <v>1007</v>
      </c>
      <c r="O106" t="s">
        <v>81</v>
      </c>
      <c r="P106" t="s">
        <v>81</v>
      </c>
      <c r="Q106">
        <v>1</v>
      </c>
      <c r="X106">
        <v>0.01</v>
      </c>
      <c r="Y106">
        <v>832.7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47</v>
      </c>
      <c r="AG106">
        <v>0.01</v>
      </c>
      <c r="AH106">
        <v>2</v>
      </c>
      <c r="AI106">
        <v>34736331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ROW(Source!A92)</f>
        <v>92</v>
      </c>
      <c r="B107">
        <v>34736332</v>
      </c>
      <c r="C107">
        <v>34736323</v>
      </c>
      <c r="D107">
        <v>31475112</v>
      </c>
      <c r="E107">
        <v>1</v>
      </c>
      <c r="F107">
        <v>1</v>
      </c>
      <c r="G107">
        <v>1</v>
      </c>
      <c r="H107">
        <v>3</v>
      </c>
      <c r="I107" t="s">
        <v>499</v>
      </c>
      <c r="J107" t="s">
        <v>500</v>
      </c>
      <c r="K107" t="s">
        <v>501</v>
      </c>
      <c r="L107">
        <v>1339</v>
      </c>
      <c r="N107">
        <v>1007</v>
      </c>
      <c r="O107" t="s">
        <v>81</v>
      </c>
      <c r="P107" t="s">
        <v>81</v>
      </c>
      <c r="Q107">
        <v>1</v>
      </c>
      <c r="X107">
        <v>0.12</v>
      </c>
      <c r="Y107">
        <v>1320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47</v>
      </c>
      <c r="AG107">
        <v>0.12</v>
      </c>
      <c r="AH107">
        <v>2</v>
      </c>
      <c r="AI107">
        <v>34736332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ROW(Source!A92)</f>
        <v>92</v>
      </c>
      <c r="B108">
        <v>34736333</v>
      </c>
      <c r="C108">
        <v>34736323</v>
      </c>
      <c r="D108">
        <v>31477552</v>
      </c>
      <c r="E108">
        <v>1</v>
      </c>
      <c r="F108">
        <v>1</v>
      </c>
      <c r="G108">
        <v>1</v>
      </c>
      <c r="H108">
        <v>3</v>
      </c>
      <c r="I108" t="s">
        <v>484</v>
      </c>
      <c r="J108" t="s">
        <v>485</v>
      </c>
      <c r="K108" t="s">
        <v>486</v>
      </c>
      <c r="L108">
        <v>1327</v>
      </c>
      <c r="N108">
        <v>1005</v>
      </c>
      <c r="O108" t="s">
        <v>170</v>
      </c>
      <c r="P108" t="s">
        <v>170</v>
      </c>
      <c r="Q108">
        <v>1</v>
      </c>
      <c r="X108">
        <v>1.45</v>
      </c>
      <c r="Y108">
        <v>5.71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47</v>
      </c>
      <c r="AG108">
        <v>1.45</v>
      </c>
      <c r="AH108">
        <v>2</v>
      </c>
      <c r="AI108">
        <v>34736333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ROW(Source!A92)</f>
        <v>92</v>
      </c>
      <c r="B109">
        <v>34736334</v>
      </c>
      <c r="C109">
        <v>34736323</v>
      </c>
      <c r="D109">
        <v>31482045</v>
      </c>
      <c r="E109">
        <v>1</v>
      </c>
      <c r="F109">
        <v>1</v>
      </c>
      <c r="G109">
        <v>1</v>
      </c>
      <c r="H109">
        <v>3</v>
      </c>
      <c r="I109" t="s">
        <v>502</v>
      </c>
      <c r="J109" t="s">
        <v>503</v>
      </c>
      <c r="K109" t="s">
        <v>504</v>
      </c>
      <c r="L109">
        <v>1348</v>
      </c>
      <c r="N109">
        <v>1009</v>
      </c>
      <c r="O109" t="s">
        <v>74</v>
      </c>
      <c r="P109" t="s">
        <v>74</v>
      </c>
      <c r="Q109">
        <v>1000</v>
      </c>
      <c r="X109">
        <v>2.5799999999999998E-3</v>
      </c>
      <c r="Y109">
        <v>1695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47</v>
      </c>
      <c r="AG109">
        <v>2.5799999999999998E-3</v>
      </c>
      <c r="AH109">
        <v>2</v>
      </c>
      <c r="AI109">
        <v>34736334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ROW(Source!A92)</f>
        <v>92</v>
      </c>
      <c r="B110">
        <v>34736335</v>
      </c>
      <c r="C110">
        <v>34736323</v>
      </c>
      <c r="D110">
        <v>31483578</v>
      </c>
      <c r="E110">
        <v>1</v>
      </c>
      <c r="F110">
        <v>1</v>
      </c>
      <c r="G110">
        <v>1</v>
      </c>
      <c r="H110">
        <v>3</v>
      </c>
      <c r="I110" t="s">
        <v>487</v>
      </c>
      <c r="J110" t="s">
        <v>488</v>
      </c>
      <c r="K110" t="s">
        <v>489</v>
      </c>
      <c r="L110">
        <v>1348</v>
      </c>
      <c r="N110">
        <v>1009</v>
      </c>
      <c r="O110" t="s">
        <v>74</v>
      </c>
      <c r="P110" t="s">
        <v>74</v>
      </c>
      <c r="Q110">
        <v>1000</v>
      </c>
      <c r="X110">
        <v>3.0100000000000001E-3</v>
      </c>
      <c r="Y110">
        <v>15255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47</v>
      </c>
      <c r="AG110">
        <v>3.0100000000000001E-3</v>
      </c>
      <c r="AH110">
        <v>2</v>
      </c>
      <c r="AI110">
        <v>34736335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ROW(Source!A93)</f>
        <v>93</v>
      </c>
      <c r="B111">
        <v>34736324</v>
      </c>
      <c r="C111">
        <v>34736323</v>
      </c>
      <c r="D111">
        <v>31714582</v>
      </c>
      <c r="E111">
        <v>1</v>
      </c>
      <c r="F111">
        <v>1</v>
      </c>
      <c r="G111">
        <v>1</v>
      </c>
      <c r="H111">
        <v>1</v>
      </c>
      <c r="I111" t="s">
        <v>445</v>
      </c>
      <c r="J111" t="s">
        <v>47</v>
      </c>
      <c r="K111" t="s">
        <v>446</v>
      </c>
      <c r="L111">
        <v>1191</v>
      </c>
      <c r="N111">
        <v>1013</v>
      </c>
      <c r="O111" t="s">
        <v>414</v>
      </c>
      <c r="P111" t="s">
        <v>414</v>
      </c>
      <c r="Q111">
        <v>1</v>
      </c>
      <c r="X111">
        <v>22.5</v>
      </c>
      <c r="Y111">
        <v>0</v>
      </c>
      <c r="Z111">
        <v>0</v>
      </c>
      <c r="AA111">
        <v>0</v>
      </c>
      <c r="AB111">
        <v>8.3800000000000008</v>
      </c>
      <c r="AC111">
        <v>0</v>
      </c>
      <c r="AD111">
        <v>1</v>
      </c>
      <c r="AE111">
        <v>1</v>
      </c>
      <c r="AF111" t="s">
        <v>47</v>
      </c>
      <c r="AG111">
        <v>22.5</v>
      </c>
      <c r="AH111">
        <v>2</v>
      </c>
      <c r="AI111">
        <v>34736324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ROW(Source!A93)</f>
        <v>93</v>
      </c>
      <c r="B112">
        <v>34736325</v>
      </c>
      <c r="C112">
        <v>34736323</v>
      </c>
      <c r="D112">
        <v>31709492</v>
      </c>
      <c r="E112">
        <v>1</v>
      </c>
      <c r="F112">
        <v>1</v>
      </c>
      <c r="G112">
        <v>1</v>
      </c>
      <c r="H112">
        <v>1</v>
      </c>
      <c r="I112" t="s">
        <v>434</v>
      </c>
      <c r="J112" t="s">
        <v>47</v>
      </c>
      <c r="K112" t="s">
        <v>435</v>
      </c>
      <c r="L112">
        <v>1191</v>
      </c>
      <c r="N112">
        <v>1013</v>
      </c>
      <c r="O112" t="s">
        <v>414</v>
      </c>
      <c r="P112" t="s">
        <v>414</v>
      </c>
      <c r="Q112">
        <v>1</v>
      </c>
      <c r="X112">
        <v>0.36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2</v>
      </c>
      <c r="AF112" t="s">
        <v>47</v>
      </c>
      <c r="AG112">
        <v>0.36</v>
      </c>
      <c r="AH112">
        <v>2</v>
      </c>
      <c r="AI112">
        <v>34736325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ROW(Source!A93)</f>
        <v>93</v>
      </c>
      <c r="B113">
        <v>34736326</v>
      </c>
      <c r="C113">
        <v>34736323</v>
      </c>
      <c r="D113">
        <v>31528142</v>
      </c>
      <c r="E113">
        <v>1</v>
      </c>
      <c r="F113">
        <v>1</v>
      </c>
      <c r="G113">
        <v>1</v>
      </c>
      <c r="H113">
        <v>2</v>
      </c>
      <c r="I113" t="s">
        <v>439</v>
      </c>
      <c r="J113" t="s">
        <v>440</v>
      </c>
      <c r="K113" t="s">
        <v>441</v>
      </c>
      <c r="L113">
        <v>1368</v>
      </c>
      <c r="N113">
        <v>1011</v>
      </c>
      <c r="O113" t="s">
        <v>418</v>
      </c>
      <c r="P113" t="s">
        <v>418</v>
      </c>
      <c r="Q113">
        <v>1</v>
      </c>
      <c r="X113">
        <v>0.36</v>
      </c>
      <c r="Y113">
        <v>0</v>
      </c>
      <c r="Z113">
        <v>65.709999999999994</v>
      </c>
      <c r="AA113">
        <v>11.6</v>
      </c>
      <c r="AB113">
        <v>0</v>
      </c>
      <c r="AC113">
        <v>0</v>
      </c>
      <c r="AD113">
        <v>1</v>
      </c>
      <c r="AE113">
        <v>0</v>
      </c>
      <c r="AF113" t="s">
        <v>47</v>
      </c>
      <c r="AG113">
        <v>0.36</v>
      </c>
      <c r="AH113">
        <v>2</v>
      </c>
      <c r="AI113">
        <v>34736326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ROW(Source!A93)</f>
        <v>93</v>
      </c>
      <c r="B114">
        <v>34736327</v>
      </c>
      <c r="C114">
        <v>34736323</v>
      </c>
      <c r="D114">
        <v>31449050</v>
      </c>
      <c r="E114">
        <v>1</v>
      </c>
      <c r="F114">
        <v>1</v>
      </c>
      <c r="G114">
        <v>1</v>
      </c>
      <c r="H114">
        <v>3</v>
      </c>
      <c r="I114" t="s">
        <v>490</v>
      </c>
      <c r="J114" t="s">
        <v>491</v>
      </c>
      <c r="K114" t="s">
        <v>492</v>
      </c>
      <c r="L114">
        <v>1348</v>
      </c>
      <c r="N114">
        <v>1009</v>
      </c>
      <c r="O114" t="s">
        <v>74</v>
      </c>
      <c r="P114" t="s">
        <v>74</v>
      </c>
      <c r="Q114">
        <v>1000</v>
      </c>
      <c r="X114">
        <v>7.4999999999999997E-3</v>
      </c>
      <c r="Y114">
        <v>9040.01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47</v>
      </c>
      <c r="AG114">
        <v>7.4999999999999997E-3</v>
      </c>
      <c r="AH114">
        <v>2</v>
      </c>
      <c r="AI114">
        <v>34736327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ROW(Source!A93)</f>
        <v>93</v>
      </c>
      <c r="B115">
        <v>34736328</v>
      </c>
      <c r="C115">
        <v>34736323</v>
      </c>
      <c r="D115">
        <v>31449148</v>
      </c>
      <c r="E115">
        <v>1</v>
      </c>
      <c r="F115">
        <v>1</v>
      </c>
      <c r="G115">
        <v>1</v>
      </c>
      <c r="H115">
        <v>3</v>
      </c>
      <c r="I115" t="s">
        <v>442</v>
      </c>
      <c r="J115" t="s">
        <v>443</v>
      </c>
      <c r="K115" t="s">
        <v>444</v>
      </c>
      <c r="L115">
        <v>1348</v>
      </c>
      <c r="N115">
        <v>1009</v>
      </c>
      <c r="O115" t="s">
        <v>74</v>
      </c>
      <c r="P115" t="s">
        <v>74</v>
      </c>
      <c r="Q115">
        <v>1000</v>
      </c>
      <c r="X115">
        <v>3.0000000000000001E-3</v>
      </c>
      <c r="Y115">
        <v>11978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47</v>
      </c>
      <c r="AG115">
        <v>3.0000000000000001E-3</v>
      </c>
      <c r="AH115">
        <v>2</v>
      </c>
      <c r="AI115">
        <v>34736328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ROW(Source!A93)</f>
        <v>93</v>
      </c>
      <c r="B116">
        <v>34736329</v>
      </c>
      <c r="C116">
        <v>34736323</v>
      </c>
      <c r="D116">
        <v>31468895</v>
      </c>
      <c r="E116">
        <v>1</v>
      </c>
      <c r="F116">
        <v>1</v>
      </c>
      <c r="G116">
        <v>1</v>
      </c>
      <c r="H116">
        <v>3</v>
      </c>
      <c r="I116" t="s">
        <v>493</v>
      </c>
      <c r="J116" t="s">
        <v>494</v>
      </c>
      <c r="K116" t="s">
        <v>495</v>
      </c>
      <c r="L116">
        <v>1348</v>
      </c>
      <c r="N116">
        <v>1009</v>
      </c>
      <c r="O116" t="s">
        <v>74</v>
      </c>
      <c r="P116" t="s">
        <v>74</v>
      </c>
      <c r="Q116">
        <v>1000</v>
      </c>
      <c r="X116">
        <v>3.0999999999999999E-3</v>
      </c>
      <c r="Y116">
        <v>5989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47</v>
      </c>
      <c r="AG116">
        <v>3.0999999999999999E-3</v>
      </c>
      <c r="AH116">
        <v>2</v>
      </c>
      <c r="AI116">
        <v>34736329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ROW(Source!A93)</f>
        <v>93</v>
      </c>
      <c r="B117">
        <v>34736330</v>
      </c>
      <c r="C117">
        <v>34736323</v>
      </c>
      <c r="D117">
        <v>31474922</v>
      </c>
      <c r="E117">
        <v>1</v>
      </c>
      <c r="F117">
        <v>1</v>
      </c>
      <c r="G117">
        <v>1</v>
      </c>
      <c r="H117">
        <v>3</v>
      </c>
      <c r="I117" t="s">
        <v>478</v>
      </c>
      <c r="J117" t="s">
        <v>479</v>
      </c>
      <c r="K117" t="s">
        <v>480</v>
      </c>
      <c r="L117">
        <v>1339</v>
      </c>
      <c r="N117">
        <v>1007</v>
      </c>
      <c r="O117" t="s">
        <v>81</v>
      </c>
      <c r="P117" t="s">
        <v>81</v>
      </c>
      <c r="Q117">
        <v>1</v>
      </c>
      <c r="X117">
        <v>0.93</v>
      </c>
      <c r="Y117">
        <v>1980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47</v>
      </c>
      <c r="AG117">
        <v>0.93</v>
      </c>
      <c r="AH117">
        <v>2</v>
      </c>
      <c r="AI117">
        <v>34736330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ROW(Source!A93)</f>
        <v>93</v>
      </c>
      <c r="B118">
        <v>34736331</v>
      </c>
      <c r="C118">
        <v>34736323</v>
      </c>
      <c r="D118">
        <v>31475026</v>
      </c>
      <c r="E118">
        <v>1</v>
      </c>
      <c r="F118">
        <v>1</v>
      </c>
      <c r="G118">
        <v>1</v>
      </c>
      <c r="H118">
        <v>3</v>
      </c>
      <c r="I118" t="s">
        <v>496</v>
      </c>
      <c r="J118" t="s">
        <v>497</v>
      </c>
      <c r="K118" t="s">
        <v>498</v>
      </c>
      <c r="L118">
        <v>1339</v>
      </c>
      <c r="N118">
        <v>1007</v>
      </c>
      <c r="O118" t="s">
        <v>81</v>
      </c>
      <c r="P118" t="s">
        <v>81</v>
      </c>
      <c r="Q118">
        <v>1</v>
      </c>
      <c r="X118">
        <v>0.01</v>
      </c>
      <c r="Y118">
        <v>832.7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47</v>
      </c>
      <c r="AG118">
        <v>0.01</v>
      </c>
      <c r="AH118">
        <v>2</v>
      </c>
      <c r="AI118">
        <v>34736331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ROW(Source!A93)</f>
        <v>93</v>
      </c>
      <c r="B119">
        <v>34736332</v>
      </c>
      <c r="C119">
        <v>34736323</v>
      </c>
      <c r="D119">
        <v>31475112</v>
      </c>
      <c r="E119">
        <v>1</v>
      </c>
      <c r="F119">
        <v>1</v>
      </c>
      <c r="G119">
        <v>1</v>
      </c>
      <c r="H119">
        <v>3</v>
      </c>
      <c r="I119" t="s">
        <v>499</v>
      </c>
      <c r="J119" t="s">
        <v>500</v>
      </c>
      <c r="K119" t="s">
        <v>501</v>
      </c>
      <c r="L119">
        <v>1339</v>
      </c>
      <c r="N119">
        <v>1007</v>
      </c>
      <c r="O119" t="s">
        <v>81</v>
      </c>
      <c r="P119" t="s">
        <v>81</v>
      </c>
      <c r="Q119">
        <v>1</v>
      </c>
      <c r="X119">
        <v>0.12</v>
      </c>
      <c r="Y119">
        <v>1320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47</v>
      </c>
      <c r="AG119">
        <v>0.12</v>
      </c>
      <c r="AH119">
        <v>2</v>
      </c>
      <c r="AI119">
        <v>34736332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ROW(Source!A93)</f>
        <v>93</v>
      </c>
      <c r="B120">
        <v>34736333</v>
      </c>
      <c r="C120">
        <v>34736323</v>
      </c>
      <c r="D120">
        <v>31477552</v>
      </c>
      <c r="E120">
        <v>1</v>
      </c>
      <c r="F120">
        <v>1</v>
      </c>
      <c r="G120">
        <v>1</v>
      </c>
      <c r="H120">
        <v>3</v>
      </c>
      <c r="I120" t="s">
        <v>484</v>
      </c>
      <c r="J120" t="s">
        <v>485</v>
      </c>
      <c r="K120" t="s">
        <v>486</v>
      </c>
      <c r="L120">
        <v>1327</v>
      </c>
      <c r="N120">
        <v>1005</v>
      </c>
      <c r="O120" t="s">
        <v>170</v>
      </c>
      <c r="P120" t="s">
        <v>170</v>
      </c>
      <c r="Q120">
        <v>1</v>
      </c>
      <c r="X120">
        <v>1.45</v>
      </c>
      <c r="Y120">
        <v>5.71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47</v>
      </c>
      <c r="AG120">
        <v>1.45</v>
      </c>
      <c r="AH120">
        <v>2</v>
      </c>
      <c r="AI120">
        <v>34736333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ROW(Source!A93)</f>
        <v>93</v>
      </c>
      <c r="B121">
        <v>34736334</v>
      </c>
      <c r="C121">
        <v>34736323</v>
      </c>
      <c r="D121">
        <v>31482045</v>
      </c>
      <c r="E121">
        <v>1</v>
      </c>
      <c r="F121">
        <v>1</v>
      </c>
      <c r="G121">
        <v>1</v>
      </c>
      <c r="H121">
        <v>3</v>
      </c>
      <c r="I121" t="s">
        <v>502</v>
      </c>
      <c r="J121" t="s">
        <v>503</v>
      </c>
      <c r="K121" t="s">
        <v>504</v>
      </c>
      <c r="L121">
        <v>1348</v>
      </c>
      <c r="N121">
        <v>1009</v>
      </c>
      <c r="O121" t="s">
        <v>74</v>
      </c>
      <c r="P121" t="s">
        <v>74</v>
      </c>
      <c r="Q121">
        <v>1000</v>
      </c>
      <c r="X121">
        <v>2.5799999999999998E-3</v>
      </c>
      <c r="Y121">
        <v>1695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47</v>
      </c>
      <c r="AG121">
        <v>2.5799999999999998E-3</v>
      </c>
      <c r="AH121">
        <v>2</v>
      </c>
      <c r="AI121">
        <v>34736334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ROW(Source!A93)</f>
        <v>93</v>
      </c>
      <c r="B122">
        <v>34736335</v>
      </c>
      <c r="C122">
        <v>34736323</v>
      </c>
      <c r="D122">
        <v>31483578</v>
      </c>
      <c r="E122">
        <v>1</v>
      </c>
      <c r="F122">
        <v>1</v>
      </c>
      <c r="G122">
        <v>1</v>
      </c>
      <c r="H122">
        <v>3</v>
      </c>
      <c r="I122" t="s">
        <v>487</v>
      </c>
      <c r="J122" t="s">
        <v>488</v>
      </c>
      <c r="K122" t="s">
        <v>489</v>
      </c>
      <c r="L122">
        <v>1348</v>
      </c>
      <c r="N122">
        <v>1009</v>
      </c>
      <c r="O122" t="s">
        <v>74</v>
      </c>
      <c r="P122" t="s">
        <v>74</v>
      </c>
      <c r="Q122">
        <v>1000</v>
      </c>
      <c r="X122">
        <v>3.0100000000000001E-3</v>
      </c>
      <c r="Y122">
        <v>15255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47</v>
      </c>
      <c r="AG122">
        <v>3.0100000000000001E-3</v>
      </c>
      <c r="AH122">
        <v>2</v>
      </c>
      <c r="AI122">
        <v>34736335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ROW(Source!A94)</f>
        <v>94</v>
      </c>
      <c r="B123">
        <v>34736914</v>
      </c>
      <c r="C123">
        <v>34736336</v>
      </c>
      <c r="D123">
        <v>31715109</v>
      </c>
      <c r="E123">
        <v>1</v>
      </c>
      <c r="F123">
        <v>1</v>
      </c>
      <c r="G123">
        <v>1</v>
      </c>
      <c r="H123">
        <v>1</v>
      </c>
      <c r="I123" t="s">
        <v>505</v>
      </c>
      <c r="J123" t="s">
        <v>47</v>
      </c>
      <c r="K123" t="s">
        <v>506</v>
      </c>
      <c r="L123">
        <v>1191</v>
      </c>
      <c r="N123">
        <v>1013</v>
      </c>
      <c r="O123" t="s">
        <v>414</v>
      </c>
      <c r="P123" t="s">
        <v>414</v>
      </c>
      <c r="Q123">
        <v>1</v>
      </c>
      <c r="X123">
        <v>24.85</v>
      </c>
      <c r="Y123">
        <v>0</v>
      </c>
      <c r="Z123">
        <v>0</v>
      </c>
      <c r="AA123">
        <v>0</v>
      </c>
      <c r="AB123">
        <v>8.74</v>
      </c>
      <c r="AC123">
        <v>0</v>
      </c>
      <c r="AD123">
        <v>1</v>
      </c>
      <c r="AE123">
        <v>1</v>
      </c>
      <c r="AF123" t="s">
        <v>47</v>
      </c>
      <c r="AG123">
        <v>24.85</v>
      </c>
      <c r="AH123">
        <v>2</v>
      </c>
      <c r="AI123">
        <v>34736914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ROW(Source!A94)</f>
        <v>94</v>
      </c>
      <c r="B124">
        <v>34736915</v>
      </c>
      <c r="C124">
        <v>34736336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434</v>
      </c>
      <c r="J124" t="s">
        <v>47</v>
      </c>
      <c r="K124" t="s">
        <v>435</v>
      </c>
      <c r="L124">
        <v>1191</v>
      </c>
      <c r="N124">
        <v>1013</v>
      </c>
      <c r="O124" t="s">
        <v>414</v>
      </c>
      <c r="P124" t="s">
        <v>414</v>
      </c>
      <c r="Q124">
        <v>1</v>
      </c>
      <c r="X124">
        <v>1.21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2</v>
      </c>
      <c r="AF124" t="s">
        <v>47</v>
      </c>
      <c r="AG124">
        <v>1.21</v>
      </c>
      <c r="AH124">
        <v>2</v>
      </c>
      <c r="AI124">
        <v>34736915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ROW(Source!A94)</f>
        <v>94</v>
      </c>
      <c r="B125">
        <v>34736916</v>
      </c>
      <c r="C125">
        <v>34736336</v>
      </c>
      <c r="D125">
        <v>31526753</v>
      </c>
      <c r="E125">
        <v>1</v>
      </c>
      <c r="F125">
        <v>1</v>
      </c>
      <c r="G125">
        <v>1</v>
      </c>
      <c r="H125">
        <v>2</v>
      </c>
      <c r="I125" t="s">
        <v>469</v>
      </c>
      <c r="J125" t="s">
        <v>470</v>
      </c>
      <c r="K125" t="s">
        <v>471</v>
      </c>
      <c r="L125">
        <v>1368</v>
      </c>
      <c r="N125">
        <v>1011</v>
      </c>
      <c r="O125" t="s">
        <v>418</v>
      </c>
      <c r="P125" t="s">
        <v>418</v>
      </c>
      <c r="Q125">
        <v>1</v>
      </c>
      <c r="X125">
        <v>0.72</v>
      </c>
      <c r="Y125">
        <v>0</v>
      </c>
      <c r="Z125">
        <v>111.99</v>
      </c>
      <c r="AA125">
        <v>13.5</v>
      </c>
      <c r="AB125">
        <v>0</v>
      </c>
      <c r="AC125">
        <v>0</v>
      </c>
      <c r="AD125">
        <v>1</v>
      </c>
      <c r="AE125">
        <v>0</v>
      </c>
      <c r="AF125" t="s">
        <v>47</v>
      </c>
      <c r="AG125">
        <v>0.72</v>
      </c>
      <c r="AH125">
        <v>2</v>
      </c>
      <c r="AI125">
        <v>34736916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ROW(Source!A94)</f>
        <v>94</v>
      </c>
      <c r="B126">
        <v>34736917</v>
      </c>
      <c r="C126">
        <v>34736336</v>
      </c>
      <c r="D126">
        <v>31528142</v>
      </c>
      <c r="E126">
        <v>1</v>
      </c>
      <c r="F126">
        <v>1</v>
      </c>
      <c r="G126">
        <v>1</v>
      </c>
      <c r="H126">
        <v>2</v>
      </c>
      <c r="I126" t="s">
        <v>439</v>
      </c>
      <c r="J126" t="s">
        <v>440</v>
      </c>
      <c r="K126" t="s">
        <v>441</v>
      </c>
      <c r="L126">
        <v>1368</v>
      </c>
      <c r="N126">
        <v>1011</v>
      </c>
      <c r="O126" t="s">
        <v>418</v>
      </c>
      <c r="P126" t="s">
        <v>418</v>
      </c>
      <c r="Q126">
        <v>1</v>
      </c>
      <c r="X126">
        <v>0.49</v>
      </c>
      <c r="Y126">
        <v>0</v>
      </c>
      <c r="Z126">
        <v>65.709999999999994</v>
      </c>
      <c r="AA126">
        <v>11.6</v>
      </c>
      <c r="AB126">
        <v>0</v>
      </c>
      <c r="AC126">
        <v>0</v>
      </c>
      <c r="AD126">
        <v>1</v>
      </c>
      <c r="AE126">
        <v>0</v>
      </c>
      <c r="AF126" t="s">
        <v>47</v>
      </c>
      <c r="AG126">
        <v>0.49</v>
      </c>
      <c r="AH126">
        <v>2</v>
      </c>
      <c r="AI126">
        <v>34736917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ROW(Source!A94)</f>
        <v>94</v>
      </c>
      <c r="B127">
        <v>34736918</v>
      </c>
      <c r="C127">
        <v>34736336</v>
      </c>
      <c r="D127">
        <v>31449148</v>
      </c>
      <c r="E127">
        <v>1</v>
      </c>
      <c r="F127">
        <v>1</v>
      </c>
      <c r="G127">
        <v>1</v>
      </c>
      <c r="H127">
        <v>3</v>
      </c>
      <c r="I127" t="s">
        <v>442</v>
      </c>
      <c r="J127" t="s">
        <v>443</v>
      </c>
      <c r="K127" t="s">
        <v>444</v>
      </c>
      <c r="L127">
        <v>1348</v>
      </c>
      <c r="N127">
        <v>1009</v>
      </c>
      <c r="O127" t="s">
        <v>74</v>
      </c>
      <c r="P127" t="s">
        <v>74</v>
      </c>
      <c r="Q127">
        <v>1000</v>
      </c>
      <c r="X127">
        <v>1.12E-2</v>
      </c>
      <c r="Y127">
        <v>11978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47</v>
      </c>
      <c r="AG127">
        <v>1.12E-2</v>
      </c>
      <c r="AH127">
        <v>2</v>
      </c>
      <c r="AI127">
        <v>34736918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ROW(Source!A94)</f>
        <v>94</v>
      </c>
      <c r="B128">
        <v>34736919</v>
      </c>
      <c r="C128">
        <v>34736336</v>
      </c>
      <c r="D128">
        <v>31475109</v>
      </c>
      <c r="E128">
        <v>1</v>
      </c>
      <c r="F128">
        <v>1</v>
      </c>
      <c r="G128">
        <v>1</v>
      </c>
      <c r="H128">
        <v>3</v>
      </c>
      <c r="I128" t="s">
        <v>507</v>
      </c>
      <c r="J128" t="s">
        <v>508</v>
      </c>
      <c r="K128" t="s">
        <v>509</v>
      </c>
      <c r="L128">
        <v>1339</v>
      </c>
      <c r="N128">
        <v>1007</v>
      </c>
      <c r="O128" t="s">
        <v>81</v>
      </c>
      <c r="P128" t="s">
        <v>81</v>
      </c>
      <c r="Q128">
        <v>1</v>
      </c>
      <c r="X128">
        <v>3.36</v>
      </c>
      <c r="Y128">
        <v>1155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47</v>
      </c>
      <c r="AG128">
        <v>3.36</v>
      </c>
      <c r="AH128">
        <v>2</v>
      </c>
      <c r="AI128">
        <v>34736919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ROW(Source!A94)</f>
        <v>94</v>
      </c>
      <c r="B129">
        <v>34736920</v>
      </c>
      <c r="C129">
        <v>34736336</v>
      </c>
      <c r="D129">
        <v>31483578</v>
      </c>
      <c r="E129">
        <v>1</v>
      </c>
      <c r="F129">
        <v>1</v>
      </c>
      <c r="G129">
        <v>1</v>
      </c>
      <c r="H129">
        <v>3</v>
      </c>
      <c r="I129" t="s">
        <v>487</v>
      </c>
      <c r="J129" t="s">
        <v>488</v>
      </c>
      <c r="K129" t="s">
        <v>489</v>
      </c>
      <c r="L129">
        <v>1348</v>
      </c>
      <c r="N129">
        <v>1009</v>
      </c>
      <c r="O129" t="s">
        <v>74</v>
      </c>
      <c r="P129" t="s">
        <v>74</v>
      </c>
      <c r="Q129">
        <v>1000</v>
      </c>
      <c r="X129">
        <v>5.8000000000000003E-2</v>
      </c>
      <c r="Y129">
        <v>15255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47</v>
      </c>
      <c r="AG129">
        <v>5.8000000000000003E-2</v>
      </c>
      <c r="AH129">
        <v>2</v>
      </c>
      <c r="AI129">
        <v>34736920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ROW(Source!A95)</f>
        <v>95</v>
      </c>
      <c r="B130">
        <v>34736914</v>
      </c>
      <c r="C130">
        <v>34736336</v>
      </c>
      <c r="D130">
        <v>31715109</v>
      </c>
      <c r="E130">
        <v>1</v>
      </c>
      <c r="F130">
        <v>1</v>
      </c>
      <c r="G130">
        <v>1</v>
      </c>
      <c r="H130">
        <v>1</v>
      </c>
      <c r="I130" t="s">
        <v>505</v>
      </c>
      <c r="J130" t="s">
        <v>47</v>
      </c>
      <c r="K130" t="s">
        <v>506</v>
      </c>
      <c r="L130">
        <v>1191</v>
      </c>
      <c r="N130">
        <v>1013</v>
      </c>
      <c r="O130" t="s">
        <v>414</v>
      </c>
      <c r="P130" t="s">
        <v>414</v>
      </c>
      <c r="Q130">
        <v>1</v>
      </c>
      <c r="X130">
        <v>24.85</v>
      </c>
      <c r="Y130">
        <v>0</v>
      </c>
      <c r="Z130">
        <v>0</v>
      </c>
      <c r="AA130">
        <v>0</v>
      </c>
      <c r="AB130">
        <v>8.74</v>
      </c>
      <c r="AC130">
        <v>0</v>
      </c>
      <c r="AD130">
        <v>1</v>
      </c>
      <c r="AE130">
        <v>1</v>
      </c>
      <c r="AF130" t="s">
        <v>47</v>
      </c>
      <c r="AG130">
        <v>24.85</v>
      </c>
      <c r="AH130">
        <v>2</v>
      </c>
      <c r="AI130">
        <v>34736914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ROW(Source!A95)</f>
        <v>95</v>
      </c>
      <c r="B131">
        <v>34736915</v>
      </c>
      <c r="C131">
        <v>34736336</v>
      </c>
      <c r="D131">
        <v>31709492</v>
      </c>
      <c r="E131">
        <v>1</v>
      </c>
      <c r="F131">
        <v>1</v>
      </c>
      <c r="G131">
        <v>1</v>
      </c>
      <c r="H131">
        <v>1</v>
      </c>
      <c r="I131" t="s">
        <v>434</v>
      </c>
      <c r="J131" t="s">
        <v>47</v>
      </c>
      <c r="K131" t="s">
        <v>435</v>
      </c>
      <c r="L131">
        <v>1191</v>
      </c>
      <c r="N131">
        <v>1013</v>
      </c>
      <c r="O131" t="s">
        <v>414</v>
      </c>
      <c r="P131" t="s">
        <v>414</v>
      </c>
      <c r="Q131">
        <v>1</v>
      </c>
      <c r="X131">
        <v>1.21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2</v>
      </c>
      <c r="AF131" t="s">
        <v>47</v>
      </c>
      <c r="AG131">
        <v>1.21</v>
      </c>
      <c r="AH131">
        <v>2</v>
      </c>
      <c r="AI131">
        <v>34736915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ROW(Source!A95)</f>
        <v>95</v>
      </c>
      <c r="B132">
        <v>34736916</v>
      </c>
      <c r="C132">
        <v>34736336</v>
      </c>
      <c r="D132">
        <v>31526753</v>
      </c>
      <c r="E132">
        <v>1</v>
      </c>
      <c r="F132">
        <v>1</v>
      </c>
      <c r="G132">
        <v>1</v>
      </c>
      <c r="H132">
        <v>2</v>
      </c>
      <c r="I132" t="s">
        <v>469</v>
      </c>
      <c r="J132" t="s">
        <v>470</v>
      </c>
      <c r="K132" t="s">
        <v>471</v>
      </c>
      <c r="L132">
        <v>1368</v>
      </c>
      <c r="N132">
        <v>1011</v>
      </c>
      <c r="O132" t="s">
        <v>418</v>
      </c>
      <c r="P132" t="s">
        <v>418</v>
      </c>
      <c r="Q132">
        <v>1</v>
      </c>
      <c r="X132">
        <v>0.72</v>
      </c>
      <c r="Y132">
        <v>0</v>
      </c>
      <c r="Z132">
        <v>111.99</v>
      </c>
      <c r="AA132">
        <v>13.5</v>
      </c>
      <c r="AB132">
        <v>0</v>
      </c>
      <c r="AC132">
        <v>0</v>
      </c>
      <c r="AD132">
        <v>1</v>
      </c>
      <c r="AE132">
        <v>0</v>
      </c>
      <c r="AF132" t="s">
        <v>47</v>
      </c>
      <c r="AG132">
        <v>0.72</v>
      </c>
      <c r="AH132">
        <v>2</v>
      </c>
      <c r="AI132">
        <v>34736916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ROW(Source!A95)</f>
        <v>95</v>
      </c>
      <c r="B133">
        <v>34736917</v>
      </c>
      <c r="C133">
        <v>34736336</v>
      </c>
      <c r="D133">
        <v>31528142</v>
      </c>
      <c r="E133">
        <v>1</v>
      </c>
      <c r="F133">
        <v>1</v>
      </c>
      <c r="G133">
        <v>1</v>
      </c>
      <c r="H133">
        <v>2</v>
      </c>
      <c r="I133" t="s">
        <v>439</v>
      </c>
      <c r="J133" t="s">
        <v>440</v>
      </c>
      <c r="K133" t="s">
        <v>441</v>
      </c>
      <c r="L133">
        <v>1368</v>
      </c>
      <c r="N133">
        <v>1011</v>
      </c>
      <c r="O133" t="s">
        <v>418</v>
      </c>
      <c r="P133" t="s">
        <v>418</v>
      </c>
      <c r="Q133">
        <v>1</v>
      </c>
      <c r="X133">
        <v>0.49</v>
      </c>
      <c r="Y133">
        <v>0</v>
      </c>
      <c r="Z133">
        <v>65.709999999999994</v>
      </c>
      <c r="AA133">
        <v>11.6</v>
      </c>
      <c r="AB133">
        <v>0</v>
      </c>
      <c r="AC133">
        <v>0</v>
      </c>
      <c r="AD133">
        <v>1</v>
      </c>
      <c r="AE133">
        <v>0</v>
      </c>
      <c r="AF133" t="s">
        <v>47</v>
      </c>
      <c r="AG133">
        <v>0.49</v>
      </c>
      <c r="AH133">
        <v>2</v>
      </c>
      <c r="AI133">
        <v>34736917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ROW(Source!A95)</f>
        <v>95</v>
      </c>
      <c r="B134">
        <v>34736918</v>
      </c>
      <c r="C134">
        <v>34736336</v>
      </c>
      <c r="D134">
        <v>31449148</v>
      </c>
      <c r="E134">
        <v>1</v>
      </c>
      <c r="F134">
        <v>1</v>
      </c>
      <c r="G134">
        <v>1</v>
      </c>
      <c r="H134">
        <v>3</v>
      </c>
      <c r="I134" t="s">
        <v>442</v>
      </c>
      <c r="J134" t="s">
        <v>443</v>
      </c>
      <c r="K134" t="s">
        <v>444</v>
      </c>
      <c r="L134">
        <v>1348</v>
      </c>
      <c r="N134">
        <v>1009</v>
      </c>
      <c r="O134" t="s">
        <v>74</v>
      </c>
      <c r="P134" t="s">
        <v>74</v>
      </c>
      <c r="Q134">
        <v>1000</v>
      </c>
      <c r="X134">
        <v>1.12E-2</v>
      </c>
      <c r="Y134">
        <v>11978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47</v>
      </c>
      <c r="AG134">
        <v>1.12E-2</v>
      </c>
      <c r="AH134">
        <v>2</v>
      </c>
      <c r="AI134">
        <v>34736918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ROW(Source!A95)</f>
        <v>95</v>
      </c>
      <c r="B135">
        <v>34736919</v>
      </c>
      <c r="C135">
        <v>34736336</v>
      </c>
      <c r="D135">
        <v>31475109</v>
      </c>
      <c r="E135">
        <v>1</v>
      </c>
      <c r="F135">
        <v>1</v>
      </c>
      <c r="G135">
        <v>1</v>
      </c>
      <c r="H135">
        <v>3</v>
      </c>
      <c r="I135" t="s">
        <v>507</v>
      </c>
      <c r="J135" t="s">
        <v>508</v>
      </c>
      <c r="K135" t="s">
        <v>509</v>
      </c>
      <c r="L135">
        <v>1339</v>
      </c>
      <c r="N135">
        <v>1007</v>
      </c>
      <c r="O135" t="s">
        <v>81</v>
      </c>
      <c r="P135" t="s">
        <v>81</v>
      </c>
      <c r="Q135">
        <v>1</v>
      </c>
      <c r="X135">
        <v>3.36</v>
      </c>
      <c r="Y135">
        <v>1155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47</v>
      </c>
      <c r="AG135">
        <v>3.36</v>
      </c>
      <c r="AH135">
        <v>2</v>
      </c>
      <c r="AI135">
        <v>34736919</v>
      </c>
      <c r="AJ135">
        <v>135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ROW(Source!A95)</f>
        <v>95</v>
      </c>
      <c r="B136">
        <v>34736920</v>
      </c>
      <c r="C136">
        <v>34736336</v>
      </c>
      <c r="D136">
        <v>31483578</v>
      </c>
      <c r="E136">
        <v>1</v>
      </c>
      <c r="F136">
        <v>1</v>
      </c>
      <c r="G136">
        <v>1</v>
      </c>
      <c r="H136">
        <v>3</v>
      </c>
      <c r="I136" t="s">
        <v>487</v>
      </c>
      <c r="J136" t="s">
        <v>488</v>
      </c>
      <c r="K136" t="s">
        <v>489</v>
      </c>
      <c r="L136">
        <v>1348</v>
      </c>
      <c r="N136">
        <v>1009</v>
      </c>
      <c r="O136" t="s">
        <v>74</v>
      </c>
      <c r="P136" t="s">
        <v>74</v>
      </c>
      <c r="Q136">
        <v>1000</v>
      </c>
      <c r="X136">
        <v>5.8000000000000003E-2</v>
      </c>
      <c r="Y136">
        <v>15255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47</v>
      </c>
      <c r="AG136">
        <v>5.8000000000000003E-2</v>
      </c>
      <c r="AH136">
        <v>2</v>
      </c>
      <c r="AI136">
        <v>34736920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ROW(Source!A96)</f>
        <v>96</v>
      </c>
      <c r="B137">
        <v>34736390</v>
      </c>
      <c r="C137">
        <v>34736389</v>
      </c>
      <c r="D137">
        <v>31711332</v>
      </c>
      <c r="E137">
        <v>1</v>
      </c>
      <c r="F137">
        <v>1</v>
      </c>
      <c r="G137">
        <v>1</v>
      </c>
      <c r="H137">
        <v>1</v>
      </c>
      <c r="I137" t="s">
        <v>453</v>
      </c>
      <c r="J137" t="s">
        <v>47</v>
      </c>
      <c r="K137" t="s">
        <v>454</v>
      </c>
      <c r="L137">
        <v>1191</v>
      </c>
      <c r="N137">
        <v>1013</v>
      </c>
      <c r="O137" t="s">
        <v>414</v>
      </c>
      <c r="P137" t="s">
        <v>414</v>
      </c>
      <c r="Q137">
        <v>1</v>
      </c>
      <c r="X137">
        <v>14.63</v>
      </c>
      <c r="Y137">
        <v>0</v>
      </c>
      <c r="Z137">
        <v>0</v>
      </c>
      <c r="AA137">
        <v>0</v>
      </c>
      <c r="AB137">
        <v>8.17</v>
      </c>
      <c r="AC137">
        <v>0</v>
      </c>
      <c r="AD137">
        <v>1</v>
      </c>
      <c r="AE137">
        <v>1</v>
      </c>
      <c r="AF137" t="s">
        <v>47</v>
      </c>
      <c r="AG137">
        <v>14.63</v>
      </c>
      <c r="AH137">
        <v>2</v>
      </c>
      <c r="AI137">
        <v>34736390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ROW(Source!A96)</f>
        <v>96</v>
      </c>
      <c r="B138">
        <v>34736391</v>
      </c>
      <c r="C138">
        <v>34736389</v>
      </c>
      <c r="D138">
        <v>31526946</v>
      </c>
      <c r="E138">
        <v>1</v>
      </c>
      <c r="F138">
        <v>1</v>
      </c>
      <c r="G138">
        <v>1</v>
      </c>
      <c r="H138">
        <v>2</v>
      </c>
      <c r="I138" t="s">
        <v>415</v>
      </c>
      <c r="J138" t="s">
        <v>416</v>
      </c>
      <c r="K138" t="s">
        <v>417</v>
      </c>
      <c r="L138">
        <v>1368</v>
      </c>
      <c r="N138">
        <v>1011</v>
      </c>
      <c r="O138" t="s">
        <v>418</v>
      </c>
      <c r="P138" t="s">
        <v>418</v>
      </c>
      <c r="Q138">
        <v>1</v>
      </c>
      <c r="X138">
        <v>0.32</v>
      </c>
      <c r="Y138">
        <v>0</v>
      </c>
      <c r="Z138">
        <v>6.66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47</v>
      </c>
      <c r="AG138">
        <v>0.32</v>
      </c>
      <c r="AH138">
        <v>2</v>
      </c>
      <c r="AI138">
        <v>34736391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ROW(Source!A96)</f>
        <v>96</v>
      </c>
      <c r="B139">
        <v>34736392</v>
      </c>
      <c r="C139">
        <v>34736389</v>
      </c>
      <c r="D139">
        <v>31451977</v>
      </c>
      <c r="E139">
        <v>1</v>
      </c>
      <c r="F139">
        <v>1</v>
      </c>
      <c r="G139">
        <v>1</v>
      </c>
      <c r="H139">
        <v>3</v>
      </c>
      <c r="I139" t="s">
        <v>510</v>
      </c>
      <c r="J139" t="s">
        <v>511</v>
      </c>
      <c r="K139" t="s">
        <v>512</v>
      </c>
      <c r="L139">
        <v>1339</v>
      </c>
      <c r="N139">
        <v>1007</v>
      </c>
      <c r="O139" t="s">
        <v>81</v>
      </c>
      <c r="P139" t="s">
        <v>81</v>
      </c>
      <c r="Q139">
        <v>1</v>
      </c>
      <c r="X139">
        <v>0.24</v>
      </c>
      <c r="Y139">
        <v>519.79999999999995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47</v>
      </c>
      <c r="AG139">
        <v>0.24</v>
      </c>
      <c r="AH139">
        <v>2</v>
      </c>
      <c r="AI139">
        <v>34736392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ROW(Source!A96)</f>
        <v>96</v>
      </c>
      <c r="B140">
        <v>34736393</v>
      </c>
      <c r="C140">
        <v>34736389</v>
      </c>
      <c r="D140">
        <v>31441632</v>
      </c>
      <c r="E140">
        <v>17</v>
      </c>
      <c r="F140">
        <v>1</v>
      </c>
      <c r="G140">
        <v>1</v>
      </c>
      <c r="H140">
        <v>3</v>
      </c>
      <c r="I140" t="s">
        <v>186</v>
      </c>
      <c r="J140" t="s">
        <v>47</v>
      </c>
      <c r="K140" t="s">
        <v>187</v>
      </c>
      <c r="L140">
        <v>1356</v>
      </c>
      <c r="N140">
        <v>1010</v>
      </c>
      <c r="O140" t="s">
        <v>188</v>
      </c>
      <c r="P140" t="s">
        <v>188</v>
      </c>
      <c r="Q140">
        <v>1000</v>
      </c>
      <c r="X140">
        <v>0.4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 t="s">
        <v>47</v>
      </c>
      <c r="AG140">
        <v>0.4</v>
      </c>
      <c r="AH140">
        <v>2</v>
      </c>
      <c r="AI140">
        <v>34736393</v>
      </c>
      <c r="AJ140">
        <v>140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ROW(Source!A97)</f>
        <v>97</v>
      </c>
      <c r="B141">
        <v>34736390</v>
      </c>
      <c r="C141">
        <v>34736389</v>
      </c>
      <c r="D141">
        <v>31711332</v>
      </c>
      <c r="E141">
        <v>1</v>
      </c>
      <c r="F141">
        <v>1</v>
      </c>
      <c r="G141">
        <v>1</v>
      </c>
      <c r="H141">
        <v>1</v>
      </c>
      <c r="I141" t="s">
        <v>453</v>
      </c>
      <c r="J141" t="s">
        <v>47</v>
      </c>
      <c r="K141" t="s">
        <v>454</v>
      </c>
      <c r="L141">
        <v>1191</v>
      </c>
      <c r="N141">
        <v>1013</v>
      </c>
      <c r="O141" t="s">
        <v>414</v>
      </c>
      <c r="P141" t="s">
        <v>414</v>
      </c>
      <c r="Q141">
        <v>1</v>
      </c>
      <c r="X141">
        <v>14.63</v>
      </c>
      <c r="Y141">
        <v>0</v>
      </c>
      <c r="Z141">
        <v>0</v>
      </c>
      <c r="AA141">
        <v>0</v>
      </c>
      <c r="AB141">
        <v>8.17</v>
      </c>
      <c r="AC141">
        <v>0</v>
      </c>
      <c r="AD141">
        <v>1</v>
      </c>
      <c r="AE141">
        <v>1</v>
      </c>
      <c r="AF141" t="s">
        <v>47</v>
      </c>
      <c r="AG141">
        <v>14.63</v>
      </c>
      <c r="AH141">
        <v>2</v>
      </c>
      <c r="AI141">
        <v>34736390</v>
      </c>
      <c r="AJ141">
        <v>141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ROW(Source!A97)</f>
        <v>97</v>
      </c>
      <c r="B142">
        <v>34736391</v>
      </c>
      <c r="C142">
        <v>34736389</v>
      </c>
      <c r="D142">
        <v>31526946</v>
      </c>
      <c r="E142">
        <v>1</v>
      </c>
      <c r="F142">
        <v>1</v>
      </c>
      <c r="G142">
        <v>1</v>
      </c>
      <c r="H142">
        <v>2</v>
      </c>
      <c r="I142" t="s">
        <v>415</v>
      </c>
      <c r="J142" t="s">
        <v>416</v>
      </c>
      <c r="K142" t="s">
        <v>417</v>
      </c>
      <c r="L142">
        <v>1368</v>
      </c>
      <c r="N142">
        <v>1011</v>
      </c>
      <c r="O142" t="s">
        <v>418</v>
      </c>
      <c r="P142" t="s">
        <v>418</v>
      </c>
      <c r="Q142">
        <v>1</v>
      </c>
      <c r="X142">
        <v>0.32</v>
      </c>
      <c r="Y142">
        <v>0</v>
      </c>
      <c r="Z142">
        <v>6.66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47</v>
      </c>
      <c r="AG142">
        <v>0.32</v>
      </c>
      <c r="AH142">
        <v>2</v>
      </c>
      <c r="AI142">
        <v>34736391</v>
      </c>
      <c r="AJ142">
        <v>142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ROW(Source!A97)</f>
        <v>97</v>
      </c>
      <c r="B143">
        <v>34736392</v>
      </c>
      <c r="C143">
        <v>34736389</v>
      </c>
      <c r="D143">
        <v>31451977</v>
      </c>
      <c r="E143">
        <v>1</v>
      </c>
      <c r="F143">
        <v>1</v>
      </c>
      <c r="G143">
        <v>1</v>
      </c>
      <c r="H143">
        <v>3</v>
      </c>
      <c r="I143" t="s">
        <v>510</v>
      </c>
      <c r="J143" t="s">
        <v>511</v>
      </c>
      <c r="K143" t="s">
        <v>512</v>
      </c>
      <c r="L143">
        <v>1339</v>
      </c>
      <c r="N143">
        <v>1007</v>
      </c>
      <c r="O143" t="s">
        <v>81</v>
      </c>
      <c r="P143" t="s">
        <v>81</v>
      </c>
      <c r="Q143">
        <v>1</v>
      </c>
      <c r="X143">
        <v>0.24</v>
      </c>
      <c r="Y143">
        <v>519.79999999999995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47</v>
      </c>
      <c r="AG143">
        <v>0.24</v>
      </c>
      <c r="AH143">
        <v>2</v>
      </c>
      <c r="AI143">
        <v>34736392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ROW(Source!A97)</f>
        <v>97</v>
      </c>
      <c r="B144">
        <v>34736393</v>
      </c>
      <c r="C144">
        <v>34736389</v>
      </c>
      <c r="D144">
        <v>31441632</v>
      </c>
      <c r="E144">
        <v>17</v>
      </c>
      <c r="F144">
        <v>1</v>
      </c>
      <c r="G144">
        <v>1</v>
      </c>
      <c r="H144">
        <v>3</v>
      </c>
      <c r="I144" t="s">
        <v>186</v>
      </c>
      <c r="J144" t="s">
        <v>47</v>
      </c>
      <c r="K144" t="s">
        <v>187</v>
      </c>
      <c r="L144">
        <v>1356</v>
      </c>
      <c r="N144">
        <v>1010</v>
      </c>
      <c r="O144" t="s">
        <v>188</v>
      </c>
      <c r="P144" t="s">
        <v>188</v>
      </c>
      <c r="Q144">
        <v>1000</v>
      </c>
      <c r="X144">
        <v>0.4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 t="s">
        <v>47</v>
      </c>
      <c r="AG144">
        <v>0.4</v>
      </c>
      <c r="AH144">
        <v>2</v>
      </c>
      <c r="AI144">
        <v>34736393</v>
      </c>
      <c r="AJ144">
        <v>144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ROW(Source!A100)</f>
        <v>100</v>
      </c>
      <c r="B145">
        <v>34736406</v>
      </c>
      <c r="C145">
        <v>34736405</v>
      </c>
      <c r="D145">
        <v>31709494</v>
      </c>
      <c r="E145">
        <v>1</v>
      </c>
      <c r="F145">
        <v>1</v>
      </c>
      <c r="G145">
        <v>1</v>
      </c>
      <c r="H145">
        <v>1</v>
      </c>
      <c r="I145" t="s">
        <v>513</v>
      </c>
      <c r="J145" t="s">
        <v>47</v>
      </c>
      <c r="K145" t="s">
        <v>514</v>
      </c>
      <c r="L145">
        <v>1191</v>
      </c>
      <c r="N145">
        <v>1013</v>
      </c>
      <c r="O145" t="s">
        <v>414</v>
      </c>
      <c r="P145" t="s">
        <v>414</v>
      </c>
      <c r="Q145">
        <v>1</v>
      </c>
      <c r="X145">
        <v>17.510000000000002</v>
      </c>
      <c r="Y145">
        <v>0</v>
      </c>
      <c r="Z145">
        <v>0</v>
      </c>
      <c r="AA145">
        <v>0</v>
      </c>
      <c r="AB145">
        <v>9.4</v>
      </c>
      <c r="AC145">
        <v>0</v>
      </c>
      <c r="AD145">
        <v>1</v>
      </c>
      <c r="AE145">
        <v>1</v>
      </c>
      <c r="AF145" t="s">
        <v>47</v>
      </c>
      <c r="AG145">
        <v>17.510000000000002</v>
      </c>
      <c r="AH145">
        <v>2</v>
      </c>
      <c r="AI145">
        <v>34736406</v>
      </c>
      <c r="AJ145">
        <v>145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ROW(Source!A100)</f>
        <v>100</v>
      </c>
      <c r="B146">
        <v>34736407</v>
      </c>
      <c r="C146">
        <v>34736405</v>
      </c>
      <c r="D146">
        <v>31709492</v>
      </c>
      <c r="E146">
        <v>1</v>
      </c>
      <c r="F146">
        <v>1</v>
      </c>
      <c r="G146">
        <v>1</v>
      </c>
      <c r="H146">
        <v>1</v>
      </c>
      <c r="I146" t="s">
        <v>434</v>
      </c>
      <c r="J146" t="s">
        <v>47</v>
      </c>
      <c r="K146" t="s">
        <v>435</v>
      </c>
      <c r="L146">
        <v>1191</v>
      </c>
      <c r="N146">
        <v>1013</v>
      </c>
      <c r="O146" t="s">
        <v>414</v>
      </c>
      <c r="P146" t="s">
        <v>414</v>
      </c>
      <c r="Q146">
        <v>1</v>
      </c>
      <c r="X146">
        <v>0.28000000000000003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2</v>
      </c>
      <c r="AF146" t="s">
        <v>47</v>
      </c>
      <c r="AG146">
        <v>0.28000000000000003</v>
      </c>
      <c r="AH146">
        <v>2</v>
      </c>
      <c r="AI146">
        <v>34736407</v>
      </c>
      <c r="AJ146">
        <v>146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ROW(Source!A100)</f>
        <v>100</v>
      </c>
      <c r="B147">
        <v>34736408</v>
      </c>
      <c r="C147">
        <v>34736405</v>
      </c>
      <c r="D147">
        <v>31526651</v>
      </c>
      <c r="E147">
        <v>1</v>
      </c>
      <c r="F147">
        <v>1</v>
      </c>
      <c r="G147">
        <v>1</v>
      </c>
      <c r="H147">
        <v>2</v>
      </c>
      <c r="I147" t="s">
        <v>436</v>
      </c>
      <c r="J147" t="s">
        <v>437</v>
      </c>
      <c r="K147" t="s">
        <v>438</v>
      </c>
      <c r="L147">
        <v>1368</v>
      </c>
      <c r="N147">
        <v>1011</v>
      </c>
      <c r="O147" t="s">
        <v>418</v>
      </c>
      <c r="P147" t="s">
        <v>418</v>
      </c>
      <c r="Q147">
        <v>1</v>
      </c>
      <c r="X147">
        <v>0.11</v>
      </c>
      <c r="Y147">
        <v>0</v>
      </c>
      <c r="Z147">
        <v>86.4</v>
      </c>
      <c r="AA147">
        <v>13.5</v>
      </c>
      <c r="AB147">
        <v>0</v>
      </c>
      <c r="AC147">
        <v>0</v>
      </c>
      <c r="AD147">
        <v>1</v>
      </c>
      <c r="AE147">
        <v>0</v>
      </c>
      <c r="AF147" t="s">
        <v>47</v>
      </c>
      <c r="AG147">
        <v>0.11</v>
      </c>
      <c r="AH147">
        <v>2</v>
      </c>
      <c r="AI147">
        <v>34736408</v>
      </c>
      <c r="AJ147">
        <v>147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ROW(Source!A100)</f>
        <v>100</v>
      </c>
      <c r="B148">
        <v>34736409</v>
      </c>
      <c r="C148">
        <v>34736405</v>
      </c>
      <c r="D148">
        <v>31526753</v>
      </c>
      <c r="E148">
        <v>1</v>
      </c>
      <c r="F148">
        <v>1</v>
      </c>
      <c r="G148">
        <v>1</v>
      </c>
      <c r="H148">
        <v>2</v>
      </c>
      <c r="I148" t="s">
        <v>469</v>
      </c>
      <c r="J148" t="s">
        <v>470</v>
      </c>
      <c r="K148" t="s">
        <v>471</v>
      </c>
      <c r="L148">
        <v>1368</v>
      </c>
      <c r="N148">
        <v>1011</v>
      </c>
      <c r="O148" t="s">
        <v>418</v>
      </c>
      <c r="P148" t="s">
        <v>418</v>
      </c>
      <c r="Q148">
        <v>1</v>
      </c>
      <c r="X148">
        <v>7.0000000000000007E-2</v>
      </c>
      <c r="Y148">
        <v>0</v>
      </c>
      <c r="Z148">
        <v>111.99</v>
      </c>
      <c r="AA148">
        <v>13.5</v>
      </c>
      <c r="AB148">
        <v>0</v>
      </c>
      <c r="AC148">
        <v>0</v>
      </c>
      <c r="AD148">
        <v>1</v>
      </c>
      <c r="AE148">
        <v>0</v>
      </c>
      <c r="AF148" t="s">
        <v>47</v>
      </c>
      <c r="AG148">
        <v>7.0000000000000007E-2</v>
      </c>
      <c r="AH148">
        <v>2</v>
      </c>
      <c r="AI148">
        <v>34736409</v>
      </c>
      <c r="AJ148">
        <v>148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ROW(Source!A100)</f>
        <v>100</v>
      </c>
      <c r="B149">
        <v>34736410</v>
      </c>
      <c r="C149">
        <v>34736405</v>
      </c>
      <c r="D149">
        <v>31527379</v>
      </c>
      <c r="E149">
        <v>1</v>
      </c>
      <c r="F149">
        <v>1</v>
      </c>
      <c r="G149">
        <v>1</v>
      </c>
      <c r="H149">
        <v>2</v>
      </c>
      <c r="I149" t="s">
        <v>515</v>
      </c>
      <c r="J149" t="s">
        <v>516</v>
      </c>
      <c r="K149" t="s">
        <v>517</v>
      </c>
      <c r="L149">
        <v>1368</v>
      </c>
      <c r="N149">
        <v>1011</v>
      </c>
      <c r="O149" t="s">
        <v>418</v>
      </c>
      <c r="P149" t="s">
        <v>418</v>
      </c>
      <c r="Q149">
        <v>1</v>
      </c>
      <c r="X149">
        <v>1.81</v>
      </c>
      <c r="Y149">
        <v>0</v>
      </c>
      <c r="Z149">
        <v>30</v>
      </c>
      <c r="AA149">
        <v>0</v>
      </c>
      <c r="AB149">
        <v>0</v>
      </c>
      <c r="AC149">
        <v>0</v>
      </c>
      <c r="AD149">
        <v>1</v>
      </c>
      <c r="AE149">
        <v>0</v>
      </c>
      <c r="AF149" t="s">
        <v>47</v>
      </c>
      <c r="AG149">
        <v>1.81</v>
      </c>
      <c r="AH149">
        <v>2</v>
      </c>
      <c r="AI149">
        <v>34736410</v>
      </c>
      <c r="AJ149">
        <v>149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ROW(Source!A100)</f>
        <v>100</v>
      </c>
      <c r="B150">
        <v>34736411</v>
      </c>
      <c r="C150">
        <v>34736405</v>
      </c>
      <c r="D150">
        <v>31528142</v>
      </c>
      <c r="E150">
        <v>1</v>
      </c>
      <c r="F150">
        <v>1</v>
      </c>
      <c r="G150">
        <v>1</v>
      </c>
      <c r="H150">
        <v>2</v>
      </c>
      <c r="I150" t="s">
        <v>439</v>
      </c>
      <c r="J150" t="s">
        <v>440</v>
      </c>
      <c r="K150" t="s">
        <v>441</v>
      </c>
      <c r="L150">
        <v>1368</v>
      </c>
      <c r="N150">
        <v>1011</v>
      </c>
      <c r="O150" t="s">
        <v>418</v>
      </c>
      <c r="P150" t="s">
        <v>418</v>
      </c>
      <c r="Q150">
        <v>1</v>
      </c>
      <c r="X150">
        <v>0.1</v>
      </c>
      <c r="Y150">
        <v>0</v>
      </c>
      <c r="Z150">
        <v>65.709999999999994</v>
      </c>
      <c r="AA150">
        <v>11.6</v>
      </c>
      <c r="AB150">
        <v>0</v>
      </c>
      <c r="AC150">
        <v>0</v>
      </c>
      <c r="AD150">
        <v>1</v>
      </c>
      <c r="AE150">
        <v>0</v>
      </c>
      <c r="AF150" t="s">
        <v>47</v>
      </c>
      <c r="AG150">
        <v>0.1</v>
      </c>
      <c r="AH150">
        <v>2</v>
      </c>
      <c r="AI150">
        <v>34736411</v>
      </c>
      <c r="AJ150">
        <v>150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ROW(Source!A100)</f>
        <v>100</v>
      </c>
      <c r="B151">
        <v>34736412</v>
      </c>
      <c r="C151">
        <v>34736405</v>
      </c>
      <c r="D151">
        <v>31444452</v>
      </c>
      <c r="E151">
        <v>1</v>
      </c>
      <c r="F151">
        <v>1</v>
      </c>
      <c r="G151">
        <v>1</v>
      </c>
      <c r="H151">
        <v>3</v>
      </c>
      <c r="I151" t="s">
        <v>518</v>
      </c>
      <c r="J151" t="s">
        <v>519</v>
      </c>
      <c r="K151" t="s">
        <v>520</v>
      </c>
      <c r="L151">
        <v>1348</v>
      </c>
      <c r="N151">
        <v>1009</v>
      </c>
      <c r="O151" t="s">
        <v>74</v>
      </c>
      <c r="P151" t="s">
        <v>74</v>
      </c>
      <c r="Q151">
        <v>1000</v>
      </c>
      <c r="X151">
        <v>2.5000000000000001E-2</v>
      </c>
      <c r="Y151">
        <v>1530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F151" t="s">
        <v>47</v>
      </c>
      <c r="AG151">
        <v>2.5000000000000001E-2</v>
      </c>
      <c r="AH151">
        <v>2</v>
      </c>
      <c r="AI151">
        <v>34736412</v>
      </c>
      <c r="AJ151">
        <v>151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ROW(Source!A100)</f>
        <v>100</v>
      </c>
      <c r="B152">
        <v>34736413</v>
      </c>
      <c r="C152">
        <v>34736405</v>
      </c>
      <c r="D152">
        <v>31444499</v>
      </c>
      <c r="E152">
        <v>1</v>
      </c>
      <c r="F152">
        <v>1</v>
      </c>
      <c r="G152">
        <v>1</v>
      </c>
      <c r="H152">
        <v>3</v>
      </c>
      <c r="I152" t="s">
        <v>521</v>
      </c>
      <c r="J152" t="s">
        <v>522</v>
      </c>
      <c r="K152" t="s">
        <v>523</v>
      </c>
      <c r="L152">
        <v>1348</v>
      </c>
      <c r="N152">
        <v>1009</v>
      </c>
      <c r="O152" t="s">
        <v>74</v>
      </c>
      <c r="P152" t="s">
        <v>74</v>
      </c>
      <c r="Q152">
        <v>1000</v>
      </c>
      <c r="X152">
        <v>0.19600000000000001</v>
      </c>
      <c r="Y152">
        <v>3390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47</v>
      </c>
      <c r="AG152">
        <v>0.19600000000000001</v>
      </c>
      <c r="AH152">
        <v>2</v>
      </c>
      <c r="AI152">
        <v>34736413</v>
      </c>
      <c r="AJ152">
        <v>152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ROW(Source!A100)</f>
        <v>100</v>
      </c>
      <c r="B153">
        <v>34736414</v>
      </c>
      <c r="C153">
        <v>34736405</v>
      </c>
      <c r="D153">
        <v>31444650</v>
      </c>
      <c r="E153">
        <v>1</v>
      </c>
      <c r="F153">
        <v>1</v>
      </c>
      <c r="G153">
        <v>1</v>
      </c>
      <c r="H153">
        <v>3</v>
      </c>
      <c r="I153" t="s">
        <v>524</v>
      </c>
      <c r="J153" t="s">
        <v>525</v>
      </c>
      <c r="K153" t="s">
        <v>526</v>
      </c>
      <c r="L153">
        <v>1348</v>
      </c>
      <c r="N153">
        <v>1009</v>
      </c>
      <c r="O153" t="s">
        <v>74</v>
      </c>
      <c r="P153" t="s">
        <v>74</v>
      </c>
      <c r="Q153">
        <v>1000</v>
      </c>
      <c r="X153">
        <v>0.06</v>
      </c>
      <c r="Y153">
        <v>2606.9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47</v>
      </c>
      <c r="AG153">
        <v>0.06</v>
      </c>
      <c r="AH153">
        <v>2</v>
      </c>
      <c r="AI153">
        <v>34736414</v>
      </c>
      <c r="AJ153">
        <v>153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ROW(Source!A100)</f>
        <v>100</v>
      </c>
      <c r="B154">
        <v>34736415</v>
      </c>
      <c r="C154">
        <v>34736405</v>
      </c>
      <c r="D154">
        <v>31477318</v>
      </c>
      <c r="E154">
        <v>1</v>
      </c>
      <c r="F154">
        <v>1</v>
      </c>
      <c r="G154">
        <v>1</v>
      </c>
      <c r="H154">
        <v>3</v>
      </c>
      <c r="I154" t="s">
        <v>527</v>
      </c>
      <c r="J154" t="s">
        <v>528</v>
      </c>
      <c r="K154" t="s">
        <v>529</v>
      </c>
      <c r="L154">
        <v>1327</v>
      </c>
      <c r="N154">
        <v>1005</v>
      </c>
      <c r="O154" t="s">
        <v>170</v>
      </c>
      <c r="P154" t="s">
        <v>170</v>
      </c>
      <c r="Q154">
        <v>1</v>
      </c>
      <c r="X154">
        <v>110</v>
      </c>
      <c r="Y154">
        <v>6.2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F154" t="s">
        <v>47</v>
      </c>
      <c r="AG154">
        <v>110</v>
      </c>
      <c r="AH154">
        <v>2</v>
      </c>
      <c r="AI154">
        <v>34736415</v>
      </c>
      <c r="AJ154">
        <v>154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ROW(Source!A101)</f>
        <v>101</v>
      </c>
      <c r="B155">
        <v>34736406</v>
      </c>
      <c r="C155">
        <v>34736405</v>
      </c>
      <c r="D155">
        <v>31709494</v>
      </c>
      <c r="E155">
        <v>1</v>
      </c>
      <c r="F155">
        <v>1</v>
      </c>
      <c r="G155">
        <v>1</v>
      </c>
      <c r="H155">
        <v>1</v>
      </c>
      <c r="I155" t="s">
        <v>513</v>
      </c>
      <c r="J155" t="s">
        <v>47</v>
      </c>
      <c r="K155" t="s">
        <v>514</v>
      </c>
      <c r="L155">
        <v>1191</v>
      </c>
      <c r="N155">
        <v>1013</v>
      </c>
      <c r="O155" t="s">
        <v>414</v>
      </c>
      <c r="P155" t="s">
        <v>414</v>
      </c>
      <c r="Q155">
        <v>1</v>
      </c>
      <c r="X155">
        <v>17.510000000000002</v>
      </c>
      <c r="Y155">
        <v>0</v>
      </c>
      <c r="Z155">
        <v>0</v>
      </c>
      <c r="AA155">
        <v>0</v>
      </c>
      <c r="AB155">
        <v>9.4</v>
      </c>
      <c r="AC155">
        <v>0</v>
      </c>
      <c r="AD155">
        <v>1</v>
      </c>
      <c r="AE155">
        <v>1</v>
      </c>
      <c r="AF155" t="s">
        <v>47</v>
      </c>
      <c r="AG155">
        <v>17.510000000000002</v>
      </c>
      <c r="AH155">
        <v>2</v>
      </c>
      <c r="AI155">
        <v>34736406</v>
      </c>
      <c r="AJ155">
        <v>155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ROW(Source!A101)</f>
        <v>101</v>
      </c>
      <c r="B156">
        <v>34736407</v>
      </c>
      <c r="C156">
        <v>34736405</v>
      </c>
      <c r="D156">
        <v>31709492</v>
      </c>
      <c r="E156">
        <v>1</v>
      </c>
      <c r="F156">
        <v>1</v>
      </c>
      <c r="G156">
        <v>1</v>
      </c>
      <c r="H156">
        <v>1</v>
      </c>
      <c r="I156" t="s">
        <v>434</v>
      </c>
      <c r="J156" t="s">
        <v>47</v>
      </c>
      <c r="K156" t="s">
        <v>435</v>
      </c>
      <c r="L156">
        <v>1191</v>
      </c>
      <c r="N156">
        <v>1013</v>
      </c>
      <c r="O156" t="s">
        <v>414</v>
      </c>
      <c r="P156" t="s">
        <v>414</v>
      </c>
      <c r="Q156">
        <v>1</v>
      </c>
      <c r="X156">
        <v>0.28000000000000003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2</v>
      </c>
      <c r="AF156" t="s">
        <v>47</v>
      </c>
      <c r="AG156">
        <v>0.28000000000000003</v>
      </c>
      <c r="AH156">
        <v>2</v>
      </c>
      <c r="AI156">
        <v>34736407</v>
      </c>
      <c r="AJ156">
        <v>156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ROW(Source!A101)</f>
        <v>101</v>
      </c>
      <c r="B157">
        <v>34736408</v>
      </c>
      <c r="C157">
        <v>34736405</v>
      </c>
      <c r="D157">
        <v>31526651</v>
      </c>
      <c r="E157">
        <v>1</v>
      </c>
      <c r="F157">
        <v>1</v>
      </c>
      <c r="G157">
        <v>1</v>
      </c>
      <c r="H157">
        <v>2</v>
      </c>
      <c r="I157" t="s">
        <v>436</v>
      </c>
      <c r="J157" t="s">
        <v>437</v>
      </c>
      <c r="K157" t="s">
        <v>438</v>
      </c>
      <c r="L157">
        <v>1368</v>
      </c>
      <c r="N157">
        <v>1011</v>
      </c>
      <c r="O157" t="s">
        <v>418</v>
      </c>
      <c r="P157" t="s">
        <v>418</v>
      </c>
      <c r="Q157">
        <v>1</v>
      </c>
      <c r="X157">
        <v>0.11</v>
      </c>
      <c r="Y157">
        <v>0</v>
      </c>
      <c r="Z157">
        <v>86.4</v>
      </c>
      <c r="AA157">
        <v>13.5</v>
      </c>
      <c r="AB157">
        <v>0</v>
      </c>
      <c r="AC157">
        <v>0</v>
      </c>
      <c r="AD157">
        <v>1</v>
      </c>
      <c r="AE157">
        <v>0</v>
      </c>
      <c r="AF157" t="s">
        <v>47</v>
      </c>
      <c r="AG157">
        <v>0.11</v>
      </c>
      <c r="AH157">
        <v>2</v>
      </c>
      <c r="AI157">
        <v>34736408</v>
      </c>
      <c r="AJ157">
        <v>157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ROW(Source!A101)</f>
        <v>101</v>
      </c>
      <c r="B158">
        <v>34736409</v>
      </c>
      <c r="C158">
        <v>34736405</v>
      </c>
      <c r="D158">
        <v>31526753</v>
      </c>
      <c r="E158">
        <v>1</v>
      </c>
      <c r="F158">
        <v>1</v>
      </c>
      <c r="G158">
        <v>1</v>
      </c>
      <c r="H158">
        <v>2</v>
      </c>
      <c r="I158" t="s">
        <v>469</v>
      </c>
      <c r="J158" t="s">
        <v>470</v>
      </c>
      <c r="K158" t="s">
        <v>471</v>
      </c>
      <c r="L158">
        <v>1368</v>
      </c>
      <c r="N158">
        <v>1011</v>
      </c>
      <c r="O158" t="s">
        <v>418</v>
      </c>
      <c r="P158" t="s">
        <v>418</v>
      </c>
      <c r="Q158">
        <v>1</v>
      </c>
      <c r="X158">
        <v>7.0000000000000007E-2</v>
      </c>
      <c r="Y158">
        <v>0</v>
      </c>
      <c r="Z158">
        <v>111.99</v>
      </c>
      <c r="AA158">
        <v>13.5</v>
      </c>
      <c r="AB158">
        <v>0</v>
      </c>
      <c r="AC158">
        <v>0</v>
      </c>
      <c r="AD158">
        <v>1</v>
      </c>
      <c r="AE158">
        <v>0</v>
      </c>
      <c r="AF158" t="s">
        <v>47</v>
      </c>
      <c r="AG158">
        <v>7.0000000000000007E-2</v>
      </c>
      <c r="AH158">
        <v>2</v>
      </c>
      <c r="AI158">
        <v>34736409</v>
      </c>
      <c r="AJ158">
        <v>158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ROW(Source!A101)</f>
        <v>101</v>
      </c>
      <c r="B159">
        <v>34736410</v>
      </c>
      <c r="C159">
        <v>34736405</v>
      </c>
      <c r="D159">
        <v>31527379</v>
      </c>
      <c r="E159">
        <v>1</v>
      </c>
      <c r="F159">
        <v>1</v>
      </c>
      <c r="G159">
        <v>1</v>
      </c>
      <c r="H159">
        <v>2</v>
      </c>
      <c r="I159" t="s">
        <v>515</v>
      </c>
      <c r="J159" t="s">
        <v>516</v>
      </c>
      <c r="K159" t="s">
        <v>517</v>
      </c>
      <c r="L159">
        <v>1368</v>
      </c>
      <c r="N159">
        <v>1011</v>
      </c>
      <c r="O159" t="s">
        <v>418</v>
      </c>
      <c r="P159" t="s">
        <v>418</v>
      </c>
      <c r="Q159">
        <v>1</v>
      </c>
      <c r="X159">
        <v>1.81</v>
      </c>
      <c r="Y159">
        <v>0</v>
      </c>
      <c r="Z159">
        <v>30</v>
      </c>
      <c r="AA159">
        <v>0</v>
      </c>
      <c r="AB159">
        <v>0</v>
      </c>
      <c r="AC159">
        <v>0</v>
      </c>
      <c r="AD159">
        <v>1</v>
      </c>
      <c r="AE159">
        <v>0</v>
      </c>
      <c r="AF159" t="s">
        <v>47</v>
      </c>
      <c r="AG159">
        <v>1.81</v>
      </c>
      <c r="AH159">
        <v>2</v>
      </c>
      <c r="AI159">
        <v>34736410</v>
      </c>
      <c r="AJ159">
        <v>159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ROW(Source!A101)</f>
        <v>101</v>
      </c>
      <c r="B160">
        <v>34736411</v>
      </c>
      <c r="C160">
        <v>34736405</v>
      </c>
      <c r="D160">
        <v>31528142</v>
      </c>
      <c r="E160">
        <v>1</v>
      </c>
      <c r="F160">
        <v>1</v>
      </c>
      <c r="G160">
        <v>1</v>
      </c>
      <c r="H160">
        <v>2</v>
      </c>
      <c r="I160" t="s">
        <v>439</v>
      </c>
      <c r="J160" t="s">
        <v>440</v>
      </c>
      <c r="K160" t="s">
        <v>441</v>
      </c>
      <c r="L160">
        <v>1368</v>
      </c>
      <c r="N160">
        <v>1011</v>
      </c>
      <c r="O160" t="s">
        <v>418</v>
      </c>
      <c r="P160" t="s">
        <v>418</v>
      </c>
      <c r="Q160">
        <v>1</v>
      </c>
      <c r="X160">
        <v>0.1</v>
      </c>
      <c r="Y160">
        <v>0</v>
      </c>
      <c r="Z160">
        <v>65.709999999999994</v>
      </c>
      <c r="AA160">
        <v>11.6</v>
      </c>
      <c r="AB160">
        <v>0</v>
      </c>
      <c r="AC160">
        <v>0</v>
      </c>
      <c r="AD160">
        <v>1</v>
      </c>
      <c r="AE160">
        <v>0</v>
      </c>
      <c r="AF160" t="s">
        <v>47</v>
      </c>
      <c r="AG160">
        <v>0.1</v>
      </c>
      <c r="AH160">
        <v>2</v>
      </c>
      <c r="AI160">
        <v>34736411</v>
      </c>
      <c r="AJ160">
        <v>160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ROW(Source!A101)</f>
        <v>101</v>
      </c>
      <c r="B161">
        <v>34736412</v>
      </c>
      <c r="C161">
        <v>34736405</v>
      </c>
      <c r="D161">
        <v>31444452</v>
      </c>
      <c r="E161">
        <v>1</v>
      </c>
      <c r="F161">
        <v>1</v>
      </c>
      <c r="G161">
        <v>1</v>
      </c>
      <c r="H161">
        <v>3</v>
      </c>
      <c r="I161" t="s">
        <v>518</v>
      </c>
      <c r="J161" t="s">
        <v>519</v>
      </c>
      <c r="K161" t="s">
        <v>520</v>
      </c>
      <c r="L161">
        <v>1348</v>
      </c>
      <c r="N161">
        <v>1009</v>
      </c>
      <c r="O161" t="s">
        <v>74</v>
      </c>
      <c r="P161" t="s">
        <v>74</v>
      </c>
      <c r="Q161">
        <v>1000</v>
      </c>
      <c r="X161">
        <v>2.5000000000000001E-2</v>
      </c>
      <c r="Y161">
        <v>1530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47</v>
      </c>
      <c r="AG161">
        <v>2.5000000000000001E-2</v>
      </c>
      <c r="AH161">
        <v>2</v>
      </c>
      <c r="AI161">
        <v>34736412</v>
      </c>
      <c r="AJ161">
        <v>161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ROW(Source!A101)</f>
        <v>101</v>
      </c>
      <c r="B162">
        <v>34736413</v>
      </c>
      <c r="C162">
        <v>34736405</v>
      </c>
      <c r="D162">
        <v>31444499</v>
      </c>
      <c r="E162">
        <v>1</v>
      </c>
      <c r="F162">
        <v>1</v>
      </c>
      <c r="G162">
        <v>1</v>
      </c>
      <c r="H162">
        <v>3</v>
      </c>
      <c r="I162" t="s">
        <v>521</v>
      </c>
      <c r="J162" t="s">
        <v>522</v>
      </c>
      <c r="K162" t="s">
        <v>523</v>
      </c>
      <c r="L162">
        <v>1348</v>
      </c>
      <c r="N162">
        <v>1009</v>
      </c>
      <c r="O162" t="s">
        <v>74</v>
      </c>
      <c r="P162" t="s">
        <v>74</v>
      </c>
      <c r="Q162">
        <v>1000</v>
      </c>
      <c r="X162">
        <v>0.19600000000000001</v>
      </c>
      <c r="Y162">
        <v>3390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47</v>
      </c>
      <c r="AG162">
        <v>0.19600000000000001</v>
      </c>
      <c r="AH162">
        <v>2</v>
      </c>
      <c r="AI162">
        <v>34736413</v>
      </c>
      <c r="AJ162">
        <v>162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ROW(Source!A101)</f>
        <v>101</v>
      </c>
      <c r="B163">
        <v>34736414</v>
      </c>
      <c r="C163">
        <v>34736405</v>
      </c>
      <c r="D163">
        <v>31444650</v>
      </c>
      <c r="E163">
        <v>1</v>
      </c>
      <c r="F163">
        <v>1</v>
      </c>
      <c r="G163">
        <v>1</v>
      </c>
      <c r="H163">
        <v>3</v>
      </c>
      <c r="I163" t="s">
        <v>524</v>
      </c>
      <c r="J163" t="s">
        <v>525</v>
      </c>
      <c r="K163" t="s">
        <v>526</v>
      </c>
      <c r="L163">
        <v>1348</v>
      </c>
      <c r="N163">
        <v>1009</v>
      </c>
      <c r="O163" t="s">
        <v>74</v>
      </c>
      <c r="P163" t="s">
        <v>74</v>
      </c>
      <c r="Q163">
        <v>1000</v>
      </c>
      <c r="X163">
        <v>0.06</v>
      </c>
      <c r="Y163">
        <v>2606.9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47</v>
      </c>
      <c r="AG163">
        <v>0.06</v>
      </c>
      <c r="AH163">
        <v>2</v>
      </c>
      <c r="AI163">
        <v>34736414</v>
      </c>
      <c r="AJ163">
        <v>163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ROW(Source!A101)</f>
        <v>101</v>
      </c>
      <c r="B164">
        <v>34736415</v>
      </c>
      <c r="C164">
        <v>34736405</v>
      </c>
      <c r="D164">
        <v>31477318</v>
      </c>
      <c r="E164">
        <v>1</v>
      </c>
      <c r="F164">
        <v>1</v>
      </c>
      <c r="G164">
        <v>1</v>
      </c>
      <c r="H164">
        <v>3</v>
      </c>
      <c r="I164" t="s">
        <v>527</v>
      </c>
      <c r="J164" t="s">
        <v>528</v>
      </c>
      <c r="K164" t="s">
        <v>529</v>
      </c>
      <c r="L164">
        <v>1327</v>
      </c>
      <c r="N164">
        <v>1005</v>
      </c>
      <c r="O164" t="s">
        <v>170</v>
      </c>
      <c r="P164" t="s">
        <v>170</v>
      </c>
      <c r="Q164">
        <v>1</v>
      </c>
      <c r="X164">
        <v>110</v>
      </c>
      <c r="Y164">
        <v>6.2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47</v>
      </c>
      <c r="AG164">
        <v>110</v>
      </c>
      <c r="AH164">
        <v>2</v>
      </c>
      <c r="AI164">
        <v>34736415</v>
      </c>
      <c r="AJ164">
        <v>164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ROW(Source!A102)</f>
        <v>102</v>
      </c>
      <c r="B165">
        <v>34736428</v>
      </c>
      <c r="C165">
        <v>34736427</v>
      </c>
      <c r="D165">
        <v>31725395</v>
      </c>
      <c r="E165">
        <v>1</v>
      </c>
      <c r="F165">
        <v>1</v>
      </c>
      <c r="G165">
        <v>1</v>
      </c>
      <c r="H165">
        <v>1</v>
      </c>
      <c r="I165" t="s">
        <v>530</v>
      </c>
      <c r="J165" t="s">
        <v>47</v>
      </c>
      <c r="K165" t="s">
        <v>531</v>
      </c>
      <c r="L165">
        <v>1191</v>
      </c>
      <c r="N165">
        <v>1013</v>
      </c>
      <c r="O165" t="s">
        <v>414</v>
      </c>
      <c r="P165" t="s">
        <v>414</v>
      </c>
      <c r="Q165">
        <v>1</v>
      </c>
      <c r="X165">
        <v>13.22</v>
      </c>
      <c r="Y165">
        <v>0</v>
      </c>
      <c r="Z165">
        <v>0</v>
      </c>
      <c r="AA165">
        <v>0</v>
      </c>
      <c r="AB165">
        <v>9.92</v>
      </c>
      <c r="AC165">
        <v>0</v>
      </c>
      <c r="AD165">
        <v>1</v>
      </c>
      <c r="AE165">
        <v>1</v>
      </c>
      <c r="AF165" t="s">
        <v>47</v>
      </c>
      <c r="AG165">
        <v>13.22</v>
      </c>
      <c r="AH165">
        <v>2</v>
      </c>
      <c r="AI165">
        <v>34736428</v>
      </c>
      <c r="AJ165">
        <v>165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ROW(Source!A102)</f>
        <v>102</v>
      </c>
      <c r="B166">
        <v>34736429</v>
      </c>
      <c r="C166">
        <v>34736427</v>
      </c>
      <c r="D166">
        <v>31709492</v>
      </c>
      <c r="E166">
        <v>1</v>
      </c>
      <c r="F166">
        <v>1</v>
      </c>
      <c r="G166">
        <v>1</v>
      </c>
      <c r="H166">
        <v>1</v>
      </c>
      <c r="I166" t="s">
        <v>434</v>
      </c>
      <c r="J166" t="s">
        <v>47</v>
      </c>
      <c r="K166" t="s">
        <v>435</v>
      </c>
      <c r="L166">
        <v>1191</v>
      </c>
      <c r="N166">
        <v>1013</v>
      </c>
      <c r="O166" t="s">
        <v>414</v>
      </c>
      <c r="P166" t="s">
        <v>414</v>
      </c>
      <c r="Q166">
        <v>1</v>
      </c>
      <c r="X166">
        <v>0.35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2</v>
      </c>
      <c r="AF166" t="s">
        <v>47</v>
      </c>
      <c r="AG166">
        <v>0.35</v>
      </c>
      <c r="AH166">
        <v>2</v>
      </c>
      <c r="AI166">
        <v>34736429</v>
      </c>
      <c r="AJ166">
        <v>166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ROW(Source!A102)</f>
        <v>102</v>
      </c>
      <c r="B167">
        <v>34736430</v>
      </c>
      <c r="C167">
        <v>34736427</v>
      </c>
      <c r="D167">
        <v>31526651</v>
      </c>
      <c r="E167">
        <v>1</v>
      </c>
      <c r="F167">
        <v>1</v>
      </c>
      <c r="G167">
        <v>1</v>
      </c>
      <c r="H167">
        <v>2</v>
      </c>
      <c r="I167" t="s">
        <v>436</v>
      </c>
      <c r="J167" t="s">
        <v>437</v>
      </c>
      <c r="K167" t="s">
        <v>438</v>
      </c>
      <c r="L167">
        <v>1368</v>
      </c>
      <c r="N167">
        <v>1011</v>
      </c>
      <c r="O167" t="s">
        <v>418</v>
      </c>
      <c r="P167" t="s">
        <v>418</v>
      </c>
      <c r="Q167">
        <v>1</v>
      </c>
      <c r="X167">
        <v>0.14000000000000001</v>
      </c>
      <c r="Y167">
        <v>0</v>
      </c>
      <c r="Z167">
        <v>86.4</v>
      </c>
      <c r="AA167">
        <v>13.5</v>
      </c>
      <c r="AB167">
        <v>0</v>
      </c>
      <c r="AC167">
        <v>0</v>
      </c>
      <c r="AD167">
        <v>1</v>
      </c>
      <c r="AE167">
        <v>0</v>
      </c>
      <c r="AF167" t="s">
        <v>47</v>
      </c>
      <c r="AG167">
        <v>0.14000000000000001</v>
      </c>
      <c r="AH167">
        <v>2</v>
      </c>
      <c r="AI167">
        <v>34736430</v>
      </c>
      <c r="AJ167">
        <v>167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ROW(Source!A102)</f>
        <v>102</v>
      </c>
      <c r="B168">
        <v>34736431</v>
      </c>
      <c r="C168">
        <v>34736427</v>
      </c>
      <c r="D168">
        <v>31526753</v>
      </c>
      <c r="E168">
        <v>1</v>
      </c>
      <c r="F168">
        <v>1</v>
      </c>
      <c r="G168">
        <v>1</v>
      </c>
      <c r="H168">
        <v>2</v>
      </c>
      <c r="I168" t="s">
        <v>469</v>
      </c>
      <c r="J168" t="s">
        <v>470</v>
      </c>
      <c r="K168" t="s">
        <v>471</v>
      </c>
      <c r="L168">
        <v>1368</v>
      </c>
      <c r="N168">
        <v>1011</v>
      </c>
      <c r="O168" t="s">
        <v>418</v>
      </c>
      <c r="P168" t="s">
        <v>418</v>
      </c>
      <c r="Q168">
        <v>1</v>
      </c>
      <c r="X168">
        <v>0.09</v>
      </c>
      <c r="Y168">
        <v>0</v>
      </c>
      <c r="Z168">
        <v>111.99</v>
      </c>
      <c r="AA168">
        <v>13.5</v>
      </c>
      <c r="AB168">
        <v>0</v>
      </c>
      <c r="AC168">
        <v>0</v>
      </c>
      <c r="AD168">
        <v>1</v>
      </c>
      <c r="AE168">
        <v>0</v>
      </c>
      <c r="AF168" t="s">
        <v>47</v>
      </c>
      <c r="AG168">
        <v>0.09</v>
      </c>
      <c r="AH168">
        <v>2</v>
      </c>
      <c r="AI168">
        <v>34736431</v>
      </c>
      <c r="AJ168">
        <v>168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ROW(Source!A102)</f>
        <v>102</v>
      </c>
      <c r="B169">
        <v>34736432</v>
      </c>
      <c r="C169">
        <v>34736427</v>
      </c>
      <c r="D169">
        <v>31527379</v>
      </c>
      <c r="E169">
        <v>1</v>
      </c>
      <c r="F169">
        <v>1</v>
      </c>
      <c r="G169">
        <v>1</v>
      </c>
      <c r="H169">
        <v>2</v>
      </c>
      <c r="I169" t="s">
        <v>515</v>
      </c>
      <c r="J169" t="s">
        <v>516</v>
      </c>
      <c r="K169" t="s">
        <v>517</v>
      </c>
      <c r="L169">
        <v>1368</v>
      </c>
      <c r="N169">
        <v>1011</v>
      </c>
      <c r="O169" t="s">
        <v>418</v>
      </c>
      <c r="P169" t="s">
        <v>418</v>
      </c>
      <c r="Q169">
        <v>1</v>
      </c>
      <c r="X169">
        <v>5.88</v>
      </c>
      <c r="Y169">
        <v>0</v>
      </c>
      <c r="Z169">
        <v>30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47</v>
      </c>
      <c r="AG169">
        <v>5.88</v>
      </c>
      <c r="AH169">
        <v>2</v>
      </c>
      <c r="AI169">
        <v>34736432</v>
      </c>
      <c r="AJ169">
        <v>169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ROW(Source!A102)</f>
        <v>102</v>
      </c>
      <c r="B170">
        <v>34736433</v>
      </c>
      <c r="C170">
        <v>34736427</v>
      </c>
      <c r="D170">
        <v>31528142</v>
      </c>
      <c r="E170">
        <v>1</v>
      </c>
      <c r="F170">
        <v>1</v>
      </c>
      <c r="G170">
        <v>1</v>
      </c>
      <c r="H170">
        <v>2</v>
      </c>
      <c r="I170" t="s">
        <v>439</v>
      </c>
      <c r="J170" t="s">
        <v>440</v>
      </c>
      <c r="K170" t="s">
        <v>441</v>
      </c>
      <c r="L170">
        <v>1368</v>
      </c>
      <c r="N170">
        <v>1011</v>
      </c>
      <c r="O170" t="s">
        <v>418</v>
      </c>
      <c r="P170" t="s">
        <v>418</v>
      </c>
      <c r="Q170">
        <v>1</v>
      </c>
      <c r="X170">
        <v>0.12</v>
      </c>
      <c r="Y170">
        <v>0</v>
      </c>
      <c r="Z170">
        <v>65.709999999999994</v>
      </c>
      <c r="AA170">
        <v>11.6</v>
      </c>
      <c r="AB170">
        <v>0</v>
      </c>
      <c r="AC170">
        <v>0</v>
      </c>
      <c r="AD170">
        <v>1</v>
      </c>
      <c r="AE170">
        <v>0</v>
      </c>
      <c r="AF170" t="s">
        <v>47</v>
      </c>
      <c r="AG170">
        <v>0.12</v>
      </c>
      <c r="AH170">
        <v>2</v>
      </c>
      <c r="AI170">
        <v>34736433</v>
      </c>
      <c r="AJ170">
        <v>170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ROW(Source!A102)</f>
        <v>102</v>
      </c>
      <c r="B171">
        <v>34736434</v>
      </c>
      <c r="C171">
        <v>34736427</v>
      </c>
      <c r="D171">
        <v>31444499</v>
      </c>
      <c r="E171">
        <v>1</v>
      </c>
      <c r="F171">
        <v>1</v>
      </c>
      <c r="G171">
        <v>1</v>
      </c>
      <c r="H171">
        <v>3</v>
      </c>
      <c r="I171" t="s">
        <v>521</v>
      </c>
      <c r="J171" t="s">
        <v>522</v>
      </c>
      <c r="K171" t="s">
        <v>523</v>
      </c>
      <c r="L171">
        <v>1348</v>
      </c>
      <c r="N171">
        <v>1009</v>
      </c>
      <c r="O171" t="s">
        <v>74</v>
      </c>
      <c r="P171" t="s">
        <v>74</v>
      </c>
      <c r="Q171">
        <v>1000</v>
      </c>
      <c r="X171">
        <v>0.72</v>
      </c>
      <c r="Y171">
        <v>3390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47</v>
      </c>
      <c r="AG171">
        <v>0.72</v>
      </c>
      <c r="AH171">
        <v>2</v>
      </c>
      <c r="AI171">
        <v>34736434</v>
      </c>
      <c r="AJ171">
        <v>171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ROW(Source!A102)</f>
        <v>102</v>
      </c>
      <c r="B172">
        <v>34736435</v>
      </c>
      <c r="C172">
        <v>34736427</v>
      </c>
      <c r="D172">
        <v>31441903</v>
      </c>
      <c r="E172">
        <v>17</v>
      </c>
      <c r="F172">
        <v>1</v>
      </c>
      <c r="G172">
        <v>1</v>
      </c>
      <c r="H172">
        <v>3</v>
      </c>
      <c r="I172" t="s">
        <v>199</v>
      </c>
      <c r="J172" t="s">
        <v>47</v>
      </c>
      <c r="K172" t="s">
        <v>200</v>
      </c>
      <c r="L172">
        <v>1327</v>
      </c>
      <c r="N172">
        <v>1005</v>
      </c>
      <c r="O172" t="s">
        <v>170</v>
      </c>
      <c r="P172" t="s">
        <v>170</v>
      </c>
      <c r="Q172">
        <v>1</v>
      </c>
      <c r="X172">
        <v>345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 t="s">
        <v>47</v>
      </c>
      <c r="AG172">
        <v>345</v>
      </c>
      <c r="AH172">
        <v>2</v>
      </c>
      <c r="AI172">
        <v>34736435</v>
      </c>
      <c r="AJ172">
        <v>172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ROW(Source!A103)</f>
        <v>103</v>
      </c>
      <c r="B173">
        <v>34736428</v>
      </c>
      <c r="C173">
        <v>34736427</v>
      </c>
      <c r="D173">
        <v>31725395</v>
      </c>
      <c r="E173">
        <v>1</v>
      </c>
      <c r="F173">
        <v>1</v>
      </c>
      <c r="G173">
        <v>1</v>
      </c>
      <c r="H173">
        <v>1</v>
      </c>
      <c r="I173" t="s">
        <v>530</v>
      </c>
      <c r="J173" t="s">
        <v>47</v>
      </c>
      <c r="K173" t="s">
        <v>531</v>
      </c>
      <c r="L173">
        <v>1191</v>
      </c>
      <c r="N173">
        <v>1013</v>
      </c>
      <c r="O173" t="s">
        <v>414</v>
      </c>
      <c r="P173" t="s">
        <v>414</v>
      </c>
      <c r="Q173">
        <v>1</v>
      </c>
      <c r="X173">
        <v>13.22</v>
      </c>
      <c r="Y173">
        <v>0</v>
      </c>
      <c r="Z173">
        <v>0</v>
      </c>
      <c r="AA173">
        <v>0</v>
      </c>
      <c r="AB173">
        <v>9.92</v>
      </c>
      <c r="AC173">
        <v>0</v>
      </c>
      <c r="AD173">
        <v>1</v>
      </c>
      <c r="AE173">
        <v>1</v>
      </c>
      <c r="AF173" t="s">
        <v>47</v>
      </c>
      <c r="AG173">
        <v>13.22</v>
      </c>
      <c r="AH173">
        <v>2</v>
      </c>
      <c r="AI173">
        <v>34736428</v>
      </c>
      <c r="AJ173">
        <v>173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ROW(Source!A103)</f>
        <v>103</v>
      </c>
      <c r="B174">
        <v>34736429</v>
      </c>
      <c r="C174">
        <v>34736427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434</v>
      </c>
      <c r="J174" t="s">
        <v>47</v>
      </c>
      <c r="K174" t="s">
        <v>435</v>
      </c>
      <c r="L174">
        <v>1191</v>
      </c>
      <c r="N174">
        <v>1013</v>
      </c>
      <c r="O174" t="s">
        <v>414</v>
      </c>
      <c r="P174" t="s">
        <v>414</v>
      </c>
      <c r="Q174">
        <v>1</v>
      </c>
      <c r="X174">
        <v>0.35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2</v>
      </c>
      <c r="AF174" t="s">
        <v>47</v>
      </c>
      <c r="AG174">
        <v>0.35</v>
      </c>
      <c r="AH174">
        <v>2</v>
      </c>
      <c r="AI174">
        <v>34736429</v>
      </c>
      <c r="AJ174">
        <v>174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ROW(Source!A103)</f>
        <v>103</v>
      </c>
      <c r="B175">
        <v>34736430</v>
      </c>
      <c r="C175">
        <v>34736427</v>
      </c>
      <c r="D175">
        <v>31526651</v>
      </c>
      <c r="E175">
        <v>1</v>
      </c>
      <c r="F175">
        <v>1</v>
      </c>
      <c r="G175">
        <v>1</v>
      </c>
      <c r="H175">
        <v>2</v>
      </c>
      <c r="I175" t="s">
        <v>436</v>
      </c>
      <c r="J175" t="s">
        <v>437</v>
      </c>
      <c r="K175" t="s">
        <v>438</v>
      </c>
      <c r="L175">
        <v>1368</v>
      </c>
      <c r="N175">
        <v>1011</v>
      </c>
      <c r="O175" t="s">
        <v>418</v>
      </c>
      <c r="P175" t="s">
        <v>418</v>
      </c>
      <c r="Q175">
        <v>1</v>
      </c>
      <c r="X175">
        <v>0.14000000000000001</v>
      </c>
      <c r="Y175">
        <v>0</v>
      </c>
      <c r="Z175">
        <v>86.4</v>
      </c>
      <c r="AA175">
        <v>13.5</v>
      </c>
      <c r="AB175">
        <v>0</v>
      </c>
      <c r="AC175">
        <v>0</v>
      </c>
      <c r="AD175">
        <v>1</v>
      </c>
      <c r="AE175">
        <v>0</v>
      </c>
      <c r="AF175" t="s">
        <v>47</v>
      </c>
      <c r="AG175">
        <v>0.14000000000000001</v>
      </c>
      <c r="AH175">
        <v>2</v>
      </c>
      <c r="AI175">
        <v>34736430</v>
      </c>
      <c r="AJ175">
        <v>175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ROW(Source!A103)</f>
        <v>103</v>
      </c>
      <c r="B176">
        <v>34736431</v>
      </c>
      <c r="C176">
        <v>34736427</v>
      </c>
      <c r="D176">
        <v>31526753</v>
      </c>
      <c r="E176">
        <v>1</v>
      </c>
      <c r="F176">
        <v>1</v>
      </c>
      <c r="G176">
        <v>1</v>
      </c>
      <c r="H176">
        <v>2</v>
      </c>
      <c r="I176" t="s">
        <v>469</v>
      </c>
      <c r="J176" t="s">
        <v>470</v>
      </c>
      <c r="K176" t="s">
        <v>471</v>
      </c>
      <c r="L176">
        <v>1368</v>
      </c>
      <c r="N176">
        <v>1011</v>
      </c>
      <c r="O176" t="s">
        <v>418</v>
      </c>
      <c r="P176" t="s">
        <v>418</v>
      </c>
      <c r="Q176">
        <v>1</v>
      </c>
      <c r="X176">
        <v>0.09</v>
      </c>
      <c r="Y176">
        <v>0</v>
      </c>
      <c r="Z176">
        <v>111.99</v>
      </c>
      <c r="AA176">
        <v>13.5</v>
      </c>
      <c r="AB176">
        <v>0</v>
      </c>
      <c r="AC176">
        <v>0</v>
      </c>
      <c r="AD176">
        <v>1</v>
      </c>
      <c r="AE176">
        <v>0</v>
      </c>
      <c r="AF176" t="s">
        <v>47</v>
      </c>
      <c r="AG176">
        <v>0.09</v>
      </c>
      <c r="AH176">
        <v>2</v>
      </c>
      <c r="AI176">
        <v>34736431</v>
      </c>
      <c r="AJ176">
        <v>176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ROW(Source!A103)</f>
        <v>103</v>
      </c>
      <c r="B177">
        <v>34736432</v>
      </c>
      <c r="C177">
        <v>34736427</v>
      </c>
      <c r="D177">
        <v>31527379</v>
      </c>
      <c r="E177">
        <v>1</v>
      </c>
      <c r="F177">
        <v>1</v>
      </c>
      <c r="G177">
        <v>1</v>
      </c>
      <c r="H177">
        <v>2</v>
      </c>
      <c r="I177" t="s">
        <v>515</v>
      </c>
      <c r="J177" t="s">
        <v>516</v>
      </c>
      <c r="K177" t="s">
        <v>517</v>
      </c>
      <c r="L177">
        <v>1368</v>
      </c>
      <c r="N177">
        <v>1011</v>
      </c>
      <c r="O177" t="s">
        <v>418</v>
      </c>
      <c r="P177" t="s">
        <v>418</v>
      </c>
      <c r="Q177">
        <v>1</v>
      </c>
      <c r="X177">
        <v>5.88</v>
      </c>
      <c r="Y177">
        <v>0</v>
      </c>
      <c r="Z177">
        <v>30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47</v>
      </c>
      <c r="AG177">
        <v>5.88</v>
      </c>
      <c r="AH177">
        <v>2</v>
      </c>
      <c r="AI177">
        <v>34736432</v>
      </c>
      <c r="AJ177">
        <v>177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ROW(Source!A103)</f>
        <v>103</v>
      </c>
      <c r="B178">
        <v>34736433</v>
      </c>
      <c r="C178">
        <v>34736427</v>
      </c>
      <c r="D178">
        <v>31528142</v>
      </c>
      <c r="E178">
        <v>1</v>
      </c>
      <c r="F178">
        <v>1</v>
      </c>
      <c r="G178">
        <v>1</v>
      </c>
      <c r="H178">
        <v>2</v>
      </c>
      <c r="I178" t="s">
        <v>439</v>
      </c>
      <c r="J178" t="s">
        <v>440</v>
      </c>
      <c r="K178" t="s">
        <v>441</v>
      </c>
      <c r="L178">
        <v>1368</v>
      </c>
      <c r="N178">
        <v>1011</v>
      </c>
      <c r="O178" t="s">
        <v>418</v>
      </c>
      <c r="P178" t="s">
        <v>418</v>
      </c>
      <c r="Q178">
        <v>1</v>
      </c>
      <c r="X178">
        <v>0.12</v>
      </c>
      <c r="Y178">
        <v>0</v>
      </c>
      <c r="Z178">
        <v>65.709999999999994</v>
      </c>
      <c r="AA178">
        <v>11.6</v>
      </c>
      <c r="AB178">
        <v>0</v>
      </c>
      <c r="AC178">
        <v>0</v>
      </c>
      <c r="AD178">
        <v>1</v>
      </c>
      <c r="AE178">
        <v>0</v>
      </c>
      <c r="AF178" t="s">
        <v>47</v>
      </c>
      <c r="AG178">
        <v>0.12</v>
      </c>
      <c r="AH178">
        <v>2</v>
      </c>
      <c r="AI178">
        <v>34736433</v>
      </c>
      <c r="AJ178">
        <v>178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ROW(Source!A103)</f>
        <v>103</v>
      </c>
      <c r="B179">
        <v>34736434</v>
      </c>
      <c r="C179">
        <v>34736427</v>
      </c>
      <c r="D179">
        <v>31444499</v>
      </c>
      <c r="E179">
        <v>1</v>
      </c>
      <c r="F179">
        <v>1</v>
      </c>
      <c r="G179">
        <v>1</v>
      </c>
      <c r="H179">
        <v>3</v>
      </c>
      <c r="I179" t="s">
        <v>521</v>
      </c>
      <c r="J179" t="s">
        <v>522</v>
      </c>
      <c r="K179" t="s">
        <v>523</v>
      </c>
      <c r="L179">
        <v>1348</v>
      </c>
      <c r="N179">
        <v>1009</v>
      </c>
      <c r="O179" t="s">
        <v>74</v>
      </c>
      <c r="P179" t="s">
        <v>74</v>
      </c>
      <c r="Q179">
        <v>1000</v>
      </c>
      <c r="X179">
        <v>0.72</v>
      </c>
      <c r="Y179">
        <v>3390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47</v>
      </c>
      <c r="AG179">
        <v>0.72</v>
      </c>
      <c r="AH179">
        <v>2</v>
      </c>
      <c r="AI179">
        <v>34736434</v>
      </c>
      <c r="AJ179">
        <v>179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ROW(Source!A103)</f>
        <v>103</v>
      </c>
      <c r="B180">
        <v>34736435</v>
      </c>
      <c r="C180">
        <v>34736427</v>
      </c>
      <c r="D180">
        <v>31441903</v>
      </c>
      <c r="E180">
        <v>17</v>
      </c>
      <c r="F180">
        <v>1</v>
      </c>
      <c r="G180">
        <v>1</v>
      </c>
      <c r="H180">
        <v>3</v>
      </c>
      <c r="I180" t="s">
        <v>199</v>
      </c>
      <c r="J180" t="s">
        <v>47</v>
      </c>
      <c r="K180" t="s">
        <v>200</v>
      </c>
      <c r="L180">
        <v>1327</v>
      </c>
      <c r="N180">
        <v>1005</v>
      </c>
      <c r="O180" t="s">
        <v>170</v>
      </c>
      <c r="P180" t="s">
        <v>170</v>
      </c>
      <c r="Q180">
        <v>1</v>
      </c>
      <c r="X180">
        <v>345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 t="s">
        <v>47</v>
      </c>
      <c r="AG180">
        <v>345</v>
      </c>
      <c r="AH180">
        <v>2</v>
      </c>
      <c r="AI180">
        <v>34736435</v>
      </c>
      <c r="AJ180">
        <v>180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ROW(Source!A106)</f>
        <v>106</v>
      </c>
      <c r="B181">
        <v>34736922</v>
      </c>
      <c r="C181">
        <v>34736921</v>
      </c>
      <c r="D181">
        <v>31709863</v>
      </c>
      <c r="E181">
        <v>1</v>
      </c>
      <c r="F181">
        <v>1</v>
      </c>
      <c r="G181">
        <v>1</v>
      </c>
      <c r="H181">
        <v>1</v>
      </c>
      <c r="I181" t="s">
        <v>532</v>
      </c>
      <c r="J181" t="s">
        <v>47</v>
      </c>
      <c r="K181" t="s">
        <v>533</v>
      </c>
      <c r="L181">
        <v>1191</v>
      </c>
      <c r="N181">
        <v>1013</v>
      </c>
      <c r="O181" t="s">
        <v>414</v>
      </c>
      <c r="P181" t="s">
        <v>414</v>
      </c>
      <c r="Q181">
        <v>1</v>
      </c>
      <c r="X181">
        <v>6.63</v>
      </c>
      <c r="Y181">
        <v>0</v>
      </c>
      <c r="Z181">
        <v>0</v>
      </c>
      <c r="AA181">
        <v>0</v>
      </c>
      <c r="AB181">
        <v>8.5299999999999994</v>
      </c>
      <c r="AC181">
        <v>0</v>
      </c>
      <c r="AD181">
        <v>1</v>
      </c>
      <c r="AE181">
        <v>1</v>
      </c>
      <c r="AF181" t="s">
        <v>47</v>
      </c>
      <c r="AG181">
        <v>6.63</v>
      </c>
      <c r="AH181">
        <v>2</v>
      </c>
      <c r="AI181">
        <v>34736922</v>
      </c>
      <c r="AJ181">
        <v>181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ROW(Source!A106)</f>
        <v>106</v>
      </c>
      <c r="B182">
        <v>34736923</v>
      </c>
      <c r="C182">
        <v>34736921</v>
      </c>
      <c r="D182">
        <v>31709492</v>
      </c>
      <c r="E182">
        <v>1</v>
      </c>
      <c r="F182">
        <v>1</v>
      </c>
      <c r="G182">
        <v>1</v>
      </c>
      <c r="H182">
        <v>1</v>
      </c>
      <c r="I182" t="s">
        <v>434</v>
      </c>
      <c r="J182" t="s">
        <v>47</v>
      </c>
      <c r="K182" t="s">
        <v>435</v>
      </c>
      <c r="L182">
        <v>1191</v>
      </c>
      <c r="N182">
        <v>1013</v>
      </c>
      <c r="O182" t="s">
        <v>414</v>
      </c>
      <c r="P182" t="s">
        <v>414</v>
      </c>
      <c r="Q182">
        <v>1</v>
      </c>
      <c r="X182">
        <v>0.22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2</v>
      </c>
      <c r="AF182" t="s">
        <v>47</v>
      </c>
      <c r="AG182">
        <v>0.22</v>
      </c>
      <c r="AH182">
        <v>2</v>
      </c>
      <c r="AI182">
        <v>34736923</v>
      </c>
      <c r="AJ182">
        <v>182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ROW(Source!A106)</f>
        <v>106</v>
      </c>
      <c r="B183">
        <v>34736924</v>
      </c>
      <c r="C183">
        <v>34736921</v>
      </c>
      <c r="D183">
        <v>31526753</v>
      </c>
      <c r="E183">
        <v>1</v>
      </c>
      <c r="F183">
        <v>1</v>
      </c>
      <c r="G183">
        <v>1</v>
      </c>
      <c r="H183">
        <v>2</v>
      </c>
      <c r="I183" t="s">
        <v>469</v>
      </c>
      <c r="J183" t="s">
        <v>470</v>
      </c>
      <c r="K183" t="s">
        <v>471</v>
      </c>
      <c r="L183">
        <v>1368</v>
      </c>
      <c r="N183">
        <v>1011</v>
      </c>
      <c r="O183" t="s">
        <v>418</v>
      </c>
      <c r="P183" t="s">
        <v>418</v>
      </c>
      <c r="Q183">
        <v>1</v>
      </c>
      <c r="X183">
        <v>0.11</v>
      </c>
      <c r="Y183">
        <v>0</v>
      </c>
      <c r="Z183">
        <v>111.99</v>
      </c>
      <c r="AA183">
        <v>13.5</v>
      </c>
      <c r="AB183">
        <v>0</v>
      </c>
      <c r="AC183">
        <v>0</v>
      </c>
      <c r="AD183">
        <v>1</v>
      </c>
      <c r="AE183">
        <v>0</v>
      </c>
      <c r="AF183" t="s">
        <v>47</v>
      </c>
      <c r="AG183">
        <v>0.11</v>
      </c>
      <c r="AH183">
        <v>2</v>
      </c>
      <c r="AI183">
        <v>34736924</v>
      </c>
      <c r="AJ183">
        <v>183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ROW(Source!A106)</f>
        <v>106</v>
      </c>
      <c r="B184">
        <v>34736925</v>
      </c>
      <c r="C184">
        <v>34736921</v>
      </c>
      <c r="D184">
        <v>31528142</v>
      </c>
      <c r="E184">
        <v>1</v>
      </c>
      <c r="F184">
        <v>1</v>
      </c>
      <c r="G184">
        <v>1</v>
      </c>
      <c r="H184">
        <v>2</v>
      </c>
      <c r="I184" t="s">
        <v>439</v>
      </c>
      <c r="J184" t="s">
        <v>440</v>
      </c>
      <c r="K184" t="s">
        <v>441</v>
      </c>
      <c r="L184">
        <v>1368</v>
      </c>
      <c r="N184">
        <v>1011</v>
      </c>
      <c r="O184" t="s">
        <v>418</v>
      </c>
      <c r="P184" t="s">
        <v>418</v>
      </c>
      <c r="Q184">
        <v>1</v>
      </c>
      <c r="X184">
        <v>0.11</v>
      </c>
      <c r="Y184">
        <v>0</v>
      </c>
      <c r="Z184">
        <v>65.709999999999994</v>
      </c>
      <c r="AA184">
        <v>11.6</v>
      </c>
      <c r="AB184">
        <v>0</v>
      </c>
      <c r="AC184">
        <v>0</v>
      </c>
      <c r="AD184">
        <v>1</v>
      </c>
      <c r="AE184">
        <v>0</v>
      </c>
      <c r="AF184" t="s">
        <v>47</v>
      </c>
      <c r="AG184">
        <v>0.11</v>
      </c>
      <c r="AH184">
        <v>2</v>
      </c>
      <c r="AI184">
        <v>34736925</v>
      </c>
      <c r="AJ184">
        <v>184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ROW(Source!A106)</f>
        <v>106</v>
      </c>
      <c r="B185">
        <v>34736926</v>
      </c>
      <c r="C185">
        <v>34736921</v>
      </c>
      <c r="D185">
        <v>31441543</v>
      </c>
      <c r="E185">
        <v>17</v>
      </c>
      <c r="F185">
        <v>1</v>
      </c>
      <c r="G185">
        <v>1</v>
      </c>
      <c r="H185">
        <v>3</v>
      </c>
      <c r="I185" t="s">
        <v>207</v>
      </c>
      <c r="J185" t="s">
        <v>47</v>
      </c>
      <c r="K185" t="s">
        <v>208</v>
      </c>
      <c r="L185">
        <v>1035</v>
      </c>
      <c r="N185">
        <v>1013</v>
      </c>
      <c r="O185" t="s">
        <v>209</v>
      </c>
      <c r="P185" t="s">
        <v>209</v>
      </c>
      <c r="Q185">
        <v>1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1</v>
      </c>
      <c r="AD185">
        <v>0</v>
      </c>
      <c r="AE185">
        <v>0</v>
      </c>
      <c r="AF185" t="s">
        <v>47</v>
      </c>
      <c r="AG185">
        <v>0</v>
      </c>
      <c r="AH185">
        <v>2</v>
      </c>
      <c r="AI185">
        <v>34736926</v>
      </c>
      <c r="AJ185">
        <v>185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ROW(Source!A106)</f>
        <v>106</v>
      </c>
      <c r="B186">
        <v>34736927</v>
      </c>
      <c r="C186">
        <v>34736921</v>
      </c>
      <c r="D186">
        <v>31449148</v>
      </c>
      <c r="E186">
        <v>1</v>
      </c>
      <c r="F186">
        <v>1</v>
      </c>
      <c r="G186">
        <v>1</v>
      </c>
      <c r="H186">
        <v>3</v>
      </c>
      <c r="I186" t="s">
        <v>442</v>
      </c>
      <c r="J186" t="s">
        <v>443</v>
      </c>
      <c r="K186" t="s">
        <v>444</v>
      </c>
      <c r="L186">
        <v>1348</v>
      </c>
      <c r="N186">
        <v>1009</v>
      </c>
      <c r="O186" t="s">
        <v>74</v>
      </c>
      <c r="P186" t="s">
        <v>74</v>
      </c>
      <c r="Q186">
        <v>1000</v>
      </c>
      <c r="X186">
        <v>1.4E-3</v>
      </c>
      <c r="Y186">
        <v>11978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47</v>
      </c>
      <c r="AG186">
        <v>1.4E-3</v>
      </c>
      <c r="AH186">
        <v>2</v>
      </c>
      <c r="AI186">
        <v>34736927</v>
      </c>
      <c r="AJ186">
        <v>186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ROW(Source!A106)</f>
        <v>106</v>
      </c>
      <c r="B187">
        <v>34736928</v>
      </c>
      <c r="C187">
        <v>34736921</v>
      </c>
      <c r="D187">
        <v>31474852</v>
      </c>
      <c r="E187">
        <v>1</v>
      </c>
      <c r="F187">
        <v>1</v>
      </c>
      <c r="G187">
        <v>1</v>
      </c>
      <c r="H187">
        <v>3</v>
      </c>
      <c r="I187" t="s">
        <v>534</v>
      </c>
      <c r="J187" t="s">
        <v>535</v>
      </c>
      <c r="K187" t="s">
        <v>536</v>
      </c>
      <c r="L187">
        <v>1339</v>
      </c>
      <c r="N187">
        <v>1007</v>
      </c>
      <c r="O187" t="s">
        <v>81</v>
      </c>
      <c r="P187" t="s">
        <v>81</v>
      </c>
      <c r="Q187">
        <v>1</v>
      </c>
      <c r="X187">
        <v>0.06</v>
      </c>
      <c r="Y187">
        <v>459.91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47</v>
      </c>
      <c r="AG187">
        <v>0.06</v>
      </c>
      <c r="AH187">
        <v>2</v>
      </c>
      <c r="AI187">
        <v>34736928</v>
      </c>
      <c r="AJ187">
        <v>187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ROW(Source!A106)</f>
        <v>106</v>
      </c>
      <c r="B188">
        <v>34736929</v>
      </c>
      <c r="C188">
        <v>34736921</v>
      </c>
      <c r="D188">
        <v>31475113</v>
      </c>
      <c r="E188">
        <v>1</v>
      </c>
      <c r="F188">
        <v>1</v>
      </c>
      <c r="G188">
        <v>1</v>
      </c>
      <c r="H188">
        <v>3</v>
      </c>
      <c r="I188" t="s">
        <v>537</v>
      </c>
      <c r="J188" t="s">
        <v>538</v>
      </c>
      <c r="K188" t="s">
        <v>539</v>
      </c>
      <c r="L188">
        <v>1339</v>
      </c>
      <c r="N188">
        <v>1007</v>
      </c>
      <c r="O188" t="s">
        <v>81</v>
      </c>
      <c r="P188" t="s">
        <v>81</v>
      </c>
      <c r="Q188">
        <v>1</v>
      </c>
      <c r="X188">
        <v>0.1</v>
      </c>
      <c r="Y188">
        <v>1056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47</v>
      </c>
      <c r="AG188">
        <v>0.1</v>
      </c>
      <c r="AH188">
        <v>2</v>
      </c>
      <c r="AI188">
        <v>34736929</v>
      </c>
      <c r="AJ188">
        <v>188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ROW(Source!A106)</f>
        <v>106</v>
      </c>
      <c r="B189">
        <v>34736930</v>
      </c>
      <c r="C189">
        <v>34736921</v>
      </c>
      <c r="D189">
        <v>31475117</v>
      </c>
      <c r="E189">
        <v>1</v>
      </c>
      <c r="F189">
        <v>1</v>
      </c>
      <c r="G189">
        <v>1</v>
      </c>
      <c r="H189">
        <v>3</v>
      </c>
      <c r="I189" t="s">
        <v>540</v>
      </c>
      <c r="J189" t="s">
        <v>541</v>
      </c>
      <c r="K189" t="s">
        <v>542</v>
      </c>
      <c r="L189">
        <v>1339</v>
      </c>
      <c r="N189">
        <v>1007</v>
      </c>
      <c r="O189" t="s">
        <v>81</v>
      </c>
      <c r="P189" t="s">
        <v>81</v>
      </c>
      <c r="Q189">
        <v>1</v>
      </c>
      <c r="X189">
        <v>0.06</v>
      </c>
      <c r="Y189">
        <v>1242.2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F189" t="s">
        <v>47</v>
      </c>
      <c r="AG189">
        <v>0.06</v>
      </c>
      <c r="AH189">
        <v>2</v>
      </c>
      <c r="AI189">
        <v>34736930</v>
      </c>
      <c r="AJ189">
        <v>189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ROW(Source!A106)</f>
        <v>106</v>
      </c>
      <c r="B190">
        <v>34736931</v>
      </c>
      <c r="C190">
        <v>34736921</v>
      </c>
      <c r="D190">
        <v>31441548</v>
      </c>
      <c r="E190">
        <v>17</v>
      </c>
      <c r="F190">
        <v>1</v>
      </c>
      <c r="G190">
        <v>1</v>
      </c>
      <c r="H190">
        <v>3</v>
      </c>
      <c r="I190" t="s">
        <v>212</v>
      </c>
      <c r="J190" t="s">
        <v>47</v>
      </c>
      <c r="K190" t="s">
        <v>213</v>
      </c>
      <c r="L190">
        <v>1327</v>
      </c>
      <c r="N190">
        <v>1005</v>
      </c>
      <c r="O190" t="s">
        <v>170</v>
      </c>
      <c r="P190" t="s">
        <v>170</v>
      </c>
      <c r="Q190">
        <v>1</v>
      </c>
      <c r="X190">
        <v>0.5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 t="s">
        <v>47</v>
      </c>
      <c r="AG190">
        <v>0.5</v>
      </c>
      <c r="AH190">
        <v>2</v>
      </c>
      <c r="AI190">
        <v>34736931</v>
      </c>
      <c r="AJ190">
        <v>190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ROW(Source!A107)</f>
        <v>107</v>
      </c>
      <c r="B191">
        <v>34736922</v>
      </c>
      <c r="C191">
        <v>34736921</v>
      </c>
      <c r="D191">
        <v>31709863</v>
      </c>
      <c r="E191">
        <v>1</v>
      </c>
      <c r="F191">
        <v>1</v>
      </c>
      <c r="G191">
        <v>1</v>
      </c>
      <c r="H191">
        <v>1</v>
      </c>
      <c r="I191" t="s">
        <v>532</v>
      </c>
      <c r="J191" t="s">
        <v>47</v>
      </c>
      <c r="K191" t="s">
        <v>533</v>
      </c>
      <c r="L191">
        <v>1191</v>
      </c>
      <c r="N191">
        <v>1013</v>
      </c>
      <c r="O191" t="s">
        <v>414</v>
      </c>
      <c r="P191" t="s">
        <v>414</v>
      </c>
      <c r="Q191">
        <v>1</v>
      </c>
      <c r="X191">
        <v>6.63</v>
      </c>
      <c r="Y191">
        <v>0</v>
      </c>
      <c r="Z191">
        <v>0</v>
      </c>
      <c r="AA191">
        <v>0</v>
      </c>
      <c r="AB191">
        <v>8.5299999999999994</v>
      </c>
      <c r="AC191">
        <v>0</v>
      </c>
      <c r="AD191">
        <v>1</v>
      </c>
      <c r="AE191">
        <v>1</v>
      </c>
      <c r="AF191" t="s">
        <v>47</v>
      </c>
      <c r="AG191">
        <v>6.63</v>
      </c>
      <c r="AH191">
        <v>2</v>
      </c>
      <c r="AI191">
        <v>34736922</v>
      </c>
      <c r="AJ191">
        <v>191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ROW(Source!A107)</f>
        <v>107</v>
      </c>
      <c r="B192">
        <v>34736923</v>
      </c>
      <c r="C192">
        <v>34736921</v>
      </c>
      <c r="D192">
        <v>31709492</v>
      </c>
      <c r="E192">
        <v>1</v>
      </c>
      <c r="F192">
        <v>1</v>
      </c>
      <c r="G192">
        <v>1</v>
      </c>
      <c r="H192">
        <v>1</v>
      </c>
      <c r="I192" t="s">
        <v>434</v>
      </c>
      <c r="J192" t="s">
        <v>47</v>
      </c>
      <c r="K192" t="s">
        <v>435</v>
      </c>
      <c r="L192">
        <v>1191</v>
      </c>
      <c r="N192">
        <v>1013</v>
      </c>
      <c r="O192" t="s">
        <v>414</v>
      </c>
      <c r="P192" t="s">
        <v>414</v>
      </c>
      <c r="Q192">
        <v>1</v>
      </c>
      <c r="X192">
        <v>0.22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2</v>
      </c>
      <c r="AF192" t="s">
        <v>47</v>
      </c>
      <c r="AG192">
        <v>0.22</v>
      </c>
      <c r="AH192">
        <v>2</v>
      </c>
      <c r="AI192">
        <v>34736923</v>
      </c>
      <c r="AJ192">
        <v>192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ROW(Source!A107)</f>
        <v>107</v>
      </c>
      <c r="B193">
        <v>34736924</v>
      </c>
      <c r="C193">
        <v>34736921</v>
      </c>
      <c r="D193">
        <v>31526753</v>
      </c>
      <c r="E193">
        <v>1</v>
      </c>
      <c r="F193">
        <v>1</v>
      </c>
      <c r="G193">
        <v>1</v>
      </c>
      <c r="H193">
        <v>2</v>
      </c>
      <c r="I193" t="s">
        <v>469</v>
      </c>
      <c r="J193" t="s">
        <v>470</v>
      </c>
      <c r="K193" t="s">
        <v>471</v>
      </c>
      <c r="L193">
        <v>1368</v>
      </c>
      <c r="N193">
        <v>1011</v>
      </c>
      <c r="O193" t="s">
        <v>418</v>
      </c>
      <c r="P193" t="s">
        <v>418</v>
      </c>
      <c r="Q193">
        <v>1</v>
      </c>
      <c r="X193">
        <v>0.11</v>
      </c>
      <c r="Y193">
        <v>0</v>
      </c>
      <c r="Z193">
        <v>111.99</v>
      </c>
      <c r="AA193">
        <v>13.5</v>
      </c>
      <c r="AB193">
        <v>0</v>
      </c>
      <c r="AC193">
        <v>0</v>
      </c>
      <c r="AD193">
        <v>1</v>
      </c>
      <c r="AE193">
        <v>0</v>
      </c>
      <c r="AF193" t="s">
        <v>47</v>
      </c>
      <c r="AG193">
        <v>0.11</v>
      </c>
      <c r="AH193">
        <v>2</v>
      </c>
      <c r="AI193">
        <v>34736924</v>
      </c>
      <c r="AJ193">
        <v>193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ROW(Source!A107)</f>
        <v>107</v>
      </c>
      <c r="B194">
        <v>34736925</v>
      </c>
      <c r="C194">
        <v>34736921</v>
      </c>
      <c r="D194">
        <v>31528142</v>
      </c>
      <c r="E194">
        <v>1</v>
      </c>
      <c r="F194">
        <v>1</v>
      </c>
      <c r="G194">
        <v>1</v>
      </c>
      <c r="H194">
        <v>2</v>
      </c>
      <c r="I194" t="s">
        <v>439</v>
      </c>
      <c r="J194" t="s">
        <v>440</v>
      </c>
      <c r="K194" t="s">
        <v>441</v>
      </c>
      <c r="L194">
        <v>1368</v>
      </c>
      <c r="N194">
        <v>1011</v>
      </c>
      <c r="O194" t="s">
        <v>418</v>
      </c>
      <c r="P194" t="s">
        <v>418</v>
      </c>
      <c r="Q194">
        <v>1</v>
      </c>
      <c r="X194">
        <v>0.11</v>
      </c>
      <c r="Y194">
        <v>0</v>
      </c>
      <c r="Z194">
        <v>65.709999999999994</v>
      </c>
      <c r="AA194">
        <v>11.6</v>
      </c>
      <c r="AB194">
        <v>0</v>
      </c>
      <c r="AC194">
        <v>0</v>
      </c>
      <c r="AD194">
        <v>1</v>
      </c>
      <c r="AE194">
        <v>0</v>
      </c>
      <c r="AF194" t="s">
        <v>47</v>
      </c>
      <c r="AG194">
        <v>0.11</v>
      </c>
      <c r="AH194">
        <v>2</v>
      </c>
      <c r="AI194">
        <v>34736925</v>
      </c>
      <c r="AJ194">
        <v>194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ROW(Source!A107)</f>
        <v>107</v>
      </c>
      <c r="B195">
        <v>34736926</v>
      </c>
      <c r="C195">
        <v>34736921</v>
      </c>
      <c r="D195">
        <v>31441543</v>
      </c>
      <c r="E195">
        <v>17</v>
      </c>
      <c r="F195">
        <v>1</v>
      </c>
      <c r="G195">
        <v>1</v>
      </c>
      <c r="H195">
        <v>3</v>
      </c>
      <c r="I195" t="s">
        <v>207</v>
      </c>
      <c r="J195" t="s">
        <v>47</v>
      </c>
      <c r="K195" t="s">
        <v>208</v>
      </c>
      <c r="L195">
        <v>1035</v>
      </c>
      <c r="N195">
        <v>1013</v>
      </c>
      <c r="O195" t="s">
        <v>209</v>
      </c>
      <c r="P195" t="s">
        <v>209</v>
      </c>
      <c r="Q195">
        <v>1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1</v>
      </c>
      <c r="AD195">
        <v>0</v>
      </c>
      <c r="AE195">
        <v>0</v>
      </c>
      <c r="AF195" t="s">
        <v>47</v>
      </c>
      <c r="AG195">
        <v>0</v>
      </c>
      <c r="AH195">
        <v>2</v>
      </c>
      <c r="AI195">
        <v>34736926</v>
      </c>
      <c r="AJ195">
        <v>195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ROW(Source!A107)</f>
        <v>107</v>
      </c>
      <c r="B196">
        <v>34736927</v>
      </c>
      <c r="C196">
        <v>34736921</v>
      </c>
      <c r="D196">
        <v>31449148</v>
      </c>
      <c r="E196">
        <v>1</v>
      </c>
      <c r="F196">
        <v>1</v>
      </c>
      <c r="G196">
        <v>1</v>
      </c>
      <c r="H196">
        <v>3</v>
      </c>
      <c r="I196" t="s">
        <v>442</v>
      </c>
      <c r="J196" t="s">
        <v>443</v>
      </c>
      <c r="K196" t="s">
        <v>444</v>
      </c>
      <c r="L196">
        <v>1348</v>
      </c>
      <c r="N196">
        <v>1009</v>
      </c>
      <c r="O196" t="s">
        <v>74</v>
      </c>
      <c r="P196" t="s">
        <v>74</v>
      </c>
      <c r="Q196">
        <v>1000</v>
      </c>
      <c r="X196">
        <v>1.4E-3</v>
      </c>
      <c r="Y196">
        <v>11978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F196" t="s">
        <v>47</v>
      </c>
      <c r="AG196">
        <v>1.4E-3</v>
      </c>
      <c r="AH196">
        <v>2</v>
      </c>
      <c r="AI196">
        <v>34736927</v>
      </c>
      <c r="AJ196">
        <v>196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ROW(Source!A107)</f>
        <v>107</v>
      </c>
      <c r="B197">
        <v>34736928</v>
      </c>
      <c r="C197">
        <v>34736921</v>
      </c>
      <c r="D197">
        <v>31474852</v>
      </c>
      <c r="E197">
        <v>1</v>
      </c>
      <c r="F197">
        <v>1</v>
      </c>
      <c r="G197">
        <v>1</v>
      </c>
      <c r="H197">
        <v>3</v>
      </c>
      <c r="I197" t="s">
        <v>534</v>
      </c>
      <c r="J197" t="s">
        <v>535</v>
      </c>
      <c r="K197" t="s">
        <v>536</v>
      </c>
      <c r="L197">
        <v>1339</v>
      </c>
      <c r="N197">
        <v>1007</v>
      </c>
      <c r="O197" t="s">
        <v>81</v>
      </c>
      <c r="P197" t="s">
        <v>81</v>
      </c>
      <c r="Q197">
        <v>1</v>
      </c>
      <c r="X197">
        <v>0.06</v>
      </c>
      <c r="Y197">
        <v>459.91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F197" t="s">
        <v>47</v>
      </c>
      <c r="AG197">
        <v>0.06</v>
      </c>
      <c r="AH197">
        <v>2</v>
      </c>
      <c r="AI197">
        <v>34736928</v>
      </c>
      <c r="AJ197">
        <v>197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ROW(Source!A107)</f>
        <v>107</v>
      </c>
      <c r="B198">
        <v>34736929</v>
      </c>
      <c r="C198">
        <v>34736921</v>
      </c>
      <c r="D198">
        <v>31475113</v>
      </c>
      <c r="E198">
        <v>1</v>
      </c>
      <c r="F198">
        <v>1</v>
      </c>
      <c r="G198">
        <v>1</v>
      </c>
      <c r="H198">
        <v>3</v>
      </c>
      <c r="I198" t="s">
        <v>537</v>
      </c>
      <c r="J198" t="s">
        <v>538</v>
      </c>
      <c r="K198" t="s">
        <v>539</v>
      </c>
      <c r="L198">
        <v>1339</v>
      </c>
      <c r="N198">
        <v>1007</v>
      </c>
      <c r="O198" t="s">
        <v>81</v>
      </c>
      <c r="P198" t="s">
        <v>81</v>
      </c>
      <c r="Q198">
        <v>1</v>
      </c>
      <c r="X198">
        <v>0.1</v>
      </c>
      <c r="Y198">
        <v>1056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F198" t="s">
        <v>47</v>
      </c>
      <c r="AG198">
        <v>0.1</v>
      </c>
      <c r="AH198">
        <v>2</v>
      </c>
      <c r="AI198">
        <v>34736929</v>
      </c>
      <c r="AJ198">
        <v>198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ROW(Source!A107)</f>
        <v>107</v>
      </c>
      <c r="B199">
        <v>34736930</v>
      </c>
      <c r="C199">
        <v>34736921</v>
      </c>
      <c r="D199">
        <v>31475117</v>
      </c>
      <c r="E199">
        <v>1</v>
      </c>
      <c r="F199">
        <v>1</v>
      </c>
      <c r="G199">
        <v>1</v>
      </c>
      <c r="H199">
        <v>3</v>
      </c>
      <c r="I199" t="s">
        <v>540</v>
      </c>
      <c r="J199" t="s">
        <v>541</v>
      </c>
      <c r="K199" t="s">
        <v>542</v>
      </c>
      <c r="L199">
        <v>1339</v>
      </c>
      <c r="N199">
        <v>1007</v>
      </c>
      <c r="O199" t="s">
        <v>81</v>
      </c>
      <c r="P199" t="s">
        <v>81</v>
      </c>
      <c r="Q199">
        <v>1</v>
      </c>
      <c r="X199">
        <v>0.06</v>
      </c>
      <c r="Y199">
        <v>1242.2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F199" t="s">
        <v>47</v>
      </c>
      <c r="AG199">
        <v>0.06</v>
      </c>
      <c r="AH199">
        <v>2</v>
      </c>
      <c r="AI199">
        <v>34736930</v>
      </c>
      <c r="AJ199">
        <v>199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ROW(Source!A107)</f>
        <v>107</v>
      </c>
      <c r="B200">
        <v>34736931</v>
      </c>
      <c r="C200">
        <v>34736921</v>
      </c>
      <c r="D200">
        <v>31441548</v>
      </c>
      <c r="E200">
        <v>17</v>
      </c>
      <c r="F200">
        <v>1</v>
      </c>
      <c r="G200">
        <v>1</v>
      </c>
      <c r="H200">
        <v>3</v>
      </c>
      <c r="I200" t="s">
        <v>212</v>
      </c>
      <c r="J200" t="s">
        <v>47</v>
      </c>
      <c r="K200" t="s">
        <v>213</v>
      </c>
      <c r="L200">
        <v>1327</v>
      </c>
      <c r="N200">
        <v>1005</v>
      </c>
      <c r="O200" t="s">
        <v>170</v>
      </c>
      <c r="P200" t="s">
        <v>170</v>
      </c>
      <c r="Q200">
        <v>1</v>
      </c>
      <c r="X200">
        <v>0.5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 t="s">
        <v>47</v>
      </c>
      <c r="AG200">
        <v>0.5</v>
      </c>
      <c r="AH200">
        <v>2</v>
      </c>
      <c r="AI200">
        <v>34736931</v>
      </c>
      <c r="AJ200">
        <v>200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ROW(Source!A112)</f>
        <v>112</v>
      </c>
      <c r="B201">
        <v>34736446</v>
      </c>
      <c r="C201">
        <v>34736445</v>
      </c>
      <c r="D201">
        <v>31715109</v>
      </c>
      <c r="E201">
        <v>1</v>
      </c>
      <c r="F201">
        <v>1</v>
      </c>
      <c r="G201">
        <v>1</v>
      </c>
      <c r="H201">
        <v>1</v>
      </c>
      <c r="I201" t="s">
        <v>505</v>
      </c>
      <c r="J201" t="s">
        <v>47</v>
      </c>
      <c r="K201" t="s">
        <v>506</v>
      </c>
      <c r="L201">
        <v>1191</v>
      </c>
      <c r="N201">
        <v>1013</v>
      </c>
      <c r="O201" t="s">
        <v>414</v>
      </c>
      <c r="P201" t="s">
        <v>414</v>
      </c>
      <c r="Q201">
        <v>1</v>
      </c>
      <c r="X201">
        <v>35.5</v>
      </c>
      <c r="Y201">
        <v>0</v>
      </c>
      <c r="Z201">
        <v>0</v>
      </c>
      <c r="AA201">
        <v>0</v>
      </c>
      <c r="AB201">
        <v>8.74</v>
      </c>
      <c r="AC201">
        <v>0</v>
      </c>
      <c r="AD201">
        <v>1</v>
      </c>
      <c r="AE201">
        <v>1</v>
      </c>
      <c r="AF201" t="s">
        <v>47</v>
      </c>
      <c r="AG201">
        <v>35.5</v>
      </c>
      <c r="AH201">
        <v>2</v>
      </c>
      <c r="AI201">
        <v>34736446</v>
      </c>
      <c r="AJ201">
        <v>201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ROW(Source!A112)</f>
        <v>112</v>
      </c>
      <c r="B202">
        <v>34736447</v>
      </c>
      <c r="C202">
        <v>34736445</v>
      </c>
      <c r="D202">
        <v>31709492</v>
      </c>
      <c r="E202">
        <v>1</v>
      </c>
      <c r="F202">
        <v>1</v>
      </c>
      <c r="G202">
        <v>1</v>
      </c>
      <c r="H202">
        <v>1</v>
      </c>
      <c r="I202" t="s">
        <v>434</v>
      </c>
      <c r="J202" t="s">
        <v>47</v>
      </c>
      <c r="K202" t="s">
        <v>435</v>
      </c>
      <c r="L202">
        <v>1191</v>
      </c>
      <c r="N202">
        <v>1013</v>
      </c>
      <c r="O202" t="s">
        <v>414</v>
      </c>
      <c r="P202" t="s">
        <v>414</v>
      </c>
      <c r="Q202">
        <v>1</v>
      </c>
      <c r="X202">
        <v>2.93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2</v>
      </c>
      <c r="AF202" t="s">
        <v>47</v>
      </c>
      <c r="AG202">
        <v>2.93</v>
      </c>
      <c r="AH202">
        <v>2</v>
      </c>
      <c r="AI202">
        <v>34736447</v>
      </c>
      <c r="AJ202">
        <v>202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ROW(Source!A112)</f>
        <v>112</v>
      </c>
      <c r="B203">
        <v>34736448</v>
      </c>
      <c r="C203">
        <v>34736445</v>
      </c>
      <c r="D203">
        <v>31526673</v>
      </c>
      <c r="E203">
        <v>1</v>
      </c>
      <c r="F203">
        <v>1</v>
      </c>
      <c r="G203">
        <v>1</v>
      </c>
      <c r="H203">
        <v>2</v>
      </c>
      <c r="I203" t="s">
        <v>543</v>
      </c>
      <c r="J203" t="s">
        <v>544</v>
      </c>
      <c r="K203" t="s">
        <v>545</v>
      </c>
      <c r="L203">
        <v>1368</v>
      </c>
      <c r="N203">
        <v>1011</v>
      </c>
      <c r="O203" t="s">
        <v>418</v>
      </c>
      <c r="P203" t="s">
        <v>418</v>
      </c>
      <c r="Q203">
        <v>1</v>
      </c>
      <c r="X203">
        <v>0.04</v>
      </c>
      <c r="Y203">
        <v>0</v>
      </c>
      <c r="Z203">
        <v>120.24</v>
      </c>
      <c r="AA203">
        <v>15.42</v>
      </c>
      <c r="AB203">
        <v>0</v>
      </c>
      <c r="AC203">
        <v>0</v>
      </c>
      <c r="AD203">
        <v>1</v>
      </c>
      <c r="AE203">
        <v>0</v>
      </c>
      <c r="AF203" t="s">
        <v>47</v>
      </c>
      <c r="AG203">
        <v>0.04</v>
      </c>
      <c r="AH203">
        <v>2</v>
      </c>
      <c r="AI203">
        <v>34736448</v>
      </c>
      <c r="AJ203">
        <v>203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ROW(Source!A112)</f>
        <v>112</v>
      </c>
      <c r="B204">
        <v>34736449</v>
      </c>
      <c r="C204">
        <v>34736445</v>
      </c>
      <c r="D204">
        <v>31526753</v>
      </c>
      <c r="E204">
        <v>1</v>
      </c>
      <c r="F204">
        <v>1</v>
      </c>
      <c r="G204">
        <v>1</v>
      </c>
      <c r="H204">
        <v>2</v>
      </c>
      <c r="I204" t="s">
        <v>469</v>
      </c>
      <c r="J204" t="s">
        <v>470</v>
      </c>
      <c r="K204" t="s">
        <v>471</v>
      </c>
      <c r="L204">
        <v>1368</v>
      </c>
      <c r="N204">
        <v>1011</v>
      </c>
      <c r="O204" t="s">
        <v>418</v>
      </c>
      <c r="P204" t="s">
        <v>418</v>
      </c>
      <c r="Q204">
        <v>1</v>
      </c>
      <c r="X204">
        <v>0.21</v>
      </c>
      <c r="Y204">
        <v>0</v>
      </c>
      <c r="Z204">
        <v>111.99</v>
      </c>
      <c r="AA204">
        <v>13.5</v>
      </c>
      <c r="AB204">
        <v>0</v>
      </c>
      <c r="AC204">
        <v>0</v>
      </c>
      <c r="AD204">
        <v>1</v>
      </c>
      <c r="AE204">
        <v>0</v>
      </c>
      <c r="AF204" t="s">
        <v>47</v>
      </c>
      <c r="AG204">
        <v>0.21</v>
      </c>
      <c r="AH204">
        <v>2</v>
      </c>
      <c r="AI204">
        <v>34736449</v>
      </c>
      <c r="AJ204">
        <v>204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">
      <c r="A205">
        <f>ROW(Source!A112)</f>
        <v>112</v>
      </c>
      <c r="B205">
        <v>34736450</v>
      </c>
      <c r="C205">
        <v>34736445</v>
      </c>
      <c r="D205">
        <v>31526767</v>
      </c>
      <c r="E205">
        <v>1</v>
      </c>
      <c r="F205">
        <v>1</v>
      </c>
      <c r="G205">
        <v>1</v>
      </c>
      <c r="H205">
        <v>2</v>
      </c>
      <c r="I205" t="s">
        <v>546</v>
      </c>
      <c r="J205" t="s">
        <v>547</v>
      </c>
      <c r="K205" t="s">
        <v>548</v>
      </c>
      <c r="L205">
        <v>1368</v>
      </c>
      <c r="N205">
        <v>1011</v>
      </c>
      <c r="O205" t="s">
        <v>418</v>
      </c>
      <c r="P205" t="s">
        <v>418</v>
      </c>
      <c r="Q205">
        <v>1</v>
      </c>
      <c r="X205">
        <v>2.36</v>
      </c>
      <c r="Y205">
        <v>0</v>
      </c>
      <c r="Z205">
        <v>175.56</v>
      </c>
      <c r="AA205">
        <v>14.4</v>
      </c>
      <c r="AB205">
        <v>0</v>
      </c>
      <c r="AC205">
        <v>0</v>
      </c>
      <c r="AD205">
        <v>1</v>
      </c>
      <c r="AE205">
        <v>0</v>
      </c>
      <c r="AF205" t="s">
        <v>47</v>
      </c>
      <c r="AG205">
        <v>2.36</v>
      </c>
      <c r="AH205">
        <v>2</v>
      </c>
      <c r="AI205">
        <v>34736450</v>
      </c>
      <c r="AJ205">
        <v>205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>
        <f>ROW(Source!A112)</f>
        <v>112</v>
      </c>
      <c r="B206">
        <v>34736451</v>
      </c>
      <c r="C206">
        <v>34736445</v>
      </c>
      <c r="D206">
        <v>31526887</v>
      </c>
      <c r="E206">
        <v>1</v>
      </c>
      <c r="F206">
        <v>1</v>
      </c>
      <c r="G206">
        <v>1</v>
      </c>
      <c r="H206">
        <v>2</v>
      </c>
      <c r="I206" t="s">
        <v>549</v>
      </c>
      <c r="J206" t="s">
        <v>550</v>
      </c>
      <c r="K206" t="s">
        <v>551</v>
      </c>
      <c r="L206">
        <v>1368</v>
      </c>
      <c r="N206">
        <v>1011</v>
      </c>
      <c r="O206" t="s">
        <v>418</v>
      </c>
      <c r="P206" t="s">
        <v>418</v>
      </c>
      <c r="Q206">
        <v>1</v>
      </c>
      <c r="X206">
        <v>0.99</v>
      </c>
      <c r="Y206">
        <v>0</v>
      </c>
      <c r="Z206">
        <v>0.9</v>
      </c>
      <c r="AA206">
        <v>0</v>
      </c>
      <c r="AB206">
        <v>0</v>
      </c>
      <c r="AC206">
        <v>0</v>
      </c>
      <c r="AD206">
        <v>1</v>
      </c>
      <c r="AE206">
        <v>0</v>
      </c>
      <c r="AF206" t="s">
        <v>47</v>
      </c>
      <c r="AG206">
        <v>0.99</v>
      </c>
      <c r="AH206">
        <v>2</v>
      </c>
      <c r="AI206">
        <v>34736451</v>
      </c>
      <c r="AJ206">
        <v>206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ROW(Source!A112)</f>
        <v>112</v>
      </c>
      <c r="B207">
        <v>34736452</v>
      </c>
      <c r="C207">
        <v>34736445</v>
      </c>
      <c r="D207">
        <v>31528142</v>
      </c>
      <c r="E207">
        <v>1</v>
      </c>
      <c r="F207">
        <v>1</v>
      </c>
      <c r="G207">
        <v>1</v>
      </c>
      <c r="H207">
        <v>2</v>
      </c>
      <c r="I207" t="s">
        <v>439</v>
      </c>
      <c r="J207" t="s">
        <v>440</v>
      </c>
      <c r="K207" t="s">
        <v>441</v>
      </c>
      <c r="L207">
        <v>1368</v>
      </c>
      <c r="N207">
        <v>1011</v>
      </c>
      <c r="O207" t="s">
        <v>418</v>
      </c>
      <c r="P207" t="s">
        <v>418</v>
      </c>
      <c r="Q207">
        <v>1</v>
      </c>
      <c r="X207">
        <v>0.32</v>
      </c>
      <c r="Y207">
        <v>0</v>
      </c>
      <c r="Z207">
        <v>65.709999999999994</v>
      </c>
      <c r="AA207">
        <v>11.6</v>
      </c>
      <c r="AB207">
        <v>0</v>
      </c>
      <c r="AC207">
        <v>0</v>
      </c>
      <c r="AD207">
        <v>1</v>
      </c>
      <c r="AE207">
        <v>0</v>
      </c>
      <c r="AF207" t="s">
        <v>47</v>
      </c>
      <c r="AG207">
        <v>0.32</v>
      </c>
      <c r="AH207">
        <v>2</v>
      </c>
      <c r="AI207">
        <v>34736452</v>
      </c>
      <c r="AJ207">
        <v>207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ROW(Source!A112)</f>
        <v>112</v>
      </c>
      <c r="B208">
        <v>34736453</v>
      </c>
      <c r="C208">
        <v>34736445</v>
      </c>
      <c r="D208">
        <v>31528377</v>
      </c>
      <c r="E208">
        <v>1</v>
      </c>
      <c r="F208">
        <v>1</v>
      </c>
      <c r="G208">
        <v>1</v>
      </c>
      <c r="H208">
        <v>2</v>
      </c>
      <c r="I208" t="s">
        <v>552</v>
      </c>
      <c r="J208" t="s">
        <v>553</v>
      </c>
      <c r="K208" t="s">
        <v>554</v>
      </c>
      <c r="L208">
        <v>1368</v>
      </c>
      <c r="N208">
        <v>1011</v>
      </c>
      <c r="O208" t="s">
        <v>418</v>
      </c>
      <c r="P208" t="s">
        <v>418</v>
      </c>
      <c r="Q208">
        <v>1</v>
      </c>
      <c r="X208">
        <v>1.68</v>
      </c>
      <c r="Y208">
        <v>0</v>
      </c>
      <c r="Z208">
        <v>1.2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47</v>
      </c>
      <c r="AG208">
        <v>1.68</v>
      </c>
      <c r="AH208">
        <v>2</v>
      </c>
      <c r="AI208">
        <v>34736453</v>
      </c>
      <c r="AJ208">
        <v>208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>
        <f>ROW(Source!A112)</f>
        <v>112</v>
      </c>
      <c r="B209">
        <v>34736454</v>
      </c>
      <c r="C209">
        <v>34736445</v>
      </c>
      <c r="D209">
        <v>31528424</v>
      </c>
      <c r="E209">
        <v>1</v>
      </c>
      <c r="F209">
        <v>1</v>
      </c>
      <c r="G209">
        <v>1</v>
      </c>
      <c r="H209">
        <v>2</v>
      </c>
      <c r="I209" t="s">
        <v>555</v>
      </c>
      <c r="J209" t="s">
        <v>556</v>
      </c>
      <c r="K209" t="s">
        <v>557</v>
      </c>
      <c r="L209">
        <v>1368</v>
      </c>
      <c r="N209">
        <v>1011</v>
      </c>
      <c r="O209" t="s">
        <v>418</v>
      </c>
      <c r="P209" t="s">
        <v>418</v>
      </c>
      <c r="Q209">
        <v>1</v>
      </c>
      <c r="X209">
        <v>0.18</v>
      </c>
      <c r="Y209">
        <v>0</v>
      </c>
      <c r="Z209">
        <v>12.31</v>
      </c>
      <c r="AA209">
        <v>0</v>
      </c>
      <c r="AB209">
        <v>0</v>
      </c>
      <c r="AC209">
        <v>0</v>
      </c>
      <c r="AD209">
        <v>1</v>
      </c>
      <c r="AE209">
        <v>0</v>
      </c>
      <c r="AF209" t="s">
        <v>47</v>
      </c>
      <c r="AG209">
        <v>0.18</v>
      </c>
      <c r="AH209">
        <v>2</v>
      </c>
      <c r="AI209">
        <v>34736454</v>
      </c>
      <c r="AJ209">
        <v>209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ROW(Source!A112)</f>
        <v>112</v>
      </c>
      <c r="B210">
        <v>34736455</v>
      </c>
      <c r="C210">
        <v>34736445</v>
      </c>
      <c r="D210">
        <v>31444762</v>
      </c>
      <c r="E210">
        <v>1</v>
      </c>
      <c r="F210">
        <v>1</v>
      </c>
      <c r="G210">
        <v>1</v>
      </c>
      <c r="H210">
        <v>3</v>
      </c>
      <c r="I210" t="s">
        <v>558</v>
      </c>
      <c r="J210" t="s">
        <v>559</v>
      </c>
      <c r="K210" t="s">
        <v>560</v>
      </c>
      <c r="L210">
        <v>1339</v>
      </c>
      <c r="N210">
        <v>1007</v>
      </c>
      <c r="O210" t="s">
        <v>81</v>
      </c>
      <c r="P210" t="s">
        <v>81</v>
      </c>
      <c r="Q210">
        <v>1</v>
      </c>
      <c r="X210">
        <v>1.4</v>
      </c>
      <c r="Y210">
        <v>6.22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0</v>
      </c>
      <c r="AF210" t="s">
        <v>47</v>
      </c>
      <c r="AG210">
        <v>1.4</v>
      </c>
      <c r="AH210">
        <v>2</v>
      </c>
      <c r="AI210">
        <v>34736455</v>
      </c>
      <c r="AJ210">
        <v>210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ROW(Source!A112)</f>
        <v>112</v>
      </c>
      <c r="B211">
        <v>34736456</v>
      </c>
      <c r="C211">
        <v>34736445</v>
      </c>
      <c r="D211">
        <v>31444769</v>
      </c>
      <c r="E211">
        <v>1</v>
      </c>
      <c r="F211">
        <v>1</v>
      </c>
      <c r="G211">
        <v>1</v>
      </c>
      <c r="H211">
        <v>3</v>
      </c>
      <c r="I211" t="s">
        <v>561</v>
      </c>
      <c r="J211" t="s">
        <v>562</v>
      </c>
      <c r="K211" t="s">
        <v>563</v>
      </c>
      <c r="L211">
        <v>1346</v>
      </c>
      <c r="N211">
        <v>1009</v>
      </c>
      <c r="O211" t="s">
        <v>564</v>
      </c>
      <c r="P211" t="s">
        <v>564</v>
      </c>
      <c r="Q211">
        <v>1</v>
      </c>
      <c r="X211">
        <v>0.42</v>
      </c>
      <c r="Y211">
        <v>6.09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F211" t="s">
        <v>47</v>
      </c>
      <c r="AG211">
        <v>0.42</v>
      </c>
      <c r="AH211">
        <v>2</v>
      </c>
      <c r="AI211">
        <v>34736456</v>
      </c>
      <c r="AJ211">
        <v>211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2">
      <c r="A212">
        <f>ROW(Source!A112)</f>
        <v>112</v>
      </c>
      <c r="B212">
        <v>34736457</v>
      </c>
      <c r="C212">
        <v>34736445</v>
      </c>
      <c r="D212">
        <v>31447859</v>
      </c>
      <c r="E212">
        <v>1</v>
      </c>
      <c r="F212">
        <v>1</v>
      </c>
      <c r="G212">
        <v>1</v>
      </c>
      <c r="H212">
        <v>3</v>
      </c>
      <c r="I212" t="s">
        <v>565</v>
      </c>
      <c r="J212" t="s">
        <v>566</v>
      </c>
      <c r="K212" t="s">
        <v>567</v>
      </c>
      <c r="L212">
        <v>1348</v>
      </c>
      <c r="N212">
        <v>1009</v>
      </c>
      <c r="O212" t="s">
        <v>74</v>
      </c>
      <c r="P212" t="s">
        <v>74</v>
      </c>
      <c r="Q212">
        <v>1000</v>
      </c>
      <c r="X212">
        <v>6.0999999999999997E-4</v>
      </c>
      <c r="Y212">
        <v>10315.01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0</v>
      </c>
      <c r="AF212" t="s">
        <v>47</v>
      </c>
      <c r="AG212">
        <v>6.0999999999999997E-4</v>
      </c>
      <c r="AH212">
        <v>2</v>
      </c>
      <c r="AI212">
        <v>34736457</v>
      </c>
      <c r="AJ212">
        <v>212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ROW(Source!A112)</f>
        <v>112</v>
      </c>
      <c r="B213">
        <v>34736458</v>
      </c>
      <c r="C213">
        <v>34736445</v>
      </c>
      <c r="D213">
        <v>31449050</v>
      </c>
      <c r="E213">
        <v>1</v>
      </c>
      <c r="F213">
        <v>1</v>
      </c>
      <c r="G213">
        <v>1</v>
      </c>
      <c r="H213">
        <v>3</v>
      </c>
      <c r="I213" t="s">
        <v>490</v>
      </c>
      <c r="J213" t="s">
        <v>491</v>
      </c>
      <c r="K213" t="s">
        <v>492</v>
      </c>
      <c r="L213">
        <v>1348</v>
      </c>
      <c r="N213">
        <v>1009</v>
      </c>
      <c r="O213" t="s">
        <v>74</v>
      </c>
      <c r="P213" t="s">
        <v>74</v>
      </c>
      <c r="Q213">
        <v>1000</v>
      </c>
      <c r="X213">
        <v>2.2000000000000001E-3</v>
      </c>
      <c r="Y213">
        <v>9040.01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0</v>
      </c>
      <c r="AF213" t="s">
        <v>47</v>
      </c>
      <c r="AG213">
        <v>2.2000000000000001E-3</v>
      </c>
      <c r="AH213">
        <v>2</v>
      </c>
      <c r="AI213">
        <v>34736458</v>
      </c>
      <c r="AJ213">
        <v>213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ROW(Source!A112)</f>
        <v>112</v>
      </c>
      <c r="B214">
        <v>34736459</v>
      </c>
      <c r="C214">
        <v>34736445</v>
      </c>
      <c r="D214">
        <v>31450130</v>
      </c>
      <c r="E214">
        <v>1</v>
      </c>
      <c r="F214">
        <v>1</v>
      </c>
      <c r="G214">
        <v>1</v>
      </c>
      <c r="H214">
        <v>3</v>
      </c>
      <c r="I214" t="s">
        <v>568</v>
      </c>
      <c r="J214" t="s">
        <v>569</v>
      </c>
      <c r="K214" t="s">
        <v>570</v>
      </c>
      <c r="L214">
        <v>1348</v>
      </c>
      <c r="N214">
        <v>1009</v>
      </c>
      <c r="O214" t="s">
        <v>74</v>
      </c>
      <c r="P214" t="s">
        <v>74</v>
      </c>
      <c r="Q214">
        <v>1000</v>
      </c>
      <c r="X214">
        <v>1.4999999999999999E-4</v>
      </c>
      <c r="Y214">
        <v>37900</v>
      </c>
      <c r="Z214">
        <v>0</v>
      </c>
      <c r="AA214">
        <v>0</v>
      </c>
      <c r="AB214">
        <v>0</v>
      </c>
      <c r="AC214">
        <v>0</v>
      </c>
      <c r="AD214">
        <v>1</v>
      </c>
      <c r="AE214">
        <v>0</v>
      </c>
      <c r="AF214" t="s">
        <v>47</v>
      </c>
      <c r="AG214">
        <v>1.4999999999999999E-4</v>
      </c>
      <c r="AH214">
        <v>2</v>
      </c>
      <c r="AI214">
        <v>34736459</v>
      </c>
      <c r="AJ214">
        <v>214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ROW(Source!A112)</f>
        <v>112</v>
      </c>
      <c r="B215">
        <v>34736460</v>
      </c>
      <c r="C215">
        <v>34736445</v>
      </c>
      <c r="D215">
        <v>31467862</v>
      </c>
      <c r="E215">
        <v>1</v>
      </c>
      <c r="F215">
        <v>1</v>
      </c>
      <c r="G215">
        <v>1</v>
      </c>
      <c r="H215">
        <v>3</v>
      </c>
      <c r="I215" t="s">
        <v>571</v>
      </c>
      <c r="J215" t="s">
        <v>572</v>
      </c>
      <c r="K215" t="s">
        <v>573</v>
      </c>
      <c r="L215">
        <v>1348</v>
      </c>
      <c r="N215">
        <v>1009</v>
      </c>
      <c r="O215" t="s">
        <v>74</v>
      </c>
      <c r="P215" t="s">
        <v>74</v>
      </c>
      <c r="Q215">
        <v>1000</v>
      </c>
      <c r="X215">
        <v>1.0999999999999999E-2</v>
      </c>
      <c r="Y215">
        <v>7712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0</v>
      </c>
      <c r="AF215" t="s">
        <v>47</v>
      </c>
      <c r="AG215">
        <v>1.0999999999999999E-2</v>
      </c>
      <c r="AH215">
        <v>2</v>
      </c>
      <c r="AI215">
        <v>34736460</v>
      </c>
      <c r="AJ215">
        <v>215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ROW(Source!A112)</f>
        <v>112</v>
      </c>
      <c r="B216">
        <v>34736461</v>
      </c>
      <c r="C216">
        <v>34736445</v>
      </c>
      <c r="D216">
        <v>31441458</v>
      </c>
      <c r="E216">
        <v>17</v>
      </c>
      <c r="F216">
        <v>1</v>
      </c>
      <c r="G216">
        <v>1</v>
      </c>
      <c r="H216">
        <v>3</v>
      </c>
      <c r="I216" t="s">
        <v>221</v>
      </c>
      <c r="J216" t="s">
        <v>47</v>
      </c>
      <c r="K216" t="s">
        <v>222</v>
      </c>
      <c r="L216">
        <v>1348</v>
      </c>
      <c r="N216">
        <v>1009</v>
      </c>
      <c r="O216" t="s">
        <v>74</v>
      </c>
      <c r="P216" t="s">
        <v>74</v>
      </c>
      <c r="Q216">
        <v>1000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1</v>
      </c>
      <c r="AD216">
        <v>0</v>
      </c>
      <c r="AE216">
        <v>0</v>
      </c>
      <c r="AF216" t="s">
        <v>47</v>
      </c>
      <c r="AG216">
        <v>0</v>
      </c>
      <c r="AH216">
        <v>2</v>
      </c>
      <c r="AI216">
        <v>34736461</v>
      </c>
      <c r="AJ216">
        <v>216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ROW(Source!A112)</f>
        <v>112</v>
      </c>
      <c r="B217">
        <v>34736462</v>
      </c>
      <c r="C217">
        <v>34736445</v>
      </c>
      <c r="D217">
        <v>31469891</v>
      </c>
      <c r="E217">
        <v>1</v>
      </c>
      <c r="F217">
        <v>1</v>
      </c>
      <c r="G217">
        <v>1</v>
      </c>
      <c r="H217">
        <v>3</v>
      </c>
      <c r="I217" t="s">
        <v>574</v>
      </c>
      <c r="J217" t="s">
        <v>575</v>
      </c>
      <c r="K217" t="s">
        <v>576</v>
      </c>
      <c r="L217">
        <v>1302</v>
      </c>
      <c r="N217">
        <v>1003</v>
      </c>
      <c r="O217" t="s">
        <v>289</v>
      </c>
      <c r="P217" t="s">
        <v>289</v>
      </c>
      <c r="Q217">
        <v>10</v>
      </c>
      <c r="X217">
        <v>1.6E-2</v>
      </c>
      <c r="Y217">
        <v>50.24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0</v>
      </c>
      <c r="AF217" t="s">
        <v>47</v>
      </c>
      <c r="AG217">
        <v>1.6E-2</v>
      </c>
      <c r="AH217">
        <v>2</v>
      </c>
      <c r="AI217">
        <v>34736462</v>
      </c>
      <c r="AJ217">
        <v>217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ROW(Source!A112)</f>
        <v>112</v>
      </c>
      <c r="B218">
        <v>34736463</v>
      </c>
      <c r="C218">
        <v>34736445</v>
      </c>
      <c r="D218">
        <v>31470250</v>
      </c>
      <c r="E218">
        <v>1</v>
      </c>
      <c r="F218">
        <v>1</v>
      </c>
      <c r="G218">
        <v>1</v>
      </c>
      <c r="H218">
        <v>3</v>
      </c>
      <c r="I218" t="s">
        <v>472</v>
      </c>
      <c r="J218" t="s">
        <v>473</v>
      </c>
      <c r="K218" t="s">
        <v>474</v>
      </c>
      <c r="L218">
        <v>1348</v>
      </c>
      <c r="N218">
        <v>1009</v>
      </c>
      <c r="O218" t="s">
        <v>74</v>
      </c>
      <c r="P218" t="s">
        <v>74</v>
      </c>
      <c r="Q218">
        <v>1000</v>
      </c>
      <c r="X218">
        <v>4.0000000000000003E-5</v>
      </c>
      <c r="Y218">
        <v>4455.2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0</v>
      </c>
      <c r="AF218" t="s">
        <v>47</v>
      </c>
      <c r="AG218">
        <v>4.0000000000000003E-5</v>
      </c>
      <c r="AH218">
        <v>2</v>
      </c>
      <c r="AI218">
        <v>34736463</v>
      </c>
      <c r="AJ218">
        <v>218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2">
      <c r="A219">
        <f>ROW(Source!A112)</f>
        <v>112</v>
      </c>
      <c r="B219">
        <v>34736464</v>
      </c>
      <c r="C219">
        <v>34736445</v>
      </c>
      <c r="D219">
        <v>31441463</v>
      </c>
      <c r="E219">
        <v>17</v>
      </c>
      <c r="F219">
        <v>1</v>
      </c>
      <c r="G219">
        <v>1</v>
      </c>
      <c r="H219">
        <v>3</v>
      </c>
      <c r="I219" t="s">
        <v>675</v>
      </c>
      <c r="J219" t="s">
        <v>47</v>
      </c>
      <c r="K219" t="s">
        <v>676</v>
      </c>
      <c r="L219">
        <v>1348</v>
      </c>
      <c r="N219">
        <v>1009</v>
      </c>
      <c r="O219" t="s">
        <v>74</v>
      </c>
      <c r="P219" t="s">
        <v>74</v>
      </c>
      <c r="Q219">
        <v>1000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1</v>
      </c>
      <c r="AD219">
        <v>0</v>
      </c>
      <c r="AE219">
        <v>0</v>
      </c>
      <c r="AF219" t="s">
        <v>47</v>
      </c>
      <c r="AG219">
        <v>0</v>
      </c>
      <c r="AH219">
        <v>3</v>
      </c>
      <c r="AI219">
        <v>-1</v>
      </c>
      <c r="AJ219" t="s">
        <v>47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ROW(Source!A112)</f>
        <v>112</v>
      </c>
      <c r="B220">
        <v>34736465</v>
      </c>
      <c r="C220">
        <v>34736445</v>
      </c>
      <c r="D220">
        <v>31471010</v>
      </c>
      <c r="E220">
        <v>1</v>
      </c>
      <c r="F220">
        <v>1</v>
      </c>
      <c r="G220">
        <v>1</v>
      </c>
      <c r="H220">
        <v>3</v>
      </c>
      <c r="I220" t="s">
        <v>577</v>
      </c>
      <c r="J220" t="s">
        <v>578</v>
      </c>
      <c r="K220" t="s">
        <v>579</v>
      </c>
      <c r="L220">
        <v>1348</v>
      </c>
      <c r="N220">
        <v>1009</v>
      </c>
      <c r="O220" t="s">
        <v>74</v>
      </c>
      <c r="P220" t="s">
        <v>74</v>
      </c>
      <c r="Q220">
        <v>1000</v>
      </c>
      <c r="X220">
        <v>2.97E-3</v>
      </c>
      <c r="Y220">
        <v>4920</v>
      </c>
      <c r="Z220">
        <v>0</v>
      </c>
      <c r="AA220">
        <v>0</v>
      </c>
      <c r="AB220">
        <v>0</v>
      </c>
      <c r="AC220">
        <v>0</v>
      </c>
      <c r="AD220">
        <v>1</v>
      </c>
      <c r="AE220">
        <v>0</v>
      </c>
      <c r="AF220" t="s">
        <v>47</v>
      </c>
      <c r="AG220">
        <v>2.97E-3</v>
      </c>
      <c r="AH220">
        <v>2</v>
      </c>
      <c r="AI220">
        <v>34736465</v>
      </c>
      <c r="AJ220">
        <v>219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ROW(Source!A112)</f>
        <v>112</v>
      </c>
      <c r="B221">
        <v>34736466</v>
      </c>
      <c r="C221">
        <v>34736445</v>
      </c>
      <c r="D221">
        <v>31474917</v>
      </c>
      <c r="E221">
        <v>1</v>
      </c>
      <c r="F221">
        <v>1</v>
      </c>
      <c r="G221">
        <v>1</v>
      </c>
      <c r="H221">
        <v>3</v>
      </c>
      <c r="I221" t="s">
        <v>580</v>
      </c>
      <c r="J221" t="s">
        <v>581</v>
      </c>
      <c r="K221" t="s">
        <v>582</v>
      </c>
      <c r="L221">
        <v>1339</v>
      </c>
      <c r="N221">
        <v>1007</v>
      </c>
      <c r="O221" t="s">
        <v>81</v>
      </c>
      <c r="P221" t="s">
        <v>81</v>
      </c>
      <c r="Q221">
        <v>1</v>
      </c>
      <c r="X221">
        <v>1.2999999999999999E-3</v>
      </c>
      <c r="Y221">
        <v>1700</v>
      </c>
      <c r="Z221">
        <v>0</v>
      </c>
      <c r="AA221">
        <v>0</v>
      </c>
      <c r="AB221">
        <v>0</v>
      </c>
      <c r="AC221">
        <v>0</v>
      </c>
      <c r="AD221">
        <v>1</v>
      </c>
      <c r="AE221">
        <v>0</v>
      </c>
      <c r="AF221" t="s">
        <v>47</v>
      </c>
      <c r="AG221">
        <v>1.2999999999999999E-3</v>
      </c>
      <c r="AH221">
        <v>2</v>
      </c>
      <c r="AI221">
        <v>34736466</v>
      </c>
      <c r="AJ221">
        <v>220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ROW(Source!A112)</f>
        <v>112</v>
      </c>
      <c r="B222">
        <v>34736467</v>
      </c>
      <c r="C222">
        <v>34736445</v>
      </c>
      <c r="D222">
        <v>31482552</v>
      </c>
      <c r="E222">
        <v>1</v>
      </c>
      <c r="F222">
        <v>1</v>
      </c>
      <c r="G222">
        <v>1</v>
      </c>
      <c r="H222">
        <v>3</v>
      </c>
      <c r="I222" t="s">
        <v>583</v>
      </c>
      <c r="J222" t="s">
        <v>584</v>
      </c>
      <c r="K222" t="s">
        <v>585</v>
      </c>
      <c r="L222">
        <v>1348</v>
      </c>
      <c r="N222">
        <v>1009</v>
      </c>
      <c r="O222" t="s">
        <v>74</v>
      </c>
      <c r="P222" t="s">
        <v>74</v>
      </c>
      <c r="Q222">
        <v>1000</v>
      </c>
      <c r="X222">
        <v>4.6999999999999999E-4</v>
      </c>
      <c r="Y222">
        <v>15620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0</v>
      </c>
      <c r="AF222" t="s">
        <v>47</v>
      </c>
      <c r="AG222">
        <v>4.6999999999999999E-4</v>
      </c>
      <c r="AH222">
        <v>2</v>
      </c>
      <c r="AI222">
        <v>34736467</v>
      </c>
      <c r="AJ222">
        <v>221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ROW(Source!A112)</f>
        <v>112</v>
      </c>
      <c r="B223">
        <v>34736468</v>
      </c>
      <c r="C223">
        <v>34736445</v>
      </c>
      <c r="D223">
        <v>31483752</v>
      </c>
      <c r="E223">
        <v>1</v>
      </c>
      <c r="F223">
        <v>1</v>
      </c>
      <c r="G223">
        <v>1</v>
      </c>
      <c r="H223">
        <v>3</v>
      </c>
      <c r="I223" t="s">
        <v>586</v>
      </c>
      <c r="J223" t="s">
        <v>587</v>
      </c>
      <c r="K223" t="s">
        <v>588</v>
      </c>
      <c r="L223">
        <v>1348</v>
      </c>
      <c r="N223">
        <v>1009</v>
      </c>
      <c r="O223" t="s">
        <v>74</v>
      </c>
      <c r="P223" t="s">
        <v>74</v>
      </c>
      <c r="Q223">
        <v>1000</v>
      </c>
      <c r="X223">
        <v>9.0000000000000006E-5</v>
      </c>
      <c r="Y223">
        <v>9420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0</v>
      </c>
      <c r="AF223" t="s">
        <v>47</v>
      </c>
      <c r="AG223">
        <v>9.0000000000000006E-5</v>
      </c>
      <c r="AH223">
        <v>2</v>
      </c>
      <c r="AI223">
        <v>34736468</v>
      </c>
      <c r="AJ223">
        <v>222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ROW(Source!A113)</f>
        <v>113</v>
      </c>
      <c r="B224">
        <v>34736446</v>
      </c>
      <c r="C224">
        <v>34736445</v>
      </c>
      <c r="D224">
        <v>31715109</v>
      </c>
      <c r="E224">
        <v>1</v>
      </c>
      <c r="F224">
        <v>1</v>
      </c>
      <c r="G224">
        <v>1</v>
      </c>
      <c r="H224">
        <v>1</v>
      </c>
      <c r="I224" t="s">
        <v>505</v>
      </c>
      <c r="J224" t="s">
        <v>47</v>
      </c>
      <c r="K224" t="s">
        <v>506</v>
      </c>
      <c r="L224">
        <v>1191</v>
      </c>
      <c r="N224">
        <v>1013</v>
      </c>
      <c r="O224" t="s">
        <v>414</v>
      </c>
      <c r="P224" t="s">
        <v>414</v>
      </c>
      <c r="Q224">
        <v>1</v>
      </c>
      <c r="X224">
        <v>35.5</v>
      </c>
      <c r="Y224">
        <v>0</v>
      </c>
      <c r="Z224">
        <v>0</v>
      </c>
      <c r="AA224">
        <v>0</v>
      </c>
      <c r="AB224">
        <v>8.74</v>
      </c>
      <c r="AC224">
        <v>0</v>
      </c>
      <c r="AD224">
        <v>1</v>
      </c>
      <c r="AE224">
        <v>1</v>
      </c>
      <c r="AF224" t="s">
        <v>47</v>
      </c>
      <c r="AG224">
        <v>35.5</v>
      </c>
      <c r="AH224">
        <v>2</v>
      </c>
      <c r="AI224">
        <v>34736446</v>
      </c>
      <c r="AJ224">
        <v>224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ROW(Source!A113)</f>
        <v>113</v>
      </c>
      <c r="B225">
        <v>34736447</v>
      </c>
      <c r="C225">
        <v>34736445</v>
      </c>
      <c r="D225">
        <v>31709492</v>
      </c>
      <c r="E225">
        <v>1</v>
      </c>
      <c r="F225">
        <v>1</v>
      </c>
      <c r="G225">
        <v>1</v>
      </c>
      <c r="H225">
        <v>1</v>
      </c>
      <c r="I225" t="s">
        <v>434</v>
      </c>
      <c r="J225" t="s">
        <v>47</v>
      </c>
      <c r="K225" t="s">
        <v>435</v>
      </c>
      <c r="L225">
        <v>1191</v>
      </c>
      <c r="N225">
        <v>1013</v>
      </c>
      <c r="O225" t="s">
        <v>414</v>
      </c>
      <c r="P225" t="s">
        <v>414</v>
      </c>
      <c r="Q225">
        <v>1</v>
      </c>
      <c r="X225">
        <v>2.93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1</v>
      </c>
      <c r="AE225">
        <v>2</v>
      </c>
      <c r="AF225" t="s">
        <v>47</v>
      </c>
      <c r="AG225">
        <v>2.93</v>
      </c>
      <c r="AH225">
        <v>2</v>
      </c>
      <c r="AI225">
        <v>34736447</v>
      </c>
      <c r="AJ225">
        <v>225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ROW(Source!A113)</f>
        <v>113</v>
      </c>
      <c r="B226">
        <v>34736448</v>
      </c>
      <c r="C226">
        <v>34736445</v>
      </c>
      <c r="D226">
        <v>31526673</v>
      </c>
      <c r="E226">
        <v>1</v>
      </c>
      <c r="F226">
        <v>1</v>
      </c>
      <c r="G226">
        <v>1</v>
      </c>
      <c r="H226">
        <v>2</v>
      </c>
      <c r="I226" t="s">
        <v>543</v>
      </c>
      <c r="J226" t="s">
        <v>544</v>
      </c>
      <c r="K226" t="s">
        <v>545</v>
      </c>
      <c r="L226">
        <v>1368</v>
      </c>
      <c r="N226">
        <v>1011</v>
      </c>
      <c r="O226" t="s">
        <v>418</v>
      </c>
      <c r="P226" t="s">
        <v>418</v>
      </c>
      <c r="Q226">
        <v>1</v>
      </c>
      <c r="X226">
        <v>0.04</v>
      </c>
      <c r="Y226">
        <v>0</v>
      </c>
      <c r="Z226">
        <v>120.24</v>
      </c>
      <c r="AA226">
        <v>15.42</v>
      </c>
      <c r="AB226">
        <v>0</v>
      </c>
      <c r="AC226">
        <v>0</v>
      </c>
      <c r="AD226">
        <v>1</v>
      </c>
      <c r="AE226">
        <v>0</v>
      </c>
      <c r="AF226" t="s">
        <v>47</v>
      </c>
      <c r="AG226">
        <v>0.04</v>
      </c>
      <c r="AH226">
        <v>2</v>
      </c>
      <c r="AI226">
        <v>34736448</v>
      </c>
      <c r="AJ226">
        <v>226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ROW(Source!A113)</f>
        <v>113</v>
      </c>
      <c r="B227">
        <v>34736449</v>
      </c>
      <c r="C227">
        <v>34736445</v>
      </c>
      <c r="D227">
        <v>31526753</v>
      </c>
      <c r="E227">
        <v>1</v>
      </c>
      <c r="F227">
        <v>1</v>
      </c>
      <c r="G227">
        <v>1</v>
      </c>
      <c r="H227">
        <v>2</v>
      </c>
      <c r="I227" t="s">
        <v>469</v>
      </c>
      <c r="J227" t="s">
        <v>470</v>
      </c>
      <c r="K227" t="s">
        <v>471</v>
      </c>
      <c r="L227">
        <v>1368</v>
      </c>
      <c r="N227">
        <v>1011</v>
      </c>
      <c r="O227" t="s">
        <v>418</v>
      </c>
      <c r="P227" t="s">
        <v>418</v>
      </c>
      <c r="Q227">
        <v>1</v>
      </c>
      <c r="X227">
        <v>0.21</v>
      </c>
      <c r="Y227">
        <v>0</v>
      </c>
      <c r="Z227">
        <v>111.99</v>
      </c>
      <c r="AA227">
        <v>13.5</v>
      </c>
      <c r="AB227">
        <v>0</v>
      </c>
      <c r="AC227">
        <v>0</v>
      </c>
      <c r="AD227">
        <v>1</v>
      </c>
      <c r="AE227">
        <v>0</v>
      </c>
      <c r="AF227" t="s">
        <v>47</v>
      </c>
      <c r="AG227">
        <v>0.21</v>
      </c>
      <c r="AH227">
        <v>2</v>
      </c>
      <c r="AI227">
        <v>34736449</v>
      </c>
      <c r="AJ227">
        <v>227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ROW(Source!A113)</f>
        <v>113</v>
      </c>
      <c r="B228">
        <v>34736450</v>
      </c>
      <c r="C228">
        <v>34736445</v>
      </c>
      <c r="D228">
        <v>31526767</v>
      </c>
      <c r="E228">
        <v>1</v>
      </c>
      <c r="F228">
        <v>1</v>
      </c>
      <c r="G228">
        <v>1</v>
      </c>
      <c r="H228">
        <v>2</v>
      </c>
      <c r="I228" t="s">
        <v>546</v>
      </c>
      <c r="J228" t="s">
        <v>547</v>
      </c>
      <c r="K228" t="s">
        <v>548</v>
      </c>
      <c r="L228">
        <v>1368</v>
      </c>
      <c r="N228">
        <v>1011</v>
      </c>
      <c r="O228" t="s">
        <v>418</v>
      </c>
      <c r="P228" t="s">
        <v>418</v>
      </c>
      <c r="Q228">
        <v>1</v>
      </c>
      <c r="X228">
        <v>2.36</v>
      </c>
      <c r="Y228">
        <v>0</v>
      </c>
      <c r="Z228">
        <v>175.56</v>
      </c>
      <c r="AA228">
        <v>14.4</v>
      </c>
      <c r="AB228">
        <v>0</v>
      </c>
      <c r="AC228">
        <v>0</v>
      </c>
      <c r="AD228">
        <v>1</v>
      </c>
      <c r="AE228">
        <v>0</v>
      </c>
      <c r="AF228" t="s">
        <v>47</v>
      </c>
      <c r="AG228">
        <v>2.36</v>
      </c>
      <c r="AH228">
        <v>2</v>
      </c>
      <c r="AI228">
        <v>34736450</v>
      </c>
      <c r="AJ228">
        <v>228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ROW(Source!A113)</f>
        <v>113</v>
      </c>
      <c r="B229">
        <v>34736451</v>
      </c>
      <c r="C229">
        <v>34736445</v>
      </c>
      <c r="D229">
        <v>31526887</v>
      </c>
      <c r="E229">
        <v>1</v>
      </c>
      <c r="F229">
        <v>1</v>
      </c>
      <c r="G229">
        <v>1</v>
      </c>
      <c r="H229">
        <v>2</v>
      </c>
      <c r="I229" t="s">
        <v>549</v>
      </c>
      <c r="J229" t="s">
        <v>550</v>
      </c>
      <c r="K229" t="s">
        <v>551</v>
      </c>
      <c r="L229">
        <v>1368</v>
      </c>
      <c r="N229">
        <v>1011</v>
      </c>
      <c r="O229" t="s">
        <v>418</v>
      </c>
      <c r="P229" t="s">
        <v>418</v>
      </c>
      <c r="Q229">
        <v>1</v>
      </c>
      <c r="X229">
        <v>0.99</v>
      </c>
      <c r="Y229">
        <v>0</v>
      </c>
      <c r="Z229">
        <v>0.9</v>
      </c>
      <c r="AA229">
        <v>0</v>
      </c>
      <c r="AB229">
        <v>0</v>
      </c>
      <c r="AC229">
        <v>0</v>
      </c>
      <c r="AD229">
        <v>1</v>
      </c>
      <c r="AE229">
        <v>0</v>
      </c>
      <c r="AF229" t="s">
        <v>47</v>
      </c>
      <c r="AG229">
        <v>0.99</v>
      </c>
      <c r="AH229">
        <v>2</v>
      </c>
      <c r="AI229">
        <v>34736451</v>
      </c>
      <c r="AJ229">
        <v>229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ROW(Source!A113)</f>
        <v>113</v>
      </c>
      <c r="B230">
        <v>34736452</v>
      </c>
      <c r="C230">
        <v>34736445</v>
      </c>
      <c r="D230">
        <v>31528142</v>
      </c>
      <c r="E230">
        <v>1</v>
      </c>
      <c r="F230">
        <v>1</v>
      </c>
      <c r="G230">
        <v>1</v>
      </c>
      <c r="H230">
        <v>2</v>
      </c>
      <c r="I230" t="s">
        <v>439</v>
      </c>
      <c r="J230" t="s">
        <v>440</v>
      </c>
      <c r="K230" t="s">
        <v>441</v>
      </c>
      <c r="L230">
        <v>1368</v>
      </c>
      <c r="N230">
        <v>1011</v>
      </c>
      <c r="O230" t="s">
        <v>418</v>
      </c>
      <c r="P230" t="s">
        <v>418</v>
      </c>
      <c r="Q230">
        <v>1</v>
      </c>
      <c r="X230">
        <v>0.32</v>
      </c>
      <c r="Y230">
        <v>0</v>
      </c>
      <c r="Z230">
        <v>65.709999999999994</v>
      </c>
      <c r="AA230">
        <v>11.6</v>
      </c>
      <c r="AB230">
        <v>0</v>
      </c>
      <c r="AC230">
        <v>0</v>
      </c>
      <c r="AD230">
        <v>1</v>
      </c>
      <c r="AE230">
        <v>0</v>
      </c>
      <c r="AF230" t="s">
        <v>47</v>
      </c>
      <c r="AG230">
        <v>0.32</v>
      </c>
      <c r="AH230">
        <v>2</v>
      </c>
      <c r="AI230">
        <v>34736452</v>
      </c>
      <c r="AJ230">
        <v>230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x14ac:dyDescent="0.2">
      <c r="A231">
        <f>ROW(Source!A113)</f>
        <v>113</v>
      </c>
      <c r="B231">
        <v>34736453</v>
      </c>
      <c r="C231">
        <v>34736445</v>
      </c>
      <c r="D231">
        <v>31528377</v>
      </c>
      <c r="E231">
        <v>1</v>
      </c>
      <c r="F231">
        <v>1</v>
      </c>
      <c r="G231">
        <v>1</v>
      </c>
      <c r="H231">
        <v>2</v>
      </c>
      <c r="I231" t="s">
        <v>552</v>
      </c>
      <c r="J231" t="s">
        <v>553</v>
      </c>
      <c r="K231" t="s">
        <v>554</v>
      </c>
      <c r="L231">
        <v>1368</v>
      </c>
      <c r="N231">
        <v>1011</v>
      </c>
      <c r="O231" t="s">
        <v>418</v>
      </c>
      <c r="P231" t="s">
        <v>418</v>
      </c>
      <c r="Q231">
        <v>1</v>
      </c>
      <c r="X231">
        <v>1.68</v>
      </c>
      <c r="Y231">
        <v>0</v>
      </c>
      <c r="Z231">
        <v>1.2</v>
      </c>
      <c r="AA231">
        <v>0</v>
      </c>
      <c r="AB231">
        <v>0</v>
      </c>
      <c r="AC231">
        <v>0</v>
      </c>
      <c r="AD231">
        <v>1</v>
      </c>
      <c r="AE231">
        <v>0</v>
      </c>
      <c r="AF231" t="s">
        <v>47</v>
      </c>
      <c r="AG231">
        <v>1.68</v>
      </c>
      <c r="AH231">
        <v>2</v>
      </c>
      <c r="AI231">
        <v>34736453</v>
      </c>
      <c r="AJ231">
        <v>231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x14ac:dyDescent="0.2">
      <c r="A232">
        <f>ROW(Source!A113)</f>
        <v>113</v>
      </c>
      <c r="B232">
        <v>34736454</v>
      </c>
      <c r="C232">
        <v>34736445</v>
      </c>
      <c r="D232">
        <v>31528424</v>
      </c>
      <c r="E232">
        <v>1</v>
      </c>
      <c r="F232">
        <v>1</v>
      </c>
      <c r="G232">
        <v>1</v>
      </c>
      <c r="H232">
        <v>2</v>
      </c>
      <c r="I232" t="s">
        <v>555</v>
      </c>
      <c r="J232" t="s">
        <v>556</v>
      </c>
      <c r="K232" t="s">
        <v>557</v>
      </c>
      <c r="L232">
        <v>1368</v>
      </c>
      <c r="N232">
        <v>1011</v>
      </c>
      <c r="O232" t="s">
        <v>418</v>
      </c>
      <c r="P232" t="s">
        <v>418</v>
      </c>
      <c r="Q232">
        <v>1</v>
      </c>
      <c r="X232">
        <v>0.18</v>
      </c>
      <c r="Y232">
        <v>0</v>
      </c>
      <c r="Z232">
        <v>12.31</v>
      </c>
      <c r="AA232">
        <v>0</v>
      </c>
      <c r="AB232">
        <v>0</v>
      </c>
      <c r="AC232">
        <v>0</v>
      </c>
      <c r="AD232">
        <v>1</v>
      </c>
      <c r="AE232">
        <v>0</v>
      </c>
      <c r="AF232" t="s">
        <v>47</v>
      </c>
      <c r="AG232">
        <v>0.18</v>
      </c>
      <c r="AH232">
        <v>2</v>
      </c>
      <c r="AI232">
        <v>34736454</v>
      </c>
      <c r="AJ232">
        <v>232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x14ac:dyDescent="0.2">
      <c r="A233">
        <f>ROW(Source!A113)</f>
        <v>113</v>
      </c>
      <c r="B233">
        <v>34736455</v>
      </c>
      <c r="C233">
        <v>34736445</v>
      </c>
      <c r="D233">
        <v>31444762</v>
      </c>
      <c r="E233">
        <v>1</v>
      </c>
      <c r="F233">
        <v>1</v>
      </c>
      <c r="G233">
        <v>1</v>
      </c>
      <c r="H233">
        <v>3</v>
      </c>
      <c r="I233" t="s">
        <v>558</v>
      </c>
      <c r="J233" t="s">
        <v>559</v>
      </c>
      <c r="K233" t="s">
        <v>560</v>
      </c>
      <c r="L233">
        <v>1339</v>
      </c>
      <c r="N233">
        <v>1007</v>
      </c>
      <c r="O233" t="s">
        <v>81</v>
      </c>
      <c r="P233" t="s">
        <v>81</v>
      </c>
      <c r="Q233">
        <v>1</v>
      </c>
      <c r="X233">
        <v>1.4</v>
      </c>
      <c r="Y233">
        <v>6.22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0</v>
      </c>
      <c r="AF233" t="s">
        <v>47</v>
      </c>
      <c r="AG233">
        <v>1.4</v>
      </c>
      <c r="AH233">
        <v>2</v>
      </c>
      <c r="AI233">
        <v>34736455</v>
      </c>
      <c r="AJ233">
        <v>233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x14ac:dyDescent="0.2">
      <c r="A234">
        <f>ROW(Source!A113)</f>
        <v>113</v>
      </c>
      <c r="B234">
        <v>34736456</v>
      </c>
      <c r="C234">
        <v>34736445</v>
      </c>
      <c r="D234">
        <v>31444769</v>
      </c>
      <c r="E234">
        <v>1</v>
      </c>
      <c r="F234">
        <v>1</v>
      </c>
      <c r="G234">
        <v>1</v>
      </c>
      <c r="H234">
        <v>3</v>
      </c>
      <c r="I234" t="s">
        <v>561</v>
      </c>
      <c r="J234" t="s">
        <v>562</v>
      </c>
      <c r="K234" t="s">
        <v>563</v>
      </c>
      <c r="L234">
        <v>1346</v>
      </c>
      <c r="N234">
        <v>1009</v>
      </c>
      <c r="O234" t="s">
        <v>564</v>
      </c>
      <c r="P234" t="s">
        <v>564</v>
      </c>
      <c r="Q234">
        <v>1</v>
      </c>
      <c r="X234">
        <v>0.42</v>
      </c>
      <c r="Y234">
        <v>6.09</v>
      </c>
      <c r="Z234">
        <v>0</v>
      </c>
      <c r="AA234">
        <v>0</v>
      </c>
      <c r="AB234">
        <v>0</v>
      </c>
      <c r="AC234">
        <v>0</v>
      </c>
      <c r="AD234">
        <v>1</v>
      </c>
      <c r="AE234">
        <v>0</v>
      </c>
      <c r="AF234" t="s">
        <v>47</v>
      </c>
      <c r="AG234">
        <v>0.42</v>
      </c>
      <c r="AH234">
        <v>2</v>
      </c>
      <c r="AI234">
        <v>34736456</v>
      </c>
      <c r="AJ234">
        <v>234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x14ac:dyDescent="0.2">
      <c r="A235">
        <f>ROW(Source!A113)</f>
        <v>113</v>
      </c>
      <c r="B235">
        <v>34736457</v>
      </c>
      <c r="C235">
        <v>34736445</v>
      </c>
      <c r="D235">
        <v>31447859</v>
      </c>
      <c r="E235">
        <v>1</v>
      </c>
      <c r="F235">
        <v>1</v>
      </c>
      <c r="G235">
        <v>1</v>
      </c>
      <c r="H235">
        <v>3</v>
      </c>
      <c r="I235" t="s">
        <v>565</v>
      </c>
      <c r="J235" t="s">
        <v>566</v>
      </c>
      <c r="K235" t="s">
        <v>567</v>
      </c>
      <c r="L235">
        <v>1348</v>
      </c>
      <c r="N235">
        <v>1009</v>
      </c>
      <c r="O235" t="s">
        <v>74</v>
      </c>
      <c r="P235" t="s">
        <v>74</v>
      </c>
      <c r="Q235">
        <v>1000</v>
      </c>
      <c r="X235">
        <v>6.0999999999999997E-4</v>
      </c>
      <c r="Y235">
        <v>10315.01</v>
      </c>
      <c r="Z235">
        <v>0</v>
      </c>
      <c r="AA235">
        <v>0</v>
      </c>
      <c r="AB235">
        <v>0</v>
      </c>
      <c r="AC235">
        <v>0</v>
      </c>
      <c r="AD235">
        <v>1</v>
      </c>
      <c r="AE235">
        <v>0</v>
      </c>
      <c r="AF235" t="s">
        <v>47</v>
      </c>
      <c r="AG235">
        <v>6.0999999999999997E-4</v>
      </c>
      <c r="AH235">
        <v>2</v>
      </c>
      <c r="AI235">
        <v>34736457</v>
      </c>
      <c r="AJ235">
        <v>235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x14ac:dyDescent="0.2">
      <c r="A236">
        <f>ROW(Source!A113)</f>
        <v>113</v>
      </c>
      <c r="B236">
        <v>34736458</v>
      </c>
      <c r="C236">
        <v>34736445</v>
      </c>
      <c r="D236">
        <v>31449050</v>
      </c>
      <c r="E236">
        <v>1</v>
      </c>
      <c r="F236">
        <v>1</v>
      </c>
      <c r="G236">
        <v>1</v>
      </c>
      <c r="H236">
        <v>3</v>
      </c>
      <c r="I236" t="s">
        <v>490</v>
      </c>
      <c r="J236" t="s">
        <v>491</v>
      </c>
      <c r="K236" t="s">
        <v>492</v>
      </c>
      <c r="L236">
        <v>1348</v>
      </c>
      <c r="N236">
        <v>1009</v>
      </c>
      <c r="O236" t="s">
        <v>74</v>
      </c>
      <c r="P236" t="s">
        <v>74</v>
      </c>
      <c r="Q236">
        <v>1000</v>
      </c>
      <c r="X236">
        <v>2.2000000000000001E-3</v>
      </c>
      <c r="Y236">
        <v>9040.01</v>
      </c>
      <c r="Z236">
        <v>0</v>
      </c>
      <c r="AA236">
        <v>0</v>
      </c>
      <c r="AB236">
        <v>0</v>
      </c>
      <c r="AC236">
        <v>0</v>
      </c>
      <c r="AD236">
        <v>1</v>
      </c>
      <c r="AE236">
        <v>0</v>
      </c>
      <c r="AF236" t="s">
        <v>47</v>
      </c>
      <c r="AG236">
        <v>2.2000000000000001E-3</v>
      </c>
      <c r="AH236">
        <v>2</v>
      </c>
      <c r="AI236">
        <v>34736458</v>
      </c>
      <c r="AJ236">
        <v>236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x14ac:dyDescent="0.2">
      <c r="A237">
        <f>ROW(Source!A113)</f>
        <v>113</v>
      </c>
      <c r="B237">
        <v>34736459</v>
      </c>
      <c r="C237">
        <v>34736445</v>
      </c>
      <c r="D237">
        <v>31450130</v>
      </c>
      <c r="E237">
        <v>1</v>
      </c>
      <c r="F237">
        <v>1</v>
      </c>
      <c r="G237">
        <v>1</v>
      </c>
      <c r="H237">
        <v>3</v>
      </c>
      <c r="I237" t="s">
        <v>568</v>
      </c>
      <c r="J237" t="s">
        <v>569</v>
      </c>
      <c r="K237" t="s">
        <v>570</v>
      </c>
      <c r="L237">
        <v>1348</v>
      </c>
      <c r="N237">
        <v>1009</v>
      </c>
      <c r="O237" t="s">
        <v>74</v>
      </c>
      <c r="P237" t="s">
        <v>74</v>
      </c>
      <c r="Q237">
        <v>1000</v>
      </c>
      <c r="X237">
        <v>1.4999999999999999E-4</v>
      </c>
      <c r="Y237">
        <v>37900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0</v>
      </c>
      <c r="AF237" t="s">
        <v>47</v>
      </c>
      <c r="AG237">
        <v>1.4999999999999999E-4</v>
      </c>
      <c r="AH237">
        <v>2</v>
      </c>
      <c r="AI237">
        <v>34736459</v>
      </c>
      <c r="AJ237">
        <v>237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x14ac:dyDescent="0.2">
      <c r="A238">
        <f>ROW(Source!A113)</f>
        <v>113</v>
      </c>
      <c r="B238">
        <v>34736460</v>
      </c>
      <c r="C238">
        <v>34736445</v>
      </c>
      <c r="D238">
        <v>31467862</v>
      </c>
      <c r="E238">
        <v>1</v>
      </c>
      <c r="F238">
        <v>1</v>
      </c>
      <c r="G238">
        <v>1</v>
      </c>
      <c r="H238">
        <v>3</v>
      </c>
      <c r="I238" t="s">
        <v>571</v>
      </c>
      <c r="J238" t="s">
        <v>572</v>
      </c>
      <c r="K238" t="s">
        <v>573</v>
      </c>
      <c r="L238">
        <v>1348</v>
      </c>
      <c r="N238">
        <v>1009</v>
      </c>
      <c r="O238" t="s">
        <v>74</v>
      </c>
      <c r="P238" t="s">
        <v>74</v>
      </c>
      <c r="Q238">
        <v>1000</v>
      </c>
      <c r="X238">
        <v>1.0999999999999999E-2</v>
      </c>
      <c r="Y238">
        <v>7712</v>
      </c>
      <c r="Z238">
        <v>0</v>
      </c>
      <c r="AA238">
        <v>0</v>
      </c>
      <c r="AB238">
        <v>0</v>
      </c>
      <c r="AC238">
        <v>0</v>
      </c>
      <c r="AD238">
        <v>1</v>
      </c>
      <c r="AE238">
        <v>0</v>
      </c>
      <c r="AF238" t="s">
        <v>47</v>
      </c>
      <c r="AG238">
        <v>1.0999999999999999E-2</v>
      </c>
      <c r="AH238">
        <v>2</v>
      </c>
      <c r="AI238">
        <v>34736460</v>
      </c>
      <c r="AJ238">
        <v>238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x14ac:dyDescent="0.2">
      <c r="A239">
        <f>ROW(Source!A113)</f>
        <v>113</v>
      </c>
      <c r="B239">
        <v>34736461</v>
      </c>
      <c r="C239">
        <v>34736445</v>
      </c>
      <c r="D239">
        <v>31441458</v>
      </c>
      <c r="E239">
        <v>17</v>
      </c>
      <c r="F239">
        <v>1</v>
      </c>
      <c r="G239">
        <v>1</v>
      </c>
      <c r="H239">
        <v>3</v>
      </c>
      <c r="I239" t="s">
        <v>221</v>
      </c>
      <c r="J239" t="s">
        <v>47</v>
      </c>
      <c r="K239" t="s">
        <v>222</v>
      </c>
      <c r="L239">
        <v>1348</v>
      </c>
      <c r="N239">
        <v>1009</v>
      </c>
      <c r="O239" t="s">
        <v>74</v>
      </c>
      <c r="P239" t="s">
        <v>74</v>
      </c>
      <c r="Q239">
        <v>1000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1</v>
      </c>
      <c r="AD239">
        <v>0</v>
      </c>
      <c r="AE239">
        <v>0</v>
      </c>
      <c r="AF239" t="s">
        <v>47</v>
      </c>
      <c r="AG239">
        <v>0</v>
      </c>
      <c r="AH239">
        <v>2</v>
      </c>
      <c r="AI239">
        <v>34736461</v>
      </c>
      <c r="AJ239">
        <v>239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x14ac:dyDescent="0.2">
      <c r="A240">
        <f>ROW(Source!A113)</f>
        <v>113</v>
      </c>
      <c r="B240">
        <v>34736462</v>
      </c>
      <c r="C240">
        <v>34736445</v>
      </c>
      <c r="D240">
        <v>31469891</v>
      </c>
      <c r="E240">
        <v>1</v>
      </c>
      <c r="F240">
        <v>1</v>
      </c>
      <c r="G240">
        <v>1</v>
      </c>
      <c r="H240">
        <v>3</v>
      </c>
      <c r="I240" t="s">
        <v>574</v>
      </c>
      <c r="J240" t="s">
        <v>575</v>
      </c>
      <c r="K240" t="s">
        <v>576</v>
      </c>
      <c r="L240">
        <v>1302</v>
      </c>
      <c r="N240">
        <v>1003</v>
      </c>
      <c r="O240" t="s">
        <v>289</v>
      </c>
      <c r="P240" t="s">
        <v>289</v>
      </c>
      <c r="Q240">
        <v>10</v>
      </c>
      <c r="X240">
        <v>1.6E-2</v>
      </c>
      <c r="Y240">
        <v>50.24</v>
      </c>
      <c r="Z240">
        <v>0</v>
      </c>
      <c r="AA240">
        <v>0</v>
      </c>
      <c r="AB240">
        <v>0</v>
      </c>
      <c r="AC240">
        <v>0</v>
      </c>
      <c r="AD240">
        <v>1</v>
      </c>
      <c r="AE240">
        <v>0</v>
      </c>
      <c r="AF240" t="s">
        <v>47</v>
      </c>
      <c r="AG240">
        <v>1.6E-2</v>
      </c>
      <c r="AH240">
        <v>2</v>
      </c>
      <c r="AI240">
        <v>34736462</v>
      </c>
      <c r="AJ240">
        <v>240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x14ac:dyDescent="0.2">
      <c r="A241">
        <f>ROW(Source!A113)</f>
        <v>113</v>
      </c>
      <c r="B241">
        <v>34736463</v>
      </c>
      <c r="C241">
        <v>34736445</v>
      </c>
      <c r="D241">
        <v>31470250</v>
      </c>
      <c r="E241">
        <v>1</v>
      </c>
      <c r="F241">
        <v>1</v>
      </c>
      <c r="G241">
        <v>1</v>
      </c>
      <c r="H241">
        <v>3</v>
      </c>
      <c r="I241" t="s">
        <v>472</v>
      </c>
      <c r="J241" t="s">
        <v>473</v>
      </c>
      <c r="K241" t="s">
        <v>474</v>
      </c>
      <c r="L241">
        <v>1348</v>
      </c>
      <c r="N241">
        <v>1009</v>
      </c>
      <c r="O241" t="s">
        <v>74</v>
      </c>
      <c r="P241" t="s">
        <v>74</v>
      </c>
      <c r="Q241">
        <v>1000</v>
      </c>
      <c r="X241">
        <v>4.0000000000000003E-5</v>
      </c>
      <c r="Y241">
        <v>4455.2</v>
      </c>
      <c r="Z241">
        <v>0</v>
      </c>
      <c r="AA241">
        <v>0</v>
      </c>
      <c r="AB241">
        <v>0</v>
      </c>
      <c r="AC241">
        <v>0</v>
      </c>
      <c r="AD241">
        <v>1</v>
      </c>
      <c r="AE241">
        <v>0</v>
      </c>
      <c r="AF241" t="s">
        <v>47</v>
      </c>
      <c r="AG241">
        <v>4.0000000000000003E-5</v>
      </c>
      <c r="AH241">
        <v>2</v>
      </c>
      <c r="AI241">
        <v>34736463</v>
      </c>
      <c r="AJ241">
        <v>241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x14ac:dyDescent="0.2">
      <c r="A242">
        <f>ROW(Source!A113)</f>
        <v>113</v>
      </c>
      <c r="B242">
        <v>34736464</v>
      </c>
      <c r="C242">
        <v>34736445</v>
      </c>
      <c r="D242">
        <v>31441463</v>
      </c>
      <c r="E242">
        <v>17</v>
      </c>
      <c r="F242">
        <v>1</v>
      </c>
      <c r="G242">
        <v>1</v>
      </c>
      <c r="H242">
        <v>3</v>
      </c>
      <c r="I242" t="s">
        <v>675</v>
      </c>
      <c r="J242" t="s">
        <v>47</v>
      </c>
      <c r="K242" t="s">
        <v>676</v>
      </c>
      <c r="L242">
        <v>1348</v>
      </c>
      <c r="N242">
        <v>1009</v>
      </c>
      <c r="O242" t="s">
        <v>74</v>
      </c>
      <c r="P242" t="s">
        <v>74</v>
      </c>
      <c r="Q242">
        <v>1000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1</v>
      </c>
      <c r="AD242">
        <v>0</v>
      </c>
      <c r="AE242">
        <v>0</v>
      </c>
      <c r="AF242" t="s">
        <v>47</v>
      </c>
      <c r="AG242">
        <v>0</v>
      </c>
      <c r="AH242">
        <v>3</v>
      </c>
      <c r="AI242">
        <v>-1</v>
      </c>
      <c r="AJ242" t="s">
        <v>47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x14ac:dyDescent="0.2">
      <c r="A243">
        <f>ROW(Source!A113)</f>
        <v>113</v>
      </c>
      <c r="B243">
        <v>34736465</v>
      </c>
      <c r="C243">
        <v>34736445</v>
      </c>
      <c r="D243">
        <v>31471010</v>
      </c>
      <c r="E243">
        <v>1</v>
      </c>
      <c r="F243">
        <v>1</v>
      </c>
      <c r="G243">
        <v>1</v>
      </c>
      <c r="H243">
        <v>3</v>
      </c>
      <c r="I243" t="s">
        <v>577</v>
      </c>
      <c r="J243" t="s">
        <v>578</v>
      </c>
      <c r="K243" t="s">
        <v>579</v>
      </c>
      <c r="L243">
        <v>1348</v>
      </c>
      <c r="N243">
        <v>1009</v>
      </c>
      <c r="O243" t="s">
        <v>74</v>
      </c>
      <c r="P243" t="s">
        <v>74</v>
      </c>
      <c r="Q243">
        <v>1000</v>
      </c>
      <c r="X243">
        <v>2.97E-3</v>
      </c>
      <c r="Y243">
        <v>4920</v>
      </c>
      <c r="Z243">
        <v>0</v>
      </c>
      <c r="AA243">
        <v>0</v>
      </c>
      <c r="AB243">
        <v>0</v>
      </c>
      <c r="AC243">
        <v>0</v>
      </c>
      <c r="AD243">
        <v>1</v>
      </c>
      <c r="AE243">
        <v>0</v>
      </c>
      <c r="AF243" t="s">
        <v>47</v>
      </c>
      <c r="AG243">
        <v>2.97E-3</v>
      </c>
      <c r="AH243">
        <v>2</v>
      </c>
      <c r="AI243">
        <v>34736465</v>
      </c>
      <c r="AJ243">
        <v>242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x14ac:dyDescent="0.2">
      <c r="A244">
        <f>ROW(Source!A113)</f>
        <v>113</v>
      </c>
      <c r="B244">
        <v>34736466</v>
      </c>
      <c r="C244">
        <v>34736445</v>
      </c>
      <c r="D244">
        <v>31474917</v>
      </c>
      <c r="E244">
        <v>1</v>
      </c>
      <c r="F244">
        <v>1</v>
      </c>
      <c r="G244">
        <v>1</v>
      </c>
      <c r="H244">
        <v>3</v>
      </c>
      <c r="I244" t="s">
        <v>580</v>
      </c>
      <c r="J244" t="s">
        <v>581</v>
      </c>
      <c r="K244" t="s">
        <v>582</v>
      </c>
      <c r="L244">
        <v>1339</v>
      </c>
      <c r="N244">
        <v>1007</v>
      </c>
      <c r="O244" t="s">
        <v>81</v>
      </c>
      <c r="P244" t="s">
        <v>81</v>
      </c>
      <c r="Q244">
        <v>1</v>
      </c>
      <c r="X244">
        <v>1.2999999999999999E-3</v>
      </c>
      <c r="Y244">
        <v>1700</v>
      </c>
      <c r="Z244">
        <v>0</v>
      </c>
      <c r="AA244">
        <v>0</v>
      </c>
      <c r="AB244">
        <v>0</v>
      </c>
      <c r="AC244">
        <v>0</v>
      </c>
      <c r="AD244">
        <v>1</v>
      </c>
      <c r="AE244">
        <v>0</v>
      </c>
      <c r="AF244" t="s">
        <v>47</v>
      </c>
      <c r="AG244">
        <v>1.2999999999999999E-3</v>
      </c>
      <c r="AH244">
        <v>2</v>
      </c>
      <c r="AI244">
        <v>34736466</v>
      </c>
      <c r="AJ244">
        <v>243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x14ac:dyDescent="0.2">
      <c r="A245">
        <f>ROW(Source!A113)</f>
        <v>113</v>
      </c>
      <c r="B245">
        <v>34736467</v>
      </c>
      <c r="C245">
        <v>34736445</v>
      </c>
      <c r="D245">
        <v>31482552</v>
      </c>
      <c r="E245">
        <v>1</v>
      </c>
      <c r="F245">
        <v>1</v>
      </c>
      <c r="G245">
        <v>1</v>
      </c>
      <c r="H245">
        <v>3</v>
      </c>
      <c r="I245" t="s">
        <v>583</v>
      </c>
      <c r="J245" t="s">
        <v>584</v>
      </c>
      <c r="K245" t="s">
        <v>585</v>
      </c>
      <c r="L245">
        <v>1348</v>
      </c>
      <c r="N245">
        <v>1009</v>
      </c>
      <c r="O245" t="s">
        <v>74</v>
      </c>
      <c r="P245" t="s">
        <v>74</v>
      </c>
      <c r="Q245">
        <v>1000</v>
      </c>
      <c r="X245">
        <v>4.6999999999999999E-4</v>
      </c>
      <c r="Y245">
        <v>15620</v>
      </c>
      <c r="Z245">
        <v>0</v>
      </c>
      <c r="AA245">
        <v>0</v>
      </c>
      <c r="AB245">
        <v>0</v>
      </c>
      <c r="AC245">
        <v>0</v>
      </c>
      <c r="AD245">
        <v>1</v>
      </c>
      <c r="AE245">
        <v>0</v>
      </c>
      <c r="AF245" t="s">
        <v>47</v>
      </c>
      <c r="AG245">
        <v>4.6999999999999999E-4</v>
      </c>
      <c r="AH245">
        <v>2</v>
      </c>
      <c r="AI245">
        <v>34736467</v>
      </c>
      <c r="AJ245">
        <v>244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x14ac:dyDescent="0.2">
      <c r="A246">
        <f>ROW(Source!A113)</f>
        <v>113</v>
      </c>
      <c r="B246">
        <v>34736468</v>
      </c>
      <c r="C246">
        <v>34736445</v>
      </c>
      <c r="D246">
        <v>31483752</v>
      </c>
      <c r="E246">
        <v>1</v>
      </c>
      <c r="F246">
        <v>1</v>
      </c>
      <c r="G246">
        <v>1</v>
      </c>
      <c r="H246">
        <v>3</v>
      </c>
      <c r="I246" t="s">
        <v>586</v>
      </c>
      <c r="J246" t="s">
        <v>587</v>
      </c>
      <c r="K246" t="s">
        <v>588</v>
      </c>
      <c r="L246">
        <v>1348</v>
      </c>
      <c r="N246">
        <v>1009</v>
      </c>
      <c r="O246" t="s">
        <v>74</v>
      </c>
      <c r="P246" t="s">
        <v>74</v>
      </c>
      <c r="Q246">
        <v>1000</v>
      </c>
      <c r="X246">
        <v>9.0000000000000006E-5</v>
      </c>
      <c r="Y246">
        <v>9420</v>
      </c>
      <c r="Z246">
        <v>0</v>
      </c>
      <c r="AA246">
        <v>0</v>
      </c>
      <c r="AB246">
        <v>0</v>
      </c>
      <c r="AC246">
        <v>0</v>
      </c>
      <c r="AD246">
        <v>1</v>
      </c>
      <c r="AE246">
        <v>0</v>
      </c>
      <c r="AF246" t="s">
        <v>47</v>
      </c>
      <c r="AG246">
        <v>9.0000000000000006E-5</v>
      </c>
      <c r="AH246">
        <v>2</v>
      </c>
      <c r="AI246">
        <v>34736468</v>
      </c>
      <c r="AJ246">
        <v>245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x14ac:dyDescent="0.2">
      <c r="A247">
        <f>ROW(Source!A118)</f>
        <v>118</v>
      </c>
      <c r="B247">
        <v>34736480</v>
      </c>
      <c r="C247">
        <v>34736479</v>
      </c>
      <c r="D247">
        <v>31714778</v>
      </c>
      <c r="E247">
        <v>1</v>
      </c>
      <c r="F247">
        <v>1</v>
      </c>
      <c r="G247">
        <v>1</v>
      </c>
      <c r="H247">
        <v>1</v>
      </c>
      <c r="I247" t="s">
        <v>589</v>
      </c>
      <c r="J247" t="s">
        <v>47</v>
      </c>
      <c r="K247" t="s">
        <v>590</v>
      </c>
      <c r="L247">
        <v>1191</v>
      </c>
      <c r="N247">
        <v>1013</v>
      </c>
      <c r="O247" t="s">
        <v>414</v>
      </c>
      <c r="P247" t="s">
        <v>414</v>
      </c>
      <c r="Q247">
        <v>1</v>
      </c>
      <c r="X247">
        <v>12.8</v>
      </c>
      <c r="Y247">
        <v>0</v>
      </c>
      <c r="Z247">
        <v>0</v>
      </c>
      <c r="AA247">
        <v>0</v>
      </c>
      <c r="AB247">
        <v>9.2899999999999991</v>
      </c>
      <c r="AC247">
        <v>0</v>
      </c>
      <c r="AD247">
        <v>1</v>
      </c>
      <c r="AE247">
        <v>1</v>
      </c>
      <c r="AF247" t="s">
        <v>47</v>
      </c>
      <c r="AG247">
        <v>12.8</v>
      </c>
      <c r="AH247">
        <v>2</v>
      </c>
      <c r="AI247">
        <v>34736480</v>
      </c>
      <c r="AJ247">
        <v>247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x14ac:dyDescent="0.2">
      <c r="A248">
        <f>ROW(Source!A118)</f>
        <v>118</v>
      </c>
      <c r="B248">
        <v>34736481</v>
      </c>
      <c r="C248">
        <v>34736479</v>
      </c>
      <c r="D248">
        <v>31709492</v>
      </c>
      <c r="E248">
        <v>1</v>
      </c>
      <c r="F248">
        <v>1</v>
      </c>
      <c r="G248">
        <v>1</v>
      </c>
      <c r="H248">
        <v>1</v>
      </c>
      <c r="I248" t="s">
        <v>434</v>
      </c>
      <c r="J248" t="s">
        <v>47</v>
      </c>
      <c r="K248" t="s">
        <v>435</v>
      </c>
      <c r="L248">
        <v>1191</v>
      </c>
      <c r="N248">
        <v>1013</v>
      </c>
      <c r="O248" t="s">
        <v>414</v>
      </c>
      <c r="P248" t="s">
        <v>414</v>
      </c>
      <c r="Q248">
        <v>1</v>
      </c>
      <c r="X248">
        <v>0.05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1</v>
      </c>
      <c r="AE248">
        <v>2</v>
      </c>
      <c r="AF248" t="s">
        <v>47</v>
      </c>
      <c r="AG248">
        <v>0.05</v>
      </c>
      <c r="AH248">
        <v>2</v>
      </c>
      <c r="AI248">
        <v>34736481</v>
      </c>
      <c r="AJ248">
        <v>248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x14ac:dyDescent="0.2">
      <c r="A249">
        <f>ROW(Source!A118)</f>
        <v>118</v>
      </c>
      <c r="B249">
        <v>34736482</v>
      </c>
      <c r="C249">
        <v>34736479</v>
      </c>
      <c r="D249">
        <v>31528142</v>
      </c>
      <c r="E249">
        <v>1</v>
      </c>
      <c r="F249">
        <v>1</v>
      </c>
      <c r="G249">
        <v>1</v>
      </c>
      <c r="H249">
        <v>2</v>
      </c>
      <c r="I249" t="s">
        <v>439</v>
      </c>
      <c r="J249" t="s">
        <v>440</v>
      </c>
      <c r="K249" t="s">
        <v>441</v>
      </c>
      <c r="L249">
        <v>1368</v>
      </c>
      <c r="N249">
        <v>1011</v>
      </c>
      <c r="O249" t="s">
        <v>418</v>
      </c>
      <c r="P249" t="s">
        <v>418</v>
      </c>
      <c r="Q249">
        <v>1</v>
      </c>
      <c r="X249">
        <v>0.05</v>
      </c>
      <c r="Y249">
        <v>0</v>
      </c>
      <c r="Z249">
        <v>65.709999999999994</v>
      </c>
      <c r="AA249">
        <v>11.6</v>
      </c>
      <c r="AB249">
        <v>0</v>
      </c>
      <c r="AC249">
        <v>0</v>
      </c>
      <c r="AD249">
        <v>1</v>
      </c>
      <c r="AE249">
        <v>0</v>
      </c>
      <c r="AF249" t="s">
        <v>47</v>
      </c>
      <c r="AG249">
        <v>0.05</v>
      </c>
      <c r="AH249">
        <v>2</v>
      </c>
      <c r="AI249">
        <v>34736482</v>
      </c>
      <c r="AJ249">
        <v>249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x14ac:dyDescent="0.2">
      <c r="A250">
        <f>ROW(Source!A118)</f>
        <v>118</v>
      </c>
      <c r="B250">
        <v>34736483</v>
      </c>
      <c r="C250">
        <v>34736479</v>
      </c>
      <c r="D250">
        <v>31441181</v>
      </c>
      <c r="E250">
        <v>17</v>
      </c>
      <c r="F250">
        <v>1</v>
      </c>
      <c r="G250">
        <v>1</v>
      </c>
      <c r="H250">
        <v>3</v>
      </c>
      <c r="I250" t="s">
        <v>232</v>
      </c>
      <c r="J250" t="s">
        <v>47</v>
      </c>
      <c r="K250" t="s">
        <v>677</v>
      </c>
      <c r="L250">
        <v>1348</v>
      </c>
      <c r="N250">
        <v>1009</v>
      </c>
      <c r="O250" t="s">
        <v>74</v>
      </c>
      <c r="P250" t="s">
        <v>74</v>
      </c>
      <c r="Q250">
        <v>1000</v>
      </c>
      <c r="X250">
        <v>7.5000000000000002E-4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 t="s">
        <v>47</v>
      </c>
      <c r="AG250">
        <v>7.5000000000000002E-4</v>
      </c>
      <c r="AH250">
        <v>2</v>
      </c>
      <c r="AI250">
        <v>34736483</v>
      </c>
      <c r="AJ250">
        <v>250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x14ac:dyDescent="0.2">
      <c r="A251">
        <f>ROW(Source!A118)</f>
        <v>118</v>
      </c>
      <c r="B251">
        <v>34736484</v>
      </c>
      <c r="C251">
        <v>34736479</v>
      </c>
      <c r="D251">
        <v>31441021</v>
      </c>
      <c r="E251">
        <v>17</v>
      </c>
      <c r="F251">
        <v>1</v>
      </c>
      <c r="G251">
        <v>1</v>
      </c>
      <c r="H251">
        <v>3</v>
      </c>
      <c r="I251" t="s">
        <v>237</v>
      </c>
      <c r="J251" t="s">
        <v>47</v>
      </c>
      <c r="K251" t="s">
        <v>238</v>
      </c>
      <c r="L251">
        <v>1348</v>
      </c>
      <c r="N251">
        <v>1009</v>
      </c>
      <c r="O251" t="s">
        <v>74</v>
      </c>
      <c r="P251" t="s">
        <v>74</v>
      </c>
      <c r="Q251">
        <v>1000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1</v>
      </c>
      <c r="AD251">
        <v>0</v>
      </c>
      <c r="AE251">
        <v>0</v>
      </c>
      <c r="AF251" t="s">
        <v>47</v>
      </c>
      <c r="AG251">
        <v>0</v>
      </c>
      <c r="AH251">
        <v>2</v>
      </c>
      <c r="AI251">
        <v>34736484</v>
      </c>
      <c r="AJ251">
        <v>251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x14ac:dyDescent="0.2">
      <c r="A252">
        <f>ROW(Source!A118)</f>
        <v>118</v>
      </c>
      <c r="B252">
        <v>34736485</v>
      </c>
      <c r="C252">
        <v>34736479</v>
      </c>
      <c r="D252">
        <v>31441457</v>
      </c>
      <c r="E252">
        <v>17</v>
      </c>
      <c r="F252">
        <v>1</v>
      </c>
      <c r="G252">
        <v>1</v>
      </c>
      <c r="H252">
        <v>3</v>
      </c>
      <c r="I252" t="s">
        <v>237</v>
      </c>
      <c r="J252" t="s">
        <v>47</v>
      </c>
      <c r="K252" t="s">
        <v>240</v>
      </c>
      <c r="L252">
        <v>1348</v>
      </c>
      <c r="N252">
        <v>1009</v>
      </c>
      <c r="O252" t="s">
        <v>74</v>
      </c>
      <c r="P252" t="s">
        <v>74</v>
      </c>
      <c r="Q252">
        <v>1000</v>
      </c>
      <c r="X252">
        <v>4.0000000000000001E-3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 t="s">
        <v>47</v>
      </c>
      <c r="AG252">
        <v>4.0000000000000001E-3</v>
      </c>
      <c r="AH252">
        <v>2</v>
      </c>
      <c r="AI252">
        <v>34736485</v>
      </c>
      <c r="AJ252">
        <v>252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x14ac:dyDescent="0.2">
      <c r="A253">
        <f>ROW(Source!A119)</f>
        <v>119</v>
      </c>
      <c r="B253">
        <v>34736480</v>
      </c>
      <c r="C253">
        <v>34736479</v>
      </c>
      <c r="D253">
        <v>31714778</v>
      </c>
      <c r="E253">
        <v>1</v>
      </c>
      <c r="F253">
        <v>1</v>
      </c>
      <c r="G253">
        <v>1</v>
      </c>
      <c r="H253">
        <v>1</v>
      </c>
      <c r="I253" t="s">
        <v>589</v>
      </c>
      <c r="J253" t="s">
        <v>47</v>
      </c>
      <c r="K253" t="s">
        <v>590</v>
      </c>
      <c r="L253">
        <v>1191</v>
      </c>
      <c r="N253">
        <v>1013</v>
      </c>
      <c r="O253" t="s">
        <v>414</v>
      </c>
      <c r="P253" t="s">
        <v>414</v>
      </c>
      <c r="Q253">
        <v>1</v>
      </c>
      <c r="X253">
        <v>12.8</v>
      </c>
      <c r="Y253">
        <v>0</v>
      </c>
      <c r="Z253">
        <v>0</v>
      </c>
      <c r="AA253">
        <v>0</v>
      </c>
      <c r="AB253">
        <v>9.2899999999999991</v>
      </c>
      <c r="AC253">
        <v>0</v>
      </c>
      <c r="AD253">
        <v>1</v>
      </c>
      <c r="AE253">
        <v>1</v>
      </c>
      <c r="AF253" t="s">
        <v>47</v>
      </c>
      <c r="AG253">
        <v>12.8</v>
      </c>
      <c r="AH253">
        <v>2</v>
      </c>
      <c r="AI253">
        <v>34736480</v>
      </c>
      <c r="AJ253">
        <v>253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x14ac:dyDescent="0.2">
      <c r="A254">
        <f>ROW(Source!A119)</f>
        <v>119</v>
      </c>
      <c r="B254">
        <v>34736481</v>
      </c>
      <c r="C254">
        <v>34736479</v>
      </c>
      <c r="D254">
        <v>31709492</v>
      </c>
      <c r="E254">
        <v>1</v>
      </c>
      <c r="F254">
        <v>1</v>
      </c>
      <c r="G254">
        <v>1</v>
      </c>
      <c r="H254">
        <v>1</v>
      </c>
      <c r="I254" t="s">
        <v>434</v>
      </c>
      <c r="J254" t="s">
        <v>47</v>
      </c>
      <c r="K254" t="s">
        <v>435</v>
      </c>
      <c r="L254">
        <v>1191</v>
      </c>
      <c r="N254">
        <v>1013</v>
      </c>
      <c r="O254" t="s">
        <v>414</v>
      </c>
      <c r="P254" t="s">
        <v>414</v>
      </c>
      <c r="Q254">
        <v>1</v>
      </c>
      <c r="X254">
        <v>0.05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1</v>
      </c>
      <c r="AE254">
        <v>2</v>
      </c>
      <c r="AF254" t="s">
        <v>47</v>
      </c>
      <c r="AG254">
        <v>0.05</v>
      </c>
      <c r="AH254">
        <v>2</v>
      </c>
      <c r="AI254">
        <v>34736481</v>
      </c>
      <c r="AJ254">
        <v>254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x14ac:dyDescent="0.2">
      <c r="A255">
        <f>ROW(Source!A119)</f>
        <v>119</v>
      </c>
      <c r="B255">
        <v>34736482</v>
      </c>
      <c r="C255">
        <v>34736479</v>
      </c>
      <c r="D255">
        <v>31528142</v>
      </c>
      <c r="E255">
        <v>1</v>
      </c>
      <c r="F255">
        <v>1</v>
      </c>
      <c r="G255">
        <v>1</v>
      </c>
      <c r="H255">
        <v>2</v>
      </c>
      <c r="I255" t="s">
        <v>439</v>
      </c>
      <c r="J255" t="s">
        <v>440</v>
      </c>
      <c r="K255" t="s">
        <v>441</v>
      </c>
      <c r="L255">
        <v>1368</v>
      </c>
      <c r="N255">
        <v>1011</v>
      </c>
      <c r="O255" t="s">
        <v>418</v>
      </c>
      <c r="P255" t="s">
        <v>418</v>
      </c>
      <c r="Q255">
        <v>1</v>
      </c>
      <c r="X255">
        <v>0.05</v>
      </c>
      <c r="Y255">
        <v>0</v>
      </c>
      <c r="Z255">
        <v>65.709999999999994</v>
      </c>
      <c r="AA255">
        <v>11.6</v>
      </c>
      <c r="AB255">
        <v>0</v>
      </c>
      <c r="AC255">
        <v>0</v>
      </c>
      <c r="AD255">
        <v>1</v>
      </c>
      <c r="AE255">
        <v>0</v>
      </c>
      <c r="AF255" t="s">
        <v>47</v>
      </c>
      <c r="AG255">
        <v>0.05</v>
      </c>
      <c r="AH255">
        <v>2</v>
      </c>
      <c r="AI255">
        <v>34736482</v>
      </c>
      <c r="AJ255">
        <v>255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x14ac:dyDescent="0.2">
      <c r="A256">
        <f>ROW(Source!A119)</f>
        <v>119</v>
      </c>
      <c r="B256">
        <v>34736483</v>
      </c>
      <c r="C256">
        <v>34736479</v>
      </c>
      <c r="D256">
        <v>31441181</v>
      </c>
      <c r="E256">
        <v>17</v>
      </c>
      <c r="F256">
        <v>1</v>
      </c>
      <c r="G256">
        <v>1</v>
      </c>
      <c r="H256">
        <v>3</v>
      </c>
      <c r="I256" t="s">
        <v>232</v>
      </c>
      <c r="J256" t="s">
        <v>47</v>
      </c>
      <c r="K256" t="s">
        <v>677</v>
      </c>
      <c r="L256">
        <v>1348</v>
      </c>
      <c r="N256">
        <v>1009</v>
      </c>
      <c r="O256" t="s">
        <v>74</v>
      </c>
      <c r="P256" t="s">
        <v>74</v>
      </c>
      <c r="Q256">
        <v>1000</v>
      </c>
      <c r="X256">
        <v>7.5000000000000002E-4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 t="s">
        <v>47</v>
      </c>
      <c r="AG256">
        <v>7.5000000000000002E-4</v>
      </c>
      <c r="AH256">
        <v>2</v>
      </c>
      <c r="AI256">
        <v>34736483</v>
      </c>
      <c r="AJ256">
        <v>256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 x14ac:dyDescent="0.2">
      <c r="A257">
        <f>ROW(Source!A119)</f>
        <v>119</v>
      </c>
      <c r="B257">
        <v>34736484</v>
      </c>
      <c r="C257">
        <v>34736479</v>
      </c>
      <c r="D257">
        <v>31441021</v>
      </c>
      <c r="E257">
        <v>17</v>
      </c>
      <c r="F257">
        <v>1</v>
      </c>
      <c r="G257">
        <v>1</v>
      </c>
      <c r="H257">
        <v>3</v>
      </c>
      <c r="I257" t="s">
        <v>237</v>
      </c>
      <c r="J257" t="s">
        <v>47</v>
      </c>
      <c r="K257" t="s">
        <v>238</v>
      </c>
      <c r="L257">
        <v>1348</v>
      </c>
      <c r="N257">
        <v>1009</v>
      </c>
      <c r="O257" t="s">
        <v>74</v>
      </c>
      <c r="P257" t="s">
        <v>74</v>
      </c>
      <c r="Q257">
        <v>1000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1</v>
      </c>
      <c r="AD257">
        <v>0</v>
      </c>
      <c r="AE257">
        <v>0</v>
      </c>
      <c r="AF257" t="s">
        <v>47</v>
      </c>
      <c r="AG257">
        <v>0</v>
      </c>
      <c r="AH257">
        <v>2</v>
      </c>
      <c r="AI257">
        <v>34736484</v>
      </c>
      <c r="AJ257">
        <v>257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 x14ac:dyDescent="0.2">
      <c r="A258">
        <f>ROW(Source!A119)</f>
        <v>119</v>
      </c>
      <c r="B258">
        <v>34736485</v>
      </c>
      <c r="C258">
        <v>34736479</v>
      </c>
      <c r="D258">
        <v>31441457</v>
      </c>
      <c r="E258">
        <v>17</v>
      </c>
      <c r="F258">
        <v>1</v>
      </c>
      <c r="G258">
        <v>1</v>
      </c>
      <c r="H258">
        <v>3</v>
      </c>
      <c r="I258" t="s">
        <v>237</v>
      </c>
      <c r="J258" t="s">
        <v>47</v>
      </c>
      <c r="K258" t="s">
        <v>240</v>
      </c>
      <c r="L258">
        <v>1348</v>
      </c>
      <c r="N258">
        <v>1009</v>
      </c>
      <c r="O258" t="s">
        <v>74</v>
      </c>
      <c r="P258" t="s">
        <v>74</v>
      </c>
      <c r="Q258">
        <v>1000</v>
      </c>
      <c r="X258">
        <v>4.0000000000000001E-3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 t="s">
        <v>47</v>
      </c>
      <c r="AG258">
        <v>4.0000000000000001E-3</v>
      </c>
      <c r="AH258">
        <v>2</v>
      </c>
      <c r="AI258">
        <v>34736485</v>
      </c>
      <c r="AJ258">
        <v>258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 x14ac:dyDescent="0.2">
      <c r="A259">
        <f>ROW(Source!A126)</f>
        <v>126</v>
      </c>
      <c r="B259">
        <v>34736498</v>
      </c>
      <c r="C259">
        <v>34736497</v>
      </c>
      <c r="D259">
        <v>31715109</v>
      </c>
      <c r="E259">
        <v>1</v>
      </c>
      <c r="F259">
        <v>1</v>
      </c>
      <c r="G259">
        <v>1</v>
      </c>
      <c r="H259">
        <v>1</v>
      </c>
      <c r="I259" t="s">
        <v>505</v>
      </c>
      <c r="J259" t="s">
        <v>47</v>
      </c>
      <c r="K259" t="s">
        <v>506</v>
      </c>
      <c r="L259">
        <v>1191</v>
      </c>
      <c r="N259">
        <v>1013</v>
      </c>
      <c r="O259" t="s">
        <v>414</v>
      </c>
      <c r="P259" t="s">
        <v>414</v>
      </c>
      <c r="Q259">
        <v>1</v>
      </c>
      <c r="X259">
        <v>4.3899999999999997</v>
      </c>
      <c r="Y259">
        <v>0</v>
      </c>
      <c r="Z259">
        <v>0</v>
      </c>
      <c r="AA259">
        <v>0</v>
      </c>
      <c r="AB259">
        <v>8.74</v>
      </c>
      <c r="AC259">
        <v>0</v>
      </c>
      <c r="AD259">
        <v>1</v>
      </c>
      <c r="AE259">
        <v>1</v>
      </c>
      <c r="AF259" t="s">
        <v>47</v>
      </c>
      <c r="AG259">
        <v>4.3899999999999997</v>
      </c>
      <c r="AH259">
        <v>2</v>
      </c>
      <c r="AI259">
        <v>34736498</v>
      </c>
      <c r="AJ259">
        <v>259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 x14ac:dyDescent="0.2">
      <c r="A260">
        <f>ROW(Source!A126)</f>
        <v>126</v>
      </c>
      <c r="B260">
        <v>34736499</v>
      </c>
      <c r="C260">
        <v>34736497</v>
      </c>
      <c r="D260">
        <v>31709492</v>
      </c>
      <c r="E260">
        <v>1</v>
      </c>
      <c r="F260">
        <v>1</v>
      </c>
      <c r="G260">
        <v>1</v>
      </c>
      <c r="H260">
        <v>1</v>
      </c>
      <c r="I260" t="s">
        <v>434</v>
      </c>
      <c r="J260" t="s">
        <v>47</v>
      </c>
      <c r="K260" t="s">
        <v>435</v>
      </c>
      <c r="L260">
        <v>1191</v>
      </c>
      <c r="N260">
        <v>1013</v>
      </c>
      <c r="O260" t="s">
        <v>414</v>
      </c>
      <c r="P260" t="s">
        <v>414</v>
      </c>
      <c r="Q260">
        <v>1</v>
      </c>
      <c r="X260">
        <v>0.06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1</v>
      </c>
      <c r="AE260">
        <v>2</v>
      </c>
      <c r="AF260" t="s">
        <v>47</v>
      </c>
      <c r="AG260">
        <v>0.06</v>
      </c>
      <c r="AH260">
        <v>2</v>
      </c>
      <c r="AI260">
        <v>34736499</v>
      </c>
      <c r="AJ260">
        <v>260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 x14ac:dyDescent="0.2">
      <c r="A261">
        <f>ROW(Source!A126)</f>
        <v>126</v>
      </c>
      <c r="B261">
        <v>34736500</v>
      </c>
      <c r="C261">
        <v>34736497</v>
      </c>
      <c r="D261">
        <v>31526753</v>
      </c>
      <c r="E261">
        <v>1</v>
      </c>
      <c r="F261">
        <v>1</v>
      </c>
      <c r="G261">
        <v>1</v>
      </c>
      <c r="H261">
        <v>2</v>
      </c>
      <c r="I261" t="s">
        <v>469</v>
      </c>
      <c r="J261" t="s">
        <v>470</v>
      </c>
      <c r="K261" t="s">
        <v>471</v>
      </c>
      <c r="L261">
        <v>1368</v>
      </c>
      <c r="N261">
        <v>1011</v>
      </c>
      <c r="O261" t="s">
        <v>418</v>
      </c>
      <c r="P261" t="s">
        <v>418</v>
      </c>
      <c r="Q261">
        <v>1</v>
      </c>
      <c r="X261">
        <v>0.02</v>
      </c>
      <c r="Y261">
        <v>0</v>
      </c>
      <c r="Z261">
        <v>111.99</v>
      </c>
      <c r="AA261">
        <v>13.5</v>
      </c>
      <c r="AB261">
        <v>0</v>
      </c>
      <c r="AC261">
        <v>0</v>
      </c>
      <c r="AD261">
        <v>1</v>
      </c>
      <c r="AE261">
        <v>0</v>
      </c>
      <c r="AF261" t="s">
        <v>47</v>
      </c>
      <c r="AG261">
        <v>0.02</v>
      </c>
      <c r="AH261">
        <v>2</v>
      </c>
      <c r="AI261">
        <v>34736500</v>
      </c>
      <c r="AJ261">
        <v>261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 x14ac:dyDescent="0.2">
      <c r="A262">
        <f>ROW(Source!A126)</f>
        <v>126</v>
      </c>
      <c r="B262">
        <v>34736501</v>
      </c>
      <c r="C262">
        <v>34736497</v>
      </c>
      <c r="D262">
        <v>31528142</v>
      </c>
      <c r="E262">
        <v>1</v>
      </c>
      <c r="F262">
        <v>1</v>
      </c>
      <c r="G262">
        <v>1</v>
      </c>
      <c r="H262">
        <v>2</v>
      </c>
      <c r="I262" t="s">
        <v>439</v>
      </c>
      <c r="J262" t="s">
        <v>440</v>
      </c>
      <c r="K262" t="s">
        <v>441</v>
      </c>
      <c r="L262">
        <v>1368</v>
      </c>
      <c r="N262">
        <v>1011</v>
      </c>
      <c r="O262" t="s">
        <v>418</v>
      </c>
      <c r="P262" t="s">
        <v>418</v>
      </c>
      <c r="Q262">
        <v>1</v>
      </c>
      <c r="X262">
        <v>0.04</v>
      </c>
      <c r="Y262">
        <v>0</v>
      </c>
      <c r="Z262">
        <v>65.709999999999994</v>
      </c>
      <c r="AA262">
        <v>11.6</v>
      </c>
      <c r="AB262">
        <v>0</v>
      </c>
      <c r="AC262">
        <v>0</v>
      </c>
      <c r="AD262">
        <v>1</v>
      </c>
      <c r="AE262">
        <v>0</v>
      </c>
      <c r="AF262" t="s">
        <v>47</v>
      </c>
      <c r="AG262">
        <v>0.04</v>
      </c>
      <c r="AH262">
        <v>2</v>
      </c>
      <c r="AI262">
        <v>34736501</v>
      </c>
      <c r="AJ262">
        <v>262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 x14ac:dyDescent="0.2">
      <c r="A263">
        <f>ROW(Source!A126)</f>
        <v>126</v>
      </c>
      <c r="B263">
        <v>34736502</v>
      </c>
      <c r="C263">
        <v>34736497</v>
      </c>
      <c r="D263">
        <v>31445092</v>
      </c>
      <c r="E263">
        <v>1</v>
      </c>
      <c r="F263">
        <v>1</v>
      </c>
      <c r="G263">
        <v>1</v>
      </c>
      <c r="H263">
        <v>3</v>
      </c>
      <c r="I263" t="s">
        <v>591</v>
      </c>
      <c r="J263" t="s">
        <v>592</v>
      </c>
      <c r="K263" t="s">
        <v>593</v>
      </c>
      <c r="L263">
        <v>1348</v>
      </c>
      <c r="N263">
        <v>1009</v>
      </c>
      <c r="O263" t="s">
        <v>74</v>
      </c>
      <c r="P263" t="s">
        <v>74</v>
      </c>
      <c r="Q263">
        <v>1000</v>
      </c>
      <c r="X263">
        <v>8.9999999999999993E-3</v>
      </c>
      <c r="Y263">
        <v>19100</v>
      </c>
      <c r="Z263">
        <v>0</v>
      </c>
      <c r="AA263">
        <v>0</v>
      </c>
      <c r="AB263">
        <v>0</v>
      </c>
      <c r="AC263">
        <v>0</v>
      </c>
      <c r="AD263">
        <v>1</v>
      </c>
      <c r="AE263">
        <v>0</v>
      </c>
      <c r="AF263" t="s">
        <v>47</v>
      </c>
      <c r="AG263">
        <v>8.9999999999999993E-3</v>
      </c>
      <c r="AH263">
        <v>2</v>
      </c>
      <c r="AI263">
        <v>34736502</v>
      </c>
      <c r="AJ263">
        <v>263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 x14ac:dyDescent="0.2">
      <c r="A264">
        <f>ROW(Source!A126)</f>
        <v>126</v>
      </c>
      <c r="B264">
        <v>34736503</v>
      </c>
      <c r="C264">
        <v>34736497</v>
      </c>
      <c r="D264">
        <v>31446395</v>
      </c>
      <c r="E264">
        <v>1</v>
      </c>
      <c r="F264">
        <v>1</v>
      </c>
      <c r="G264">
        <v>1</v>
      </c>
      <c r="H264">
        <v>3</v>
      </c>
      <c r="I264" t="s">
        <v>594</v>
      </c>
      <c r="J264" t="s">
        <v>595</v>
      </c>
      <c r="K264" t="s">
        <v>596</v>
      </c>
      <c r="L264">
        <v>1339</v>
      </c>
      <c r="N264">
        <v>1007</v>
      </c>
      <c r="O264" t="s">
        <v>81</v>
      </c>
      <c r="P264" t="s">
        <v>81</v>
      </c>
      <c r="Q264">
        <v>1</v>
      </c>
      <c r="X264">
        <v>0.16</v>
      </c>
      <c r="Y264">
        <v>2.44</v>
      </c>
      <c r="Z264">
        <v>0</v>
      </c>
      <c r="AA264">
        <v>0</v>
      </c>
      <c r="AB264">
        <v>0</v>
      </c>
      <c r="AC264">
        <v>0</v>
      </c>
      <c r="AD264">
        <v>1</v>
      </c>
      <c r="AE264">
        <v>0</v>
      </c>
      <c r="AF264" t="s">
        <v>47</v>
      </c>
      <c r="AG264">
        <v>0.16</v>
      </c>
      <c r="AH264">
        <v>2</v>
      </c>
      <c r="AI264">
        <v>34736503</v>
      </c>
      <c r="AJ264">
        <v>264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 x14ac:dyDescent="0.2">
      <c r="A265">
        <f>ROW(Source!A127)</f>
        <v>127</v>
      </c>
      <c r="B265">
        <v>34736498</v>
      </c>
      <c r="C265">
        <v>34736497</v>
      </c>
      <c r="D265">
        <v>31715109</v>
      </c>
      <c r="E265">
        <v>1</v>
      </c>
      <c r="F265">
        <v>1</v>
      </c>
      <c r="G265">
        <v>1</v>
      </c>
      <c r="H265">
        <v>1</v>
      </c>
      <c r="I265" t="s">
        <v>505</v>
      </c>
      <c r="J265" t="s">
        <v>47</v>
      </c>
      <c r="K265" t="s">
        <v>506</v>
      </c>
      <c r="L265">
        <v>1191</v>
      </c>
      <c r="N265">
        <v>1013</v>
      </c>
      <c r="O265" t="s">
        <v>414</v>
      </c>
      <c r="P265" t="s">
        <v>414</v>
      </c>
      <c r="Q265">
        <v>1</v>
      </c>
      <c r="X265">
        <v>4.3899999999999997</v>
      </c>
      <c r="Y265">
        <v>0</v>
      </c>
      <c r="Z265">
        <v>0</v>
      </c>
      <c r="AA265">
        <v>0</v>
      </c>
      <c r="AB265">
        <v>8.74</v>
      </c>
      <c r="AC265">
        <v>0</v>
      </c>
      <c r="AD265">
        <v>1</v>
      </c>
      <c r="AE265">
        <v>1</v>
      </c>
      <c r="AF265" t="s">
        <v>47</v>
      </c>
      <c r="AG265">
        <v>4.3899999999999997</v>
      </c>
      <c r="AH265">
        <v>2</v>
      </c>
      <c r="AI265">
        <v>34736498</v>
      </c>
      <c r="AJ265">
        <v>265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 x14ac:dyDescent="0.2">
      <c r="A266">
        <f>ROW(Source!A127)</f>
        <v>127</v>
      </c>
      <c r="B266">
        <v>34736499</v>
      </c>
      <c r="C266">
        <v>34736497</v>
      </c>
      <c r="D266">
        <v>31709492</v>
      </c>
      <c r="E266">
        <v>1</v>
      </c>
      <c r="F266">
        <v>1</v>
      </c>
      <c r="G266">
        <v>1</v>
      </c>
      <c r="H266">
        <v>1</v>
      </c>
      <c r="I266" t="s">
        <v>434</v>
      </c>
      <c r="J266" t="s">
        <v>47</v>
      </c>
      <c r="K266" t="s">
        <v>435</v>
      </c>
      <c r="L266">
        <v>1191</v>
      </c>
      <c r="N266">
        <v>1013</v>
      </c>
      <c r="O266" t="s">
        <v>414</v>
      </c>
      <c r="P266" t="s">
        <v>414</v>
      </c>
      <c r="Q266">
        <v>1</v>
      </c>
      <c r="X266">
        <v>0.06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1</v>
      </c>
      <c r="AE266">
        <v>2</v>
      </c>
      <c r="AF266" t="s">
        <v>47</v>
      </c>
      <c r="AG266">
        <v>0.06</v>
      </c>
      <c r="AH266">
        <v>2</v>
      </c>
      <c r="AI266">
        <v>34736499</v>
      </c>
      <c r="AJ266">
        <v>266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 x14ac:dyDescent="0.2">
      <c r="A267">
        <f>ROW(Source!A127)</f>
        <v>127</v>
      </c>
      <c r="B267">
        <v>34736500</v>
      </c>
      <c r="C267">
        <v>34736497</v>
      </c>
      <c r="D267">
        <v>31526753</v>
      </c>
      <c r="E267">
        <v>1</v>
      </c>
      <c r="F267">
        <v>1</v>
      </c>
      <c r="G267">
        <v>1</v>
      </c>
      <c r="H267">
        <v>2</v>
      </c>
      <c r="I267" t="s">
        <v>469</v>
      </c>
      <c r="J267" t="s">
        <v>470</v>
      </c>
      <c r="K267" t="s">
        <v>471</v>
      </c>
      <c r="L267">
        <v>1368</v>
      </c>
      <c r="N267">
        <v>1011</v>
      </c>
      <c r="O267" t="s">
        <v>418</v>
      </c>
      <c r="P267" t="s">
        <v>418</v>
      </c>
      <c r="Q267">
        <v>1</v>
      </c>
      <c r="X267">
        <v>0.02</v>
      </c>
      <c r="Y267">
        <v>0</v>
      </c>
      <c r="Z267">
        <v>111.99</v>
      </c>
      <c r="AA267">
        <v>13.5</v>
      </c>
      <c r="AB267">
        <v>0</v>
      </c>
      <c r="AC267">
        <v>0</v>
      </c>
      <c r="AD267">
        <v>1</v>
      </c>
      <c r="AE267">
        <v>0</v>
      </c>
      <c r="AF267" t="s">
        <v>47</v>
      </c>
      <c r="AG267">
        <v>0.02</v>
      </c>
      <c r="AH267">
        <v>2</v>
      </c>
      <c r="AI267">
        <v>34736500</v>
      </c>
      <c r="AJ267">
        <v>267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 x14ac:dyDescent="0.2">
      <c r="A268">
        <f>ROW(Source!A127)</f>
        <v>127</v>
      </c>
      <c r="B268">
        <v>34736501</v>
      </c>
      <c r="C268">
        <v>34736497</v>
      </c>
      <c r="D268">
        <v>31528142</v>
      </c>
      <c r="E268">
        <v>1</v>
      </c>
      <c r="F268">
        <v>1</v>
      </c>
      <c r="G268">
        <v>1</v>
      </c>
      <c r="H268">
        <v>2</v>
      </c>
      <c r="I268" t="s">
        <v>439</v>
      </c>
      <c r="J268" t="s">
        <v>440</v>
      </c>
      <c r="K268" t="s">
        <v>441</v>
      </c>
      <c r="L268">
        <v>1368</v>
      </c>
      <c r="N268">
        <v>1011</v>
      </c>
      <c r="O268" t="s">
        <v>418</v>
      </c>
      <c r="P268" t="s">
        <v>418</v>
      </c>
      <c r="Q268">
        <v>1</v>
      </c>
      <c r="X268">
        <v>0.04</v>
      </c>
      <c r="Y268">
        <v>0</v>
      </c>
      <c r="Z268">
        <v>65.709999999999994</v>
      </c>
      <c r="AA268">
        <v>11.6</v>
      </c>
      <c r="AB268">
        <v>0</v>
      </c>
      <c r="AC268">
        <v>0</v>
      </c>
      <c r="AD268">
        <v>1</v>
      </c>
      <c r="AE268">
        <v>0</v>
      </c>
      <c r="AF268" t="s">
        <v>47</v>
      </c>
      <c r="AG268">
        <v>0.04</v>
      </c>
      <c r="AH268">
        <v>2</v>
      </c>
      <c r="AI268">
        <v>34736501</v>
      </c>
      <c r="AJ268">
        <v>268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 x14ac:dyDescent="0.2">
      <c r="A269">
        <f>ROW(Source!A127)</f>
        <v>127</v>
      </c>
      <c r="B269">
        <v>34736502</v>
      </c>
      <c r="C269">
        <v>34736497</v>
      </c>
      <c r="D269">
        <v>31445092</v>
      </c>
      <c r="E269">
        <v>1</v>
      </c>
      <c r="F269">
        <v>1</v>
      </c>
      <c r="G269">
        <v>1</v>
      </c>
      <c r="H269">
        <v>3</v>
      </c>
      <c r="I269" t="s">
        <v>591</v>
      </c>
      <c r="J269" t="s">
        <v>592</v>
      </c>
      <c r="K269" t="s">
        <v>593</v>
      </c>
      <c r="L269">
        <v>1348</v>
      </c>
      <c r="N269">
        <v>1009</v>
      </c>
      <c r="O269" t="s">
        <v>74</v>
      </c>
      <c r="P269" t="s">
        <v>74</v>
      </c>
      <c r="Q269">
        <v>1000</v>
      </c>
      <c r="X269">
        <v>8.9999999999999993E-3</v>
      </c>
      <c r="Y269">
        <v>19100</v>
      </c>
      <c r="Z269">
        <v>0</v>
      </c>
      <c r="AA269">
        <v>0</v>
      </c>
      <c r="AB269">
        <v>0</v>
      </c>
      <c r="AC269">
        <v>0</v>
      </c>
      <c r="AD269">
        <v>1</v>
      </c>
      <c r="AE269">
        <v>0</v>
      </c>
      <c r="AF269" t="s">
        <v>47</v>
      </c>
      <c r="AG269">
        <v>8.9999999999999993E-3</v>
      </c>
      <c r="AH269">
        <v>2</v>
      </c>
      <c r="AI269">
        <v>34736502</v>
      </c>
      <c r="AJ269">
        <v>269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 x14ac:dyDescent="0.2">
      <c r="A270">
        <f>ROW(Source!A127)</f>
        <v>127</v>
      </c>
      <c r="B270">
        <v>34736503</v>
      </c>
      <c r="C270">
        <v>34736497</v>
      </c>
      <c r="D270">
        <v>31446395</v>
      </c>
      <c r="E270">
        <v>1</v>
      </c>
      <c r="F270">
        <v>1</v>
      </c>
      <c r="G270">
        <v>1</v>
      </c>
      <c r="H270">
        <v>3</v>
      </c>
      <c r="I270" t="s">
        <v>594</v>
      </c>
      <c r="J270" t="s">
        <v>595</v>
      </c>
      <c r="K270" t="s">
        <v>596</v>
      </c>
      <c r="L270">
        <v>1339</v>
      </c>
      <c r="N270">
        <v>1007</v>
      </c>
      <c r="O270" t="s">
        <v>81</v>
      </c>
      <c r="P270" t="s">
        <v>81</v>
      </c>
      <c r="Q270">
        <v>1</v>
      </c>
      <c r="X270">
        <v>0.16</v>
      </c>
      <c r="Y270">
        <v>2.44</v>
      </c>
      <c r="Z270">
        <v>0</v>
      </c>
      <c r="AA270">
        <v>0</v>
      </c>
      <c r="AB270">
        <v>0</v>
      </c>
      <c r="AC270">
        <v>0</v>
      </c>
      <c r="AD270">
        <v>1</v>
      </c>
      <c r="AE270">
        <v>0</v>
      </c>
      <c r="AF270" t="s">
        <v>47</v>
      </c>
      <c r="AG270">
        <v>0.16</v>
      </c>
      <c r="AH270">
        <v>2</v>
      </c>
      <c r="AI270">
        <v>34736503</v>
      </c>
      <c r="AJ270">
        <v>270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 x14ac:dyDescent="0.2">
      <c r="A271">
        <f>ROW(Source!A128)</f>
        <v>128</v>
      </c>
      <c r="B271">
        <v>34736935</v>
      </c>
      <c r="C271">
        <v>34736934</v>
      </c>
      <c r="D271">
        <v>31715109</v>
      </c>
      <c r="E271">
        <v>1</v>
      </c>
      <c r="F271">
        <v>1</v>
      </c>
      <c r="G271">
        <v>1</v>
      </c>
      <c r="H271">
        <v>1</v>
      </c>
      <c r="I271" t="s">
        <v>505</v>
      </c>
      <c r="J271" t="s">
        <v>47</v>
      </c>
      <c r="K271" t="s">
        <v>506</v>
      </c>
      <c r="L271">
        <v>1191</v>
      </c>
      <c r="N271">
        <v>1013</v>
      </c>
      <c r="O271" t="s">
        <v>414</v>
      </c>
      <c r="P271" t="s">
        <v>414</v>
      </c>
      <c r="Q271">
        <v>1</v>
      </c>
      <c r="X271">
        <v>44.55</v>
      </c>
      <c r="Y271">
        <v>0</v>
      </c>
      <c r="Z271">
        <v>0</v>
      </c>
      <c r="AA271">
        <v>0</v>
      </c>
      <c r="AB271">
        <v>8.74</v>
      </c>
      <c r="AC271">
        <v>0</v>
      </c>
      <c r="AD271">
        <v>1</v>
      </c>
      <c r="AE271">
        <v>1</v>
      </c>
      <c r="AF271" t="s">
        <v>47</v>
      </c>
      <c r="AG271">
        <v>44.55</v>
      </c>
      <c r="AH271">
        <v>2</v>
      </c>
      <c r="AI271">
        <v>34736935</v>
      </c>
      <c r="AJ271">
        <v>271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 x14ac:dyDescent="0.2">
      <c r="A272">
        <f>ROW(Source!A128)</f>
        <v>128</v>
      </c>
      <c r="B272">
        <v>34736936</v>
      </c>
      <c r="C272">
        <v>34736934</v>
      </c>
      <c r="D272">
        <v>31709492</v>
      </c>
      <c r="E272">
        <v>1</v>
      </c>
      <c r="F272">
        <v>1</v>
      </c>
      <c r="G272">
        <v>1</v>
      </c>
      <c r="H272">
        <v>1</v>
      </c>
      <c r="I272" t="s">
        <v>434</v>
      </c>
      <c r="J272" t="s">
        <v>47</v>
      </c>
      <c r="K272" t="s">
        <v>435</v>
      </c>
      <c r="L272">
        <v>1191</v>
      </c>
      <c r="N272">
        <v>1013</v>
      </c>
      <c r="O272" t="s">
        <v>414</v>
      </c>
      <c r="P272" t="s">
        <v>414</v>
      </c>
      <c r="Q272">
        <v>1</v>
      </c>
      <c r="X272">
        <v>0.05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1</v>
      </c>
      <c r="AE272">
        <v>2</v>
      </c>
      <c r="AF272" t="s">
        <v>47</v>
      </c>
      <c r="AG272">
        <v>0.05</v>
      </c>
      <c r="AH272">
        <v>2</v>
      </c>
      <c r="AI272">
        <v>34736936</v>
      </c>
      <c r="AJ272">
        <v>272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</row>
    <row r="273" spans="1:44" x14ac:dyDescent="0.2">
      <c r="A273">
        <f>ROW(Source!A128)</f>
        <v>128</v>
      </c>
      <c r="B273">
        <v>34736937</v>
      </c>
      <c r="C273">
        <v>34736934</v>
      </c>
      <c r="D273">
        <v>31527047</v>
      </c>
      <c r="E273">
        <v>1</v>
      </c>
      <c r="F273">
        <v>1</v>
      </c>
      <c r="G273">
        <v>1</v>
      </c>
      <c r="H273">
        <v>2</v>
      </c>
      <c r="I273" t="s">
        <v>597</v>
      </c>
      <c r="J273" t="s">
        <v>598</v>
      </c>
      <c r="K273" t="s">
        <v>599</v>
      </c>
      <c r="L273">
        <v>1368</v>
      </c>
      <c r="N273">
        <v>1011</v>
      </c>
      <c r="O273" t="s">
        <v>418</v>
      </c>
      <c r="P273" t="s">
        <v>418</v>
      </c>
      <c r="Q273">
        <v>1</v>
      </c>
      <c r="X273">
        <v>0.01</v>
      </c>
      <c r="Y273">
        <v>0</v>
      </c>
      <c r="Z273">
        <v>31.26</v>
      </c>
      <c r="AA273">
        <v>13.5</v>
      </c>
      <c r="AB273">
        <v>0</v>
      </c>
      <c r="AC273">
        <v>0</v>
      </c>
      <c r="AD273">
        <v>1</v>
      </c>
      <c r="AE273">
        <v>0</v>
      </c>
      <c r="AF273" t="s">
        <v>47</v>
      </c>
      <c r="AG273">
        <v>0.01</v>
      </c>
      <c r="AH273">
        <v>2</v>
      </c>
      <c r="AI273">
        <v>34736937</v>
      </c>
      <c r="AJ273">
        <v>273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 x14ac:dyDescent="0.2">
      <c r="A274">
        <f>ROW(Source!A128)</f>
        <v>128</v>
      </c>
      <c r="B274">
        <v>34736938</v>
      </c>
      <c r="C274">
        <v>34736934</v>
      </c>
      <c r="D274">
        <v>31528142</v>
      </c>
      <c r="E274">
        <v>1</v>
      </c>
      <c r="F274">
        <v>1</v>
      </c>
      <c r="G274">
        <v>1</v>
      </c>
      <c r="H274">
        <v>2</v>
      </c>
      <c r="I274" t="s">
        <v>439</v>
      </c>
      <c r="J274" t="s">
        <v>440</v>
      </c>
      <c r="K274" t="s">
        <v>441</v>
      </c>
      <c r="L274">
        <v>1368</v>
      </c>
      <c r="N274">
        <v>1011</v>
      </c>
      <c r="O274" t="s">
        <v>418</v>
      </c>
      <c r="P274" t="s">
        <v>418</v>
      </c>
      <c r="Q274">
        <v>1</v>
      </c>
      <c r="X274">
        <v>0.04</v>
      </c>
      <c r="Y274">
        <v>0</v>
      </c>
      <c r="Z274">
        <v>65.709999999999994</v>
      </c>
      <c r="AA274">
        <v>11.6</v>
      </c>
      <c r="AB274">
        <v>0</v>
      </c>
      <c r="AC274">
        <v>0</v>
      </c>
      <c r="AD274">
        <v>1</v>
      </c>
      <c r="AE274">
        <v>0</v>
      </c>
      <c r="AF274" t="s">
        <v>47</v>
      </c>
      <c r="AG274">
        <v>0.04</v>
      </c>
      <c r="AH274">
        <v>2</v>
      </c>
      <c r="AI274">
        <v>34736938</v>
      </c>
      <c r="AJ274">
        <v>274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</row>
    <row r="275" spans="1:44" x14ac:dyDescent="0.2">
      <c r="A275">
        <f>ROW(Source!A128)</f>
        <v>128</v>
      </c>
      <c r="B275">
        <v>34736939</v>
      </c>
      <c r="C275">
        <v>34736934</v>
      </c>
      <c r="D275">
        <v>31449791</v>
      </c>
      <c r="E275">
        <v>1</v>
      </c>
      <c r="F275">
        <v>1</v>
      </c>
      <c r="G275">
        <v>1</v>
      </c>
      <c r="H275">
        <v>3</v>
      </c>
      <c r="I275" t="s">
        <v>600</v>
      </c>
      <c r="J275" t="s">
        <v>601</v>
      </c>
      <c r="K275" t="s">
        <v>602</v>
      </c>
      <c r="L275">
        <v>1327</v>
      </c>
      <c r="N275">
        <v>1005</v>
      </c>
      <c r="O275" t="s">
        <v>170</v>
      </c>
      <c r="P275" t="s">
        <v>170</v>
      </c>
      <c r="Q275">
        <v>1</v>
      </c>
      <c r="X275">
        <v>0.8</v>
      </c>
      <c r="Y275">
        <v>72.319999999999993</v>
      </c>
      <c r="Z275">
        <v>0</v>
      </c>
      <c r="AA275">
        <v>0</v>
      </c>
      <c r="AB275">
        <v>0</v>
      </c>
      <c r="AC275">
        <v>0</v>
      </c>
      <c r="AD275">
        <v>1</v>
      </c>
      <c r="AE275">
        <v>0</v>
      </c>
      <c r="AF275" t="s">
        <v>47</v>
      </c>
      <c r="AG275">
        <v>0.8</v>
      </c>
      <c r="AH275">
        <v>2</v>
      </c>
      <c r="AI275">
        <v>34736939</v>
      </c>
      <c r="AJ275">
        <v>275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</row>
    <row r="276" spans="1:44" x14ac:dyDescent="0.2">
      <c r="A276">
        <f>ROW(Source!A128)</f>
        <v>128</v>
      </c>
      <c r="B276">
        <v>34736940</v>
      </c>
      <c r="C276">
        <v>34736934</v>
      </c>
      <c r="D276">
        <v>31450127</v>
      </c>
      <c r="E276">
        <v>1</v>
      </c>
      <c r="F276">
        <v>1</v>
      </c>
      <c r="G276">
        <v>1</v>
      </c>
      <c r="H276">
        <v>3</v>
      </c>
      <c r="I276" t="s">
        <v>603</v>
      </c>
      <c r="J276" t="s">
        <v>604</v>
      </c>
      <c r="K276" t="s">
        <v>605</v>
      </c>
      <c r="L276">
        <v>1346</v>
      </c>
      <c r="N276">
        <v>1009</v>
      </c>
      <c r="O276" t="s">
        <v>564</v>
      </c>
      <c r="P276" t="s">
        <v>564</v>
      </c>
      <c r="Q276">
        <v>1</v>
      </c>
      <c r="X276">
        <v>0.23</v>
      </c>
      <c r="Y276">
        <v>1.82</v>
      </c>
      <c r="Z276">
        <v>0</v>
      </c>
      <c r="AA276">
        <v>0</v>
      </c>
      <c r="AB276">
        <v>0</v>
      </c>
      <c r="AC276">
        <v>0</v>
      </c>
      <c r="AD276">
        <v>1</v>
      </c>
      <c r="AE276">
        <v>0</v>
      </c>
      <c r="AF276" t="s">
        <v>47</v>
      </c>
      <c r="AG276">
        <v>0.23</v>
      </c>
      <c r="AH276">
        <v>2</v>
      </c>
      <c r="AI276">
        <v>34736940</v>
      </c>
      <c r="AJ276">
        <v>276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 x14ac:dyDescent="0.2">
      <c r="A277">
        <f>ROW(Source!A128)</f>
        <v>128</v>
      </c>
      <c r="B277">
        <v>34736941</v>
      </c>
      <c r="C277">
        <v>34736934</v>
      </c>
      <c r="D277">
        <v>31451016</v>
      </c>
      <c r="E277">
        <v>1</v>
      </c>
      <c r="F277">
        <v>1</v>
      </c>
      <c r="G277">
        <v>1</v>
      </c>
      <c r="H277">
        <v>3</v>
      </c>
      <c r="I277" t="s">
        <v>606</v>
      </c>
      <c r="J277" t="s">
        <v>607</v>
      </c>
      <c r="K277" t="s">
        <v>608</v>
      </c>
      <c r="L277">
        <v>1339</v>
      </c>
      <c r="N277">
        <v>1007</v>
      </c>
      <c r="O277" t="s">
        <v>81</v>
      </c>
      <c r="P277" t="s">
        <v>81</v>
      </c>
      <c r="Q277">
        <v>1</v>
      </c>
      <c r="X277">
        <v>4.0000000000000002E-4</v>
      </c>
      <c r="Y277">
        <v>74.58</v>
      </c>
      <c r="Z277">
        <v>0</v>
      </c>
      <c r="AA277">
        <v>0</v>
      </c>
      <c r="AB277">
        <v>0</v>
      </c>
      <c r="AC277">
        <v>0</v>
      </c>
      <c r="AD277">
        <v>1</v>
      </c>
      <c r="AE277">
        <v>0</v>
      </c>
      <c r="AF277" t="s">
        <v>47</v>
      </c>
      <c r="AG277">
        <v>4.0000000000000002E-4</v>
      </c>
      <c r="AH277">
        <v>2</v>
      </c>
      <c r="AI277">
        <v>34736941</v>
      </c>
      <c r="AJ277">
        <v>277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</row>
    <row r="278" spans="1:44" x14ac:dyDescent="0.2">
      <c r="A278">
        <f>ROW(Source!A128)</f>
        <v>128</v>
      </c>
      <c r="B278">
        <v>34736942</v>
      </c>
      <c r="C278">
        <v>34736934</v>
      </c>
      <c r="D278">
        <v>31442177</v>
      </c>
      <c r="E278">
        <v>17</v>
      </c>
      <c r="F278">
        <v>1</v>
      </c>
      <c r="G278">
        <v>1</v>
      </c>
      <c r="H278">
        <v>3</v>
      </c>
      <c r="I278" t="s">
        <v>252</v>
      </c>
      <c r="J278" t="s">
        <v>47</v>
      </c>
      <c r="K278" t="s">
        <v>253</v>
      </c>
      <c r="L278">
        <v>1348</v>
      </c>
      <c r="N278">
        <v>1009</v>
      </c>
      <c r="O278" t="s">
        <v>74</v>
      </c>
      <c r="P278" t="s">
        <v>74</v>
      </c>
      <c r="Q278">
        <v>1000</v>
      </c>
      <c r="X278">
        <v>2.4500000000000001E-2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 t="s">
        <v>47</v>
      </c>
      <c r="AG278">
        <v>2.4500000000000001E-2</v>
      </c>
      <c r="AH278">
        <v>2</v>
      </c>
      <c r="AI278">
        <v>34736942</v>
      </c>
      <c r="AJ278">
        <v>278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</row>
    <row r="279" spans="1:44" x14ac:dyDescent="0.2">
      <c r="A279">
        <f>ROW(Source!A128)</f>
        <v>128</v>
      </c>
      <c r="B279">
        <v>34736943</v>
      </c>
      <c r="C279">
        <v>34736934</v>
      </c>
      <c r="D279">
        <v>31483556</v>
      </c>
      <c r="E279">
        <v>1</v>
      </c>
      <c r="F279">
        <v>1</v>
      </c>
      <c r="G279">
        <v>1</v>
      </c>
      <c r="H279">
        <v>3</v>
      </c>
      <c r="I279" t="s">
        <v>609</v>
      </c>
      <c r="J279" t="s">
        <v>610</v>
      </c>
      <c r="K279" t="s">
        <v>611</v>
      </c>
      <c r="L279">
        <v>1348</v>
      </c>
      <c r="N279">
        <v>1009</v>
      </c>
      <c r="O279" t="s">
        <v>74</v>
      </c>
      <c r="P279" t="s">
        <v>74</v>
      </c>
      <c r="Q279">
        <v>1000</v>
      </c>
      <c r="X279">
        <v>1.5E-3</v>
      </c>
      <c r="Y279">
        <v>20775</v>
      </c>
      <c r="Z279">
        <v>0</v>
      </c>
      <c r="AA279">
        <v>0</v>
      </c>
      <c r="AB279">
        <v>0</v>
      </c>
      <c r="AC279">
        <v>0</v>
      </c>
      <c r="AD279">
        <v>1</v>
      </c>
      <c r="AE279">
        <v>0</v>
      </c>
      <c r="AF279" t="s">
        <v>47</v>
      </c>
      <c r="AG279">
        <v>1.5E-3</v>
      </c>
      <c r="AH279">
        <v>2</v>
      </c>
      <c r="AI279">
        <v>34736943</v>
      </c>
      <c r="AJ279">
        <v>279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</row>
    <row r="280" spans="1:44" x14ac:dyDescent="0.2">
      <c r="A280">
        <f>ROW(Source!A128)</f>
        <v>128</v>
      </c>
      <c r="B280">
        <v>34736944</v>
      </c>
      <c r="C280">
        <v>34736934</v>
      </c>
      <c r="D280">
        <v>31483820</v>
      </c>
      <c r="E280">
        <v>1</v>
      </c>
      <c r="F280">
        <v>1</v>
      </c>
      <c r="G280">
        <v>1</v>
      </c>
      <c r="H280">
        <v>3</v>
      </c>
      <c r="I280" t="s">
        <v>612</v>
      </c>
      <c r="J280" t="s">
        <v>613</v>
      </c>
      <c r="K280" t="s">
        <v>614</v>
      </c>
      <c r="L280">
        <v>1348</v>
      </c>
      <c r="N280">
        <v>1009</v>
      </c>
      <c r="O280" t="s">
        <v>74</v>
      </c>
      <c r="P280" t="s">
        <v>74</v>
      </c>
      <c r="Q280">
        <v>1000</v>
      </c>
      <c r="X280">
        <v>5.0000000000000001E-3</v>
      </c>
      <c r="Y280">
        <v>2898.5</v>
      </c>
      <c r="Z280">
        <v>0</v>
      </c>
      <c r="AA280">
        <v>0</v>
      </c>
      <c r="AB280">
        <v>0</v>
      </c>
      <c r="AC280">
        <v>0</v>
      </c>
      <c r="AD280">
        <v>1</v>
      </c>
      <c r="AE280">
        <v>0</v>
      </c>
      <c r="AF280" t="s">
        <v>47</v>
      </c>
      <c r="AG280">
        <v>5.0000000000000001E-3</v>
      </c>
      <c r="AH280">
        <v>2</v>
      </c>
      <c r="AI280">
        <v>34736944</v>
      </c>
      <c r="AJ280">
        <v>280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</row>
    <row r="281" spans="1:44" x14ac:dyDescent="0.2">
      <c r="A281">
        <f>ROW(Source!A129)</f>
        <v>129</v>
      </c>
      <c r="B281">
        <v>34736935</v>
      </c>
      <c r="C281">
        <v>34736934</v>
      </c>
      <c r="D281">
        <v>31715109</v>
      </c>
      <c r="E281">
        <v>1</v>
      </c>
      <c r="F281">
        <v>1</v>
      </c>
      <c r="G281">
        <v>1</v>
      </c>
      <c r="H281">
        <v>1</v>
      </c>
      <c r="I281" t="s">
        <v>505</v>
      </c>
      <c r="J281" t="s">
        <v>47</v>
      </c>
      <c r="K281" t="s">
        <v>506</v>
      </c>
      <c r="L281">
        <v>1191</v>
      </c>
      <c r="N281">
        <v>1013</v>
      </c>
      <c r="O281" t="s">
        <v>414</v>
      </c>
      <c r="P281" t="s">
        <v>414</v>
      </c>
      <c r="Q281">
        <v>1</v>
      </c>
      <c r="X281">
        <v>44.55</v>
      </c>
      <c r="Y281">
        <v>0</v>
      </c>
      <c r="Z281">
        <v>0</v>
      </c>
      <c r="AA281">
        <v>0</v>
      </c>
      <c r="AB281">
        <v>8.74</v>
      </c>
      <c r="AC281">
        <v>0</v>
      </c>
      <c r="AD281">
        <v>1</v>
      </c>
      <c r="AE281">
        <v>1</v>
      </c>
      <c r="AF281" t="s">
        <v>47</v>
      </c>
      <c r="AG281">
        <v>44.55</v>
      </c>
      <c r="AH281">
        <v>2</v>
      </c>
      <c r="AI281">
        <v>34736935</v>
      </c>
      <c r="AJ281">
        <v>281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</row>
    <row r="282" spans="1:44" x14ac:dyDescent="0.2">
      <c r="A282">
        <f>ROW(Source!A129)</f>
        <v>129</v>
      </c>
      <c r="B282">
        <v>34736936</v>
      </c>
      <c r="C282">
        <v>34736934</v>
      </c>
      <c r="D282">
        <v>31709492</v>
      </c>
      <c r="E282">
        <v>1</v>
      </c>
      <c r="F282">
        <v>1</v>
      </c>
      <c r="G282">
        <v>1</v>
      </c>
      <c r="H282">
        <v>1</v>
      </c>
      <c r="I282" t="s">
        <v>434</v>
      </c>
      <c r="J282" t="s">
        <v>47</v>
      </c>
      <c r="K282" t="s">
        <v>435</v>
      </c>
      <c r="L282">
        <v>1191</v>
      </c>
      <c r="N282">
        <v>1013</v>
      </c>
      <c r="O282" t="s">
        <v>414</v>
      </c>
      <c r="P282" t="s">
        <v>414</v>
      </c>
      <c r="Q282">
        <v>1</v>
      </c>
      <c r="X282">
        <v>0.05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1</v>
      </c>
      <c r="AE282">
        <v>2</v>
      </c>
      <c r="AF282" t="s">
        <v>47</v>
      </c>
      <c r="AG282">
        <v>0.05</v>
      </c>
      <c r="AH282">
        <v>2</v>
      </c>
      <c r="AI282">
        <v>34736936</v>
      </c>
      <c r="AJ282">
        <v>282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</row>
    <row r="283" spans="1:44" x14ac:dyDescent="0.2">
      <c r="A283">
        <f>ROW(Source!A129)</f>
        <v>129</v>
      </c>
      <c r="B283">
        <v>34736937</v>
      </c>
      <c r="C283">
        <v>34736934</v>
      </c>
      <c r="D283">
        <v>31527047</v>
      </c>
      <c r="E283">
        <v>1</v>
      </c>
      <c r="F283">
        <v>1</v>
      </c>
      <c r="G283">
        <v>1</v>
      </c>
      <c r="H283">
        <v>2</v>
      </c>
      <c r="I283" t="s">
        <v>597</v>
      </c>
      <c r="J283" t="s">
        <v>598</v>
      </c>
      <c r="K283" t="s">
        <v>599</v>
      </c>
      <c r="L283">
        <v>1368</v>
      </c>
      <c r="N283">
        <v>1011</v>
      </c>
      <c r="O283" t="s">
        <v>418</v>
      </c>
      <c r="P283" t="s">
        <v>418</v>
      </c>
      <c r="Q283">
        <v>1</v>
      </c>
      <c r="X283">
        <v>0.01</v>
      </c>
      <c r="Y283">
        <v>0</v>
      </c>
      <c r="Z283">
        <v>31.26</v>
      </c>
      <c r="AA283">
        <v>13.5</v>
      </c>
      <c r="AB283">
        <v>0</v>
      </c>
      <c r="AC283">
        <v>0</v>
      </c>
      <c r="AD283">
        <v>1</v>
      </c>
      <c r="AE283">
        <v>0</v>
      </c>
      <c r="AF283" t="s">
        <v>47</v>
      </c>
      <c r="AG283">
        <v>0.01</v>
      </c>
      <c r="AH283">
        <v>2</v>
      </c>
      <c r="AI283">
        <v>34736937</v>
      </c>
      <c r="AJ283">
        <v>283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</row>
    <row r="284" spans="1:44" x14ac:dyDescent="0.2">
      <c r="A284">
        <f>ROW(Source!A129)</f>
        <v>129</v>
      </c>
      <c r="B284">
        <v>34736938</v>
      </c>
      <c r="C284">
        <v>34736934</v>
      </c>
      <c r="D284">
        <v>31528142</v>
      </c>
      <c r="E284">
        <v>1</v>
      </c>
      <c r="F284">
        <v>1</v>
      </c>
      <c r="G284">
        <v>1</v>
      </c>
      <c r="H284">
        <v>2</v>
      </c>
      <c r="I284" t="s">
        <v>439</v>
      </c>
      <c r="J284" t="s">
        <v>440</v>
      </c>
      <c r="K284" t="s">
        <v>441</v>
      </c>
      <c r="L284">
        <v>1368</v>
      </c>
      <c r="N284">
        <v>1011</v>
      </c>
      <c r="O284" t="s">
        <v>418</v>
      </c>
      <c r="P284" t="s">
        <v>418</v>
      </c>
      <c r="Q284">
        <v>1</v>
      </c>
      <c r="X284">
        <v>0.04</v>
      </c>
      <c r="Y284">
        <v>0</v>
      </c>
      <c r="Z284">
        <v>65.709999999999994</v>
      </c>
      <c r="AA284">
        <v>11.6</v>
      </c>
      <c r="AB284">
        <v>0</v>
      </c>
      <c r="AC284">
        <v>0</v>
      </c>
      <c r="AD284">
        <v>1</v>
      </c>
      <c r="AE284">
        <v>0</v>
      </c>
      <c r="AF284" t="s">
        <v>47</v>
      </c>
      <c r="AG284">
        <v>0.04</v>
      </c>
      <c r="AH284">
        <v>2</v>
      </c>
      <c r="AI284">
        <v>34736938</v>
      </c>
      <c r="AJ284">
        <v>284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</row>
    <row r="285" spans="1:44" x14ac:dyDescent="0.2">
      <c r="A285">
        <f>ROW(Source!A129)</f>
        <v>129</v>
      </c>
      <c r="B285">
        <v>34736939</v>
      </c>
      <c r="C285">
        <v>34736934</v>
      </c>
      <c r="D285">
        <v>31449791</v>
      </c>
      <c r="E285">
        <v>1</v>
      </c>
      <c r="F285">
        <v>1</v>
      </c>
      <c r="G285">
        <v>1</v>
      </c>
      <c r="H285">
        <v>3</v>
      </c>
      <c r="I285" t="s">
        <v>600</v>
      </c>
      <c r="J285" t="s">
        <v>601</v>
      </c>
      <c r="K285" t="s">
        <v>602</v>
      </c>
      <c r="L285">
        <v>1327</v>
      </c>
      <c r="N285">
        <v>1005</v>
      </c>
      <c r="O285" t="s">
        <v>170</v>
      </c>
      <c r="P285" t="s">
        <v>170</v>
      </c>
      <c r="Q285">
        <v>1</v>
      </c>
      <c r="X285">
        <v>0.8</v>
      </c>
      <c r="Y285">
        <v>72.319999999999993</v>
      </c>
      <c r="Z285">
        <v>0</v>
      </c>
      <c r="AA285">
        <v>0</v>
      </c>
      <c r="AB285">
        <v>0</v>
      </c>
      <c r="AC285">
        <v>0</v>
      </c>
      <c r="AD285">
        <v>1</v>
      </c>
      <c r="AE285">
        <v>0</v>
      </c>
      <c r="AF285" t="s">
        <v>47</v>
      </c>
      <c r="AG285">
        <v>0.8</v>
      </c>
      <c r="AH285">
        <v>2</v>
      </c>
      <c r="AI285">
        <v>34736939</v>
      </c>
      <c r="AJ285">
        <v>285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</row>
    <row r="286" spans="1:44" x14ac:dyDescent="0.2">
      <c r="A286">
        <f>ROW(Source!A129)</f>
        <v>129</v>
      </c>
      <c r="B286">
        <v>34736940</v>
      </c>
      <c r="C286">
        <v>34736934</v>
      </c>
      <c r="D286">
        <v>31450127</v>
      </c>
      <c r="E286">
        <v>1</v>
      </c>
      <c r="F286">
        <v>1</v>
      </c>
      <c r="G286">
        <v>1</v>
      </c>
      <c r="H286">
        <v>3</v>
      </c>
      <c r="I286" t="s">
        <v>603</v>
      </c>
      <c r="J286" t="s">
        <v>604</v>
      </c>
      <c r="K286" t="s">
        <v>605</v>
      </c>
      <c r="L286">
        <v>1346</v>
      </c>
      <c r="N286">
        <v>1009</v>
      </c>
      <c r="O286" t="s">
        <v>564</v>
      </c>
      <c r="P286" t="s">
        <v>564</v>
      </c>
      <c r="Q286">
        <v>1</v>
      </c>
      <c r="X286">
        <v>0.23</v>
      </c>
      <c r="Y286">
        <v>1.82</v>
      </c>
      <c r="Z286">
        <v>0</v>
      </c>
      <c r="AA286">
        <v>0</v>
      </c>
      <c r="AB286">
        <v>0</v>
      </c>
      <c r="AC286">
        <v>0</v>
      </c>
      <c r="AD286">
        <v>1</v>
      </c>
      <c r="AE286">
        <v>0</v>
      </c>
      <c r="AF286" t="s">
        <v>47</v>
      </c>
      <c r="AG286">
        <v>0.23</v>
      </c>
      <c r="AH286">
        <v>2</v>
      </c>
      <c r="AI286">
        <v>34736940</v>
      </c>
      <c r="AJ286">
        <v>286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</row>
    <row r="287" spans="1:44" x14ac:dyDescent="0.2">
      <c r="A287">
        <f>ROW(Source!A129)</f>
        <v>129</v>
      </c>
      <c r="B287">
        <v>34736941</v>
      </c>
      <c r="C287">
        <v>34736934</v>
      </c>
      <c r="D287">
        <v>31451016</v>
      </c>
      <c r="E287">
        <v>1</v>
      </c>
      <c r="F287">
        <v>1</v>
      </c>
      <c r="G287">
        <v>1</v>
      </c>
      <c r="H287">
        <v>3</v>
      </c>
      <c r="I287" t="s">
        <v>606</v>
      </c>
      <c r="J287" t="s">
        <v>607</v>
      </c>
      <c r="K287" t="s">
        <v>608</v>
      </c>
      <c r="L287">
        <v>1339</v>
      </c>
      <c r="N287">
        <v>1007</v>
      </c>
      <c r="O287" t="s">
        <v>81</v>
      </c>
      <c r="P287" t="s">
        <v>81</v>
      </c>
      <c r="Q287">
        <v>1</v>
      </c>
      <c r="X287">
        <v>4.0000000000000002E-4</v>
      </c>
      <c r="Y287">
        <v>74.58</v>
      </c>
      <c r="Z287">
        <v>0</v>
      </c>
      <c r="AA287">
        <v>0</v>
      </c>
      <c r="AB287">
        <v>0</v>
      </c>
      <c r="AC287">
        <v>0</v>
      </c>
      <c r="AD287">
        <v>1</v>
      </c>
      <c r="AE287">
        <v>0</v>
      </c>
      <c r="AF287" t="s">
        <v>47</v>
      </c>
      <c r="AG287">
        <v>4.0000000000000002E-4</v>
      </c>
      <c r="AH287">
        <v>2</v>
      </c>
      <c r="AI287">
        <v>34736941</v>
      </c>
      <c r="AJ287">
        <v>287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</row>
    <row r="288" spans="1:44" x14ac:dyDescent="0.2">
      <c r="A288">
        <f>ROW(Source!A129)</f>
        <v>129</v>
      </c>
      <c r="B288">
        <v>34736942</v>
      </c>
      <c r="C288">
        <v>34736934</v>
      </c>
      <c r="D288">
        <v>31442177</v>
      </c>
      <c r="E288">
        <v>17</v>
      </c>
      <c r="F288">
        <v>1</v>
      </c>
      <c r="G288">
        <v>1</v>
      </c>
      <c r="H288">
        <v>3</v>
      </c>
      <c r="I288" t="s">
        <v>252</v>
      </c>
      <c r="J288" t="s">
        <v>47</v>
      </c>
      <c r="K288" t="s">
        <v>253</v>
      </c>
      <c r="L288">
        <v>1348</v>
      </c>
      <c r="N288">
        <v>1009</v>
      </c>
      <c r="O288" t="s">
        <v>74</v>
      </c>
      <c r="P288" t="s">
        <v>74</v>
      </c>
      <c r="Q288">
        <v>1000</v>
      </c>
      <c r="X288">
        <v>2.4500000000000001E-2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 t="s">
        <v>47</v>
      </c>
      <c r="AG288">
        <v>2.4500000000000001E-2</v>
      </c>
      <c r="AH288">
        <v>2</v>
      </c>
      <c r="AI288">
        <v>34736942</v>
      </c>
      <c r="AJ288">
        <v>288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</row>
    <row r="289" spans="1:44" x14ac:dyDescent="0.2">
      <c r="A289">
        <f>ROW(Source!A129)</f>
        <v>129</v>
      </c>
      <c r="B289">
        <v>34736943</v>
      </c>
      <c r="C289">
        <v>34736934</v>
      </c>
      <c r="D289">
        <v>31483556</v>
      </c>
      <c r="E289">
        <v>1</v>
      </c>
      <c r="F289">
        <v>1</v>
      </c>
      <c r="G289">
        <v>1</v>
      </c>
      <c r="H289">
        <v>3</v>
      </c>
      <c r="I289" t="s">
        <v>609</v>
      </c>
      <c r="J289" t="s">
        <v>610</v>
      </c>
      <c r="K289" t="s">
        <v>611</v>
      </c>
      <c r="L289">
        <v>1348</v>
      </c>
      <c r="N289">
        <v>1009</v>
      </c>
      <c r="O289" t="s">
        <v>74</v>
      </c>
      <c r="P289" t="s">
        <v>74</v>
      </c>
      <c r="Q289">
        <v>1000</v>
      </c>
      <c r="X289">
        <v>1.5E-3</v>
      </c>
      <c r="Y289">
        <v>20775</v>
      </c>
      <c r="Z289">
        <v>0</v>
      </c>
      <c r="AA289">
        <v>0</v>
      </c>
      <c r="AB289">
        <v>0</v>
      </c>
      <c r="AC289">
        <v>0</v>
      </c>
      <c r="AD289">
        <v>1</v>
      </c>
      <c r="AE289">
        <v>0</v>
      </c>
      <c r="AF289" t="s">
        <v>47</v>
      </c>
      <c r="AG289">
        <v>1.5E-3</v>
      </c>
      <c r="AH289">
        <v>2</v>
      </c>
      <c r="AI289">
        <v>34736943</v>
      </c>
      <c r="AJ289">
        <v>289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</row>
    <row r="290" spans="1:44" x14ac:dyDescent="0.2">
      <c r="A290">
        <f>ROW(Source!A129)</f>
        <v>129</v>
      </c>
      <c r="B290">
        <v>34736944</v>
      </c>
      <c r="C290">
        <v>34736934</v>
      </c>
      <c r="D290">
        <v>31483820</v>
      </c>
      <c r="E290">
        <v>1</v>
      </c>
      <c r="F290">
        <v>1</v>
      </c>
      <c r="G290">
        <v>1</v>
      </c>
      <c r="H290">
        <v>3</v>
      </c>
      <c r="I290" t="s">
        <v>612</v>
      </c>
      <c r="J290" t="s">
        <v>613</v>
      </c>
      <c r="K290" t="s">
        <v>614</v>
      </c>
      <c r="L290">
        <v>1348</v>
      </c>
      <c r="N290">
        <v>1009</v>
      </c>
      <c r="O290" t="s">
        <v>74</v>
      </c>
      <c r="P290" t="s">
        <v>74</v>
      </c>
      <c r="Q290">
        <v>1000</v>
      </c>
      <c r="X290">
        <v>5.0000000000000001E-3</v>
      </c>
      <c r="Y290">
        <v>2898.5</v>
      </c>
      <c r="Z290">
        <v>0</v>
      </c>
      <c r="AA290">
        <v>0</v>
      </c>
      <c r="AB290">
        <v>0</v>
      </c>
      <c r="AC290">
        <v>0</v>
      </c>
      <c r="AD290">
        <v>1</v>
      </c>
      <c r="AE290">
        <v>0</v>
      </c>
      <c r="AF290" t="s">
        <v>47</v>
      </c>
      <c r="AG290">
        <v>5.0000000000000001E-3</v>
      </c>
      <c r="AH290">
        <v>2</v>
      </c>
      <c r="AI290">
        <v>34736944</v>
      </c>
      <c r="AJ290">
        <v>290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</row>
    <row r="291" spans="1:44" x14ac:dyDescent="0.2">
      <c r="A291">
        <f>ROW(Source!A132)</f>
        <v>132</v>
      </c>
      <c r="B291">
        <v>34736438</v>
      </c>
      <c r="C291">
        <v>34736437</v>
      </c>
      <c r="D291">
        <v>31709863</v>
      </c>
      <c r="E291">
        <v>1</v>
      </c>
      <c r="F291">
        <v>1</v>
      </c>
      <c r="G291">
        <v>1</v>
      </c>
      <c r="H291">
        <v>1</v>
      </c>
      <c r="I291" t="s">
        <v>532</v>
      </c>
      <c r="J291" t="s">
        <v>47</v>
      </c>
      <c r="K291" t="s">
        <v>533</v>
      </c>
      <c r="L291">
        <v>1191</v>
      </c>
      <c r="N291">
        <v>1013</v>
      </c>
      <c r="O291" t="s">
        <v>414</v>
      </c>
      <c r="P291" t="s">
        <v>414</v>
      </c>
      <c r="Q291">
        <v>1</v>
      </c>
      <c r="X291">
        <v>13.4</v>
      </c>
      <c r="Y291">
        <v>0</v>
      </c>
      <c r="Z291">
        <v>0</v>
      </c>
      <c r="AA291">
        <v>0</v>
      </c>
      <c r="AB291">
        <v>8.5299999999999994</v>
      </c>
      <c r="AC291">
        <v>0</v>
      </c>
      <c r="AD291">
        <v>1</v>
      </c>
      <c r="AE291">
        <v>1</v>
      </c>
      <c r="AF291" t="s">
        <v>47</v>
      </c>
      <c r="AG291">
        <v>13.4</v>
      </c>
      <c r="AH291">
        <v>2</v>
      </c>
      <c r="AI291">
        <v>34736438</v>
      </c>
      <c r="AJ291">
        <v>291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</row>
    <row r="292" spans="1:44" x14ac:dyDescent="0.2">
      <c r="A292">
        <f>ROW(Source!A132)</f>
        <v>132</v>
      </c>
      <c r="B292">
        <v>34736439</v>
      </c>
      <c r="C292">
        <v>34736437</v>
      </c>
      <c r="D292">
        <v>31709492</v>
      </c>
      <c r="E292">
        <v>1</v>
      </c>
      <c r="F292">
        <v>1</v>
      </c>
      <c r="G292">
        <v>1</v>
      </c>
      <c r="H292">
        <v>1</v>
      </c>
      <c r="I292" t="s">
        <v>434</v>
      </c>
      <c r="J292" t="s">
        <v>47</v>
      </c>
      <c r="K292" t="s">
        <v>435</v>
      </c>
      <c r="L292">
        <v>1191</v>
      </c>
      <c r="N292">
        <v>1013</v>
      </c>
      <c r="O292" t="s">
        <v>414</v>
      </c>
      <c r="P292" t="s">
        <v>414</v>
      </c>
      <c r="Q292">
        <v>1</v>
      </c>
      <c r="X292">
        <v>0.03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1</v>
      </c>
      <c r="AE292">
        <v>2</v>
      </c>
      <c r="AF292" t="s">
        <v>47</v>
      </c>
      <c r="AG292">
        <v>0.03</v>
      </c>
      <c r="AH292">
        <v>2</v>
      </c>
      <c r="AI292">
        <v>34736439</v>
      </c>
      <c r="AJ292">
        <v>292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</row>
    <row r="293" spans="1:44" x14ac:dyDescent="0.2">
      <c r="A293">
        <f>ROW(Source!A132)</f>
        <v>132</v>
      </c>
      <c r="B293">
        <v>34736440</v>
      </c>
      <c r="C293">
        <v>34736437</v>
      </c>
      <c r="D293">
        <v>31528142</v>
      </c>
      <c r="E293">
        <v>1</v>
      </c>
      <c r="F293">
        <v>1</v>
      </c>
      <c r="G293">
        <v>1</v>
      </c>
      <c r="H293">
        <v>2</v>
      </c>
      <c r="I293" t="s">
        <v>439</v>
      </c>
      <c r="J293" t="s">
        <v>440</v>
      </c>
      <c r="K293" t="s">
        <v>441</v>
      </c>
      <c r="L293">
        <v>1368</v>
      </c>
      <c r="N293">
        <v>1011</v>
      </c>
      <c r="O293" t="s">
        <v>418</v>
      </c>
      <c r="P293" t="s">
        <v>418</v>
      </c>
      <c r="Q293">
        <v>1</v>
      </c>
      <c r="X293">
        <v>0.03</v>
      </c>
      <c r="Y293">
        <v>0</v>
      </c>
      <c r="Z293">
        <v>65.709999999999994</v>
      </c>
      <c r="AA293">
        <v>11.6</v>
      </c>
      <c r="AB293">
        <v>0</v>
      </c>
      <c r="AC293">
        <v>0</v>
      </c>
      <c r="AD293">
        <v>1</v>
      </c>
      <c r="AE293">
        <v>0</v>
      </c>
      <c r="AF293" t="s">
        <v>47</v>
      </c>
      <c r="AG293">
        <v>0.03</v>
      </c>
      <c r="AH293">
        <v>2</v>
      </c>
      <c r="AI293">
        <v>34736440</v>
      </c>
      <c r="AJ293">
        <v>293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</row>
    <row r="294" spans="1:44" x14ac:dyDescent="0.2">
      <c r="A294">
        <f>ROW(Source!A132)</f>
        <v>132</v>
      </c>
      <c r="B294">
        <v>34736441</v>
      </c>
      <c r="C294">
        <v>34736437</v>
      </c>
      <c r="D294">
        <v>31449168</v>
      </c>
      <c r="E294">
        <v>1</v>
      </c>
      <c r="F294">
        <v>1</v>
      </c>
      <c r="G294">
        <v>1</v>
      </c>
      <c r="H294">
        <v>3</v>
      </c>
      <c r="I294" t="s">
        <v>615</v>
      </c>
      <c r="J294" t="s">
        <v>616</v>
      </c>
      <c r="K294" t="s">
        <v>617</v>
      </c>
      <c r="L294">
        <v>1348</v>
      </c>
      <c r="N294">
        <v>1009</v>
      </c>
      <c r="O294" t="s">
        <v>74</v>
      </c>
      <c r="P294" t="s">
        <v>74</v>
      </c>
      <c r="Q294">
        <v>1000</v>
      </c>
      <c r="X294">
        <v>1.4E-3</v>
      </c>
      <c r="Y294">
        <v>8475</v>
      </c>
      <c r="Z294">
        <v>0</v>
      </c>
      <c r="AA294">
        <v>0</v>
      </c>
      <c r="AB294">
        <v>0</v>
      </c>
      <c r="AC294">
        <v>0</v>
      </c>
      <c r="AD294">
        <v>1</v>
      </c>
      <c r="AE294">
        <v>0</v>
      </c>
      <c r="AF294" t="s">
        <v>47</v>
      </c>
      <c r="AG294">
        <v>1.4E-3</v>
      </c>
      <c r="AH294">
        <v>2</v>
      </c>
      <c r="AI294">
        <v>34736441</v>
      </c>
      <c r="AJ294">
        <v>295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</row>
    <row r="295" spans="1:44" x14ac:dyDescent="0.2">
      <c r="A295">
        <f>ROW(Source!A132)</f>
        <v>132</v>
      </c>
      <c r="B295">
        <v>34736442</v>
      </c>
      <c r="C295">
        <v>34736437</v>
      </c>
      <c r="D295">
        <v>31468901</v>
      </c>
      <c r="E295">
        <v>1</v>
      </c>
      <c r="F295">
        <v>1</v>
      </c>
      <c r="G295">
        <v>1</v>
      </c>
      <c r="H295">
        <v>3</v>
      </c>
      <c r="I295" t="s">
        <v>618</v>
      </c>
      <c r="J295" t="s">
        <v>619</v>
      </c>
      <c r="K295" t="s">
        <v>620</v>
      </c>
      <c r="L295">
        <v>1348</v>
      </c>
      <c r="N295">
        <v>1009</v>
      </c>
      <c r="O295" t="s">
        <v>74</v>
      </c>
      <c r="P295" t="s">
        <v>74</v>
      </c>
      <c r="Q295">
        <v>1000</v>
      </c>
      <c r="X295">
        <v>1.12E-2</v>
      </c>
      <c r="Y295">
        <v>7977</v>
      </c>
      <c r="Z295">
        <v>0</v>
      </c>
      <c r="AA295">
        <v>0</v>
      </c>
      <c r="AB295">
        <v>0</v>
      </c>
      <c r="AC295">
        <v>0</v>
      </c>
      <c r="AD295">
        <v>1</v>
      </c>
      <c r="AE295">
        <v>0</v>
      </c>
      <c r="AF295" t="s">
        <v>47</v>
      </c>
      <c r="AG295">
        <v>1.12E-2</v>
      </c>
      <c r="AH295">
        <v>2</v>
      </c>
      <c r="AI295">
        <v>34736442</v>
      </c>
      <c r="AJ295">
        <v>296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</row>
    <row r="296" spans="1:44" x14ac:dyDescent="0.2">
      <c r="A296">
        <f>ROW(Source!A132)</f>
        <v>132</v>
      </c>
      <c r="B296">
        <v>34736443</v>
      </c>
      <c r="C296">
        <v>34736437</v>
      </c>
      <c r="D296">
        <v>31470237</v>
      </c>
      <c r="E296">
        <v>1</v>
      </c>
      <c r="F296">
        <v>1</v>
      </c>
      <c r="G296">
        <v>1</v>
      </c>
      <c r="H296">
        <v>3</v>
      </c>
      <c r="I296" t="s">
        <v>461</v>
      </c>
      <c r="J296" t="s">
        <v>462</v>
      </c>
      <c r="K296" t="s">
        <v>463</v>
      </c>
      <c r="L296">
        <v>1348</v>
      </c>
      <c r="N296">
        <v>1009</v>
      </c>
      <c r="O296" t="s">
        <v>74</v>
      </c>
      <c r="P296" t="s">
        <v>74</v>
      </c>
      <c r="Q296">
        <v>1000</v>
      </c>
      <c r="X296">
        <v>3.8999999999999998E-3</v>
      </c>
      <c r="Y296">
        <v>8190</v>
      </c>
      <c r="Z296">
        <v>0</v>
      </c>
      <c r="AA296">
        <v>0</v>
      </c>
      <c r="AB296">
        <v>0</v>
      </c>
      <c r="AC296">
        <v>0</v>
      </c>
      <c r="AD296">
        <v>1</v>
      </c>
      <c r="AE296">
        <v>0</v>
      </c>
      <c r="AF296" t="s">
        <v>47</v>
      </c>
      <c r="AG296">
        <v>3.8999999999999998E-3</v>
      </c>
      <c r="AH296">
        <v>2</v>
      </c>
      <c r="AI296">
        <v>34736443</v>
      </c>
      <c r="AJ296">
        <v>297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</row>
    <row r="297" spans="1:44" x14ac:dyDescent="0.2">
      <c r="A297">
        <f>ROW(Source!A132)</f>
        <v>132</v>
      </c>
      <c r="B297">
        <v>34736444</v>
      </c>
      <c r="C297">
        <v>34736437</v>
      </c>
      <c r="D297">
        <v>31470484</v>
      </c>
      <c r="E297">
        <v>1</v>
      </c>
      <c r="F297">
        <v>1</v>
      </c>
      <c r="G297">
        <v>1</v>
      </c>
      <c r="H297">
        <v>3</v>
      </c>
      <c r="I297" t="s">
        <v>621</v>
      </c>
      <c r="J297" t="s">
        <v>622</v>
      </c>
      <c r="K297" t="s">
        <v>623</v>
      </c>
      <c r="L297">
        <v>1348</v>
      </c>
      <c r="N297">
        <v>1009</v>
      </c>
      <c r="O297" t="s">
        <v>74</v>
      </c>
      <c r="P297" t="s">
        <v>74</v>
      </c>
      <c r="Q297">
        <v>1000</v>
      </c>
      <c r="X297">
        <v>7.1999999999999995E-2</v>
      </c>
      <c r="Y297">
        <v>11200</v>
      </c>
      <c r="Z297">
        <v>0</v>
      </c>
      <c r="AA297">
        <v>0</v>
      </c>
      <c r="AB297">
        <v>0</v>
      </c>
      <c r="AC297">
        <v>0</v>
      </c>
      <c r="AD297">
        <v>1</v>
      </c>
      <c r="AE297">
        <v>0</v>
      </c>
      <c r="AF297" t="s">
        <v>47</v>
      </c>
      <c r="AG297">
        <v>7.1999999999999995E-2</v>
      </c>
      <c r="AH297">
        <v>2</v>
      </c>
      <c r="AI297">
        <v>34736444</v>
      </c>
      <c r="AJ297">
        <v>298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</row>
    <row r="298" spans="1:44" x14ac:dyDescent="0.2">
      <c r="A298">
        <f>ROW(Source!A133)</f>
        <v>133</v>
      </c>
      <c r="B298">
        <v>34736438</v>
      </c>
      <c r="C298">
        <v>34736437</v>
      </c>
      <c r="D298">
        <v>31709863</v>
      </c>
      <c r="E298">
        <v>1</v>
      </c>
      <c r="F298">
        <v>1</v>
      </c>
      <c r="G298">
        <v>1</v>
      </c>
      <c r="H298">
        <v>1</v>
      </c>
      <c r="I298" t="s">
        <v>532</v>
      </c>
      <c r="J298" t="s">
        <v>47</v>
      </c>
      <c r="K298" t="s">
        <v>533</v>
      </c>
      <c r="L298">
        <v>1191</v>
      </c>
      <c r="N298">
        <v>1013</v>
      </c>
      <c r="O298" t="s">
        <v>414</v>
      </c>
      <c r="P298" t="s">
        <v>414</v>
      </c>
      <c r="Q298">
        <v>1</v>
      </c>
      <c r="X298">
        <v>13.4</v>
      </c>
      <c r="Y298">
        <v>0</v>
      </c>
      <c r="Z298">
        <v>0</v>
      </c>
      <c r="AA298">
        <v>0</v>
      </c>
      <c r="AB298">
        <v>8.5299999999999994</v>
      </c>
      <c r="AC298">
        <v>0</v>
      </c>
      <c r="AD298">
        <v>1</v>
      </c>
      <c r="AE298">
        <v>1</v>
      </c>
      <c r="AF298" t="s">
        <v>47</v>
      </c>
      <c r="AG298">
        <v>13.4</v>
      </c>
      <c r="AH298">
        <v>2</v>
      </c>
      <c r="AI298">
        <v>34736438</v>
      </c>
      <c r="AJ298">
        <v>299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</row>
    <row r="299" spans="1:44" x14ac:dyDescent="0.2">
      <c r="A299">
        <f>ROW(Source!A133)</f>
        <v>133</v>
      </c>
      <c r="B299">
        <v>34736439</v>
      </c>
      <c r="C299">
        <v>34736437</v>
      </c>
      <c r="D299">
        <v>31709492</v>
      </c>
      <c r="E299">
        <v>1</v>
      </c>
      <c r="F299">
        <v>1</v>
      </c>
      <c r="G299">
        <v>1</v>
      </c>
      <c r="H299">
        <v>1</v>
      </c>
      <c r="I299" t="s">
        <v>434</v>
      </c>
      <c r="J299" t="s">
        <v>47</v>
      </c>
      <c r="K299" t="s">
        <v>435</v>
      </c>
      <c r="L299">
        <v>1191</v>
      </c>
      <c r="N299">
        <v>1013</v>
      </c>
      <c r="O299" t="s">
        <v>414</v>
      </c>
      <c r="P299" t="s">
        <v>414</v>
      </c>
      <c r="Q299">
        <v>1</v>
      </c>
      <c r="X299">
        <v>0.03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1</v>
      </c>
      <c r="AE299">
        <v>2</v>
      </c>
      <c r="AF299" t="s">
        <v>47</v>
      </c>
      <c r="AG299">
        <v>0.03</v>
      </c>
      <c r="AH299">
        <v>2</v>
      </c>
      <c r="AI299">
        <v>34736439</v>
      </c>
      <c r="AJ299">
        <v>300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</row>
    <row r="300" spans="1:44" x14ac:dyDescent="0.2">
      <c r="A300">
        <f>ROW(Source!A133)</f>
        <v>133</v>
      </c>
      <c r="B300">
        <v>34736440</v>
      </c>
      <c r="C300">
        <v>34736437</v>
      </c>
      <c r="D300">
        <v>31528142</v>
      </c>
      <c r="E300">
        <v>1</v>
      </c>
      <c r="F300">
        <v>1</v>
      </c>
      <c r="G300">
        <v>1</v>
      </c>
      <c r="H300">
        <v>2</v>
      </c>
      <c r="I300" t="s">
        <v>439</v>
      </c>
      <c r="J300" t="s">
        <v>440</v>
      </c>
      <c r="K300" t="s">
        <v>441</v>
      </c>
      <c r="L300">
        <v>1368</v>
      </c>
      <c r="N300">
        <v>1011</v>
      </c>
      <c r="O300" t="s">
        <v>418</v>
      </c>
      <c r="P300" t="s">
        <v>418</v>
      </c>
      <c r="Q300">
        <v>1</v>
      </c>
      <c r="X300">
        <v>0.03</v>
      </c>
      <c r="Y300">
        <v>0</v>
      </c>
      <c r="Z300">
        <v>65.709999999999994</v>
      </c>
      <c r="AA300">
        <v>11.6</v>
      </c>
      <c r="AB300">
        <v>0</v>
      </c>
      <c r="AC300">
        <v>0</v>
      </c>
      <c r="AD300">
        <v>1</v>
      </c>
      <c r="AE300">
        <v>0</v>
      </c>
      <c r="AF300" t="s">
        <v>47</v>
      </c>
      <c r="AG300">
        <v>0.03</v>
      </c>
      <c r="AH300">
        <v>2</v>
      </c>
      <c r="AI300">
        <v>34736440</v>
      </c>
      <c r="AJ300">
        <v>301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</row>
    <row r="301" spans="1:44" x14ac:dyDescent="0.2">
      <c r="A301">
        <f>ROW(Source!A133)</f>
        <v>133</v>
      </c>
      <c r="B301">
        <v>34736441</v>
      </c>
      <c r="C301">
        <v>34736437</v>
      </c>
      <c r="D301">
        <v>31449168</v>
      </c>
      <c r="E301">
        <v>1</v>
      </c>
      <c r="F301">
        <v>1</v>
      </c>
      <c r="G301">
        <v>1</v>
      </c>
      <c r="H301">
        <v>3</v>
      </c>
      <c r="I301" t="s">
        <v>615</v>
      </c>
      <c r="J301" t="s">
        <v>616</v>
      </c>
      <c r="K301" t="s">
        <v>617</v>
      </c>
      <c r="L301">
        <v>1348</v>
      </c>
      <c r="N301">
        <v>1009</v>
      </c>
      <c r="O301" t="s">
        <v>74</v>
      </c>
      <c r="P301" t="s">
        <v>74</v>
      </c>
      <c r="Q301">
        <v>1000</v>
      </c>
      <c r="X301">
        <v>1.4E-3</v>
      </c>
      <c r="Y301">
        <v>8475</v>
      </c>
      <c r="Z301">
        <v>0</v>
      </c>
      <c r="AA301">
        <v>0</v>
      </c>
      <c r="AB301">
        <v>0</v>
      </c>
      <c r="AC301">
        <v>0</v>
      </c>
      <c r="AD301">
        <v>1</v>
      </c>
      <c r="AE301">
        <v>0</v>
      </c>
      <c r="AF301" t="s">
        <v>47</v>
      </c>
      <c r="AG301">
        <v>1.4E-3</v>
      </c>
      <c r="AH301">
        <v>2</v>
      </c>
      <c r="AI301">
        <v>34736441</v>
      </c>
      <c r="AJ301">
        <v>303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</row>
    <row r="302" spans="1:44" x14ac:dyDescent="0.2">
      <c r="A302">
        <f>ROW(Source!A133)</f>
        <v>133</v>
      </c>
      <c r="B302">
        <v>34736442</v>
      </c>
      <c r="C302">
        <v>34736437</v>
      </c>
      <c r="D302">
        <v>31468901</v>
      </c>
      <c r="E302">
        <v>1</v>
      </c>
      <c r="F302">
        <v>1</v>
      </c>
      <c r="G302">
        <v>1</v>
      </c>
      <c r="H302">
        <v>3</v>
      </c>
      <c r="I302" t="s">
        <v>618</v>
      </c>
      <c r="J302" t="s">
        <v>619</v>
      </c>
      <c r="K302" t="s">
        <v>620</v>
      </c>
      <c r="L302">
        <v>1348</v>
      </c>
      <c r="N302">
        <v>1009</v>
      </c>
      <c r="O302" t="s">
        <v>74</v>
      </c>
      <c r="P302" t="s">
        <v>74</v>
      </c>
      <c r="Q302">
        <v>1000</v>
      </c>
      <c r="X302">
        <v>1.12E-2</v>
      </c>
      <c r="Y302">
        <v>7977</v>
      </c>
      <c r="Z302">
        <v>0</v>
      </c>
      <c r="AA302">
        <v>0</v>
      </c>
      <c r="AB302">
        <v>0</v>
      </c>
      <c r="AC302">
        <v>0</v>
      </c>
      <c r="AD302">
        <v>1</v>
      </c>
      <c r="AE302">
        <v>0</v>
      </c>
      <c r="AF302" t="s">
        <v>47</v>
      </c>
      <c r="AG302">
        <v>1.12E-2</v>
      </c>
      <c r="AH302">
        <v>2</v>
      </c>
      <c r="AI302">
        <v>34736442</v>
      </c>
      <c r="AJ302">
        <v>304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</row>
    <row r="303" spans="1:44" x14ac:dyDescent="0.2">
      <c r="A303">
        <f>ROW(Source!A133)</f>
        <v>133</v>
      </c>
      <c r="B303">
        <v>34736443</v>
      </c>
      <c r="C303">
        <v>34736437</v>
      </c>
      <c r="D303">
        <v>31470237</v>
      </c>
      <c r="E303">
        <v>1</v>
      </c>
      <c r="F303">
        <v>1</v>
      </c>
      <c r="G303">
        <v>1</v>
      </c>
      <c r="H303">
        <v>3</v>
      </c>
      <c r="I303" t="s">
        <v>461</v>
      </c>
      <c r="J303" t="s">
        <v>462</v>
      </c>
      <c r="K303" t="s">
        <v>463</v>
      </c>
      <c r="L303">
        <v>1348</v>
      </c>
      <c r="N303">
        <v>1009</v>
      </c>
      <c r="O303" t="s">
        <v>74</v>
      </c>
      <c r="P303" t="s">
        <v>74</v>
      </c>
      <c r="Q303">
        <v>1000</v>
      </c>
      <c r="X303">
        <v>3.8999999999999998E-3</v>
      </c>
      <c r="Y303">
        <v>8190</v>
      </c>
      <c r="Z303">
        <v>0</v>
      </c>
      <c r="AA303">
        <v>0</v>
      </c>
      <c r="AB303">
        <v>0</v>
      </c>
      <c r="AC303">
        <v>0</v>
      </c>
      <c r="AD303">
        <v>1</v>
      </c>
      <c r="AE303">
        <v>0</v>
      </c>
      <c r="AF303" t="s">
        <v>47</v>
      </c>
      <c r="AG303">
        <v>3.8999999999999998E-3</v>
      </c>
      <c r="AH303">
        <v>2</v>
      </c>
      <c r="AI303">
        <v>34736443</v>
      </c>
      <c r="AJ303">
        <v>305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</row>
    <row r="304" spans="1:44" x14ac:dyDescent="0.2">
      <c r="A304">
        <f>ROW(Source!A133)</f>
        <v>133</v>
      </c>
      <c r="B304">
        <v>34736444</v>
      </c>
      <c r="C304">
        <v>34736437</v>
      </c>
      <c r="D304">
        <v>31470484</v>
      </c>
      <c r="E304">
        <v>1</v>
      </c>
      <c r="F304">
        <v>1</v>
      </c>
      <c r="G304">
        <v>1</v>
      </c>
      <c r="H304">
        <v>3</v>
      </c>
      <c r="I304" t="s">
        <v>621</v>
      </c>
      <c r="J304" t="s">
        <v>622</v>
      </c>
      <c r="K304" t="s">
        <v>623</v>
      </c>
      <c r="L304">
        <v>1348</v>
      </c>
      <c r="N304">
        <v>1009</v>
      </c>
      <c r="O304" t="s">
        <v>74</v>
      </c>
      <c r="P304" t="s">
        <v>74</v>
      </c>
      <c r="Q304">
        <v>1000</v>
      </c>
      <c r="X304">
        <v>7.1999999999999995E-2</v>
      </c>
      <c r="Y304">
        <v>11200</v>
      </c>
      <c r="Z304">
        <v>0</v>
      </c>
      <c r="AA304">
        <v>0</v>
      </c>
      <c r="AB304">
        <v>0</v>
      </c>
      <c r="AC304">
        <v>0</v>
      </c>
      <c r="AD304">
        <v>1</v>
      </c>
      <c r="AE304">
        <v>0</v>
      </c>
      <c r="AF304" t="s">
        <v>47</v>
      </c>
      <c r="AG304">
        <v>7.1999999999999995E-2</v>
      </c>
      <c r="AH304">
        <v>2</v>
      </c>
      <c r="AI304">
        <v>34736444</v>
      </c>
      <c r="AJ304">
        <v>306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</row>
    <row r="305" spans="1:44" x14ac:dyDescent="0.2">
      <c r="A305">
        <f>ROW(Source!A136)</f>
        <v>136</v>
      </c>
      <c r="B305">
        <v>34737005</v>
      </c>
      <c r="C305">
        <v>34736967</v>
      </c>
      <c r="D305">
        <v>31709863</v>
      </c>
      <c r="E305">
        <v>1</v>
      </c>
      <c r="F305">
        <v>1</v>
      </c>
      <c r="G305">
        <v>1</v>
      </c>
      <c r="H305">
        <v>1</v>
      </c>
      <c r="I305" t="s">
        <v>532</v>
      </c>
      <c r="J305" t="s">
        <v>47</v>
      </c>
      <c r="K305" t="s">
        <v>533</v>
      </c>
      <c r="L305">
        <v>1191</v>
      </c>
      <c r="N305">
        <v>1013</v>
      </c>
      <c r="O305" t="s">
        <v>414</v>
      </c>
      <c r="P305" t="s">
        <v>414</v>
      </c>
      <c r="Q305">
        <v>1</v>
      </c>
      <c r="X305">
        <v>82.09</v>
      </c>
      <c r="Y305">
        <v>0</v>
      </c>
      <c r="Z305">
        <v>0</v>
      </c>
      <c r="AA305">
        <v>0</v>
      </c>
      <c r="AB305">
        <v>8.5299999999999994</v>
      </c>
      <c r="AC305">
        <v>0</v>
      </c>
      <c r="AD305">
        <v>1</v>
      </c>
      <c r="AE305">
        <v>1</v>
      </c>
      <c r="AF305" t="s">
        <v>47</v>
      </c>
      <c r="AG305">
        <v>82.09</v>
      </c>
      <c r="AH305">
        <v>2</v>
      </c>
      <c r="AI305">
        <v>34737005</v>
      </c>
      <c r="AJ305">
        <v>307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</row>
    <row r="306" spans="1:44" x14ac:dyDescent="0.2">
      <c r="A306">
        <f>ROW(Source!A136)</f>
        <v>136</v>
      </c>
      <c r="B306">
        <v>34737006</v>
      </c>
      <c r="C306">
        <v>34736967</v>
      </c>
      <c r="D306">
        <v>31446395</v>
      </c>
      <c r="E306">
        <v>1</v>
      </c>
      <c r="F306">
        <v>1</v>
      </c>
      <c r="G306">
        <v>1</v>
      </c>
      <c r="H306">
        <v>3</v>
      </c>
      <c r="I306" t="s">
        <v>594</v>
      </c>
      <c r="J306" t="s">
        <v>595</v>
      </c>
      <c r="K306" t="s">
        <v>596</v>
      </c>
      <c r="L306">
        <v>1339</v>
      </c>
      <c r="N306">
        <v>1007</v>
      </c>
      <c r="O306" t="s">
        <v>81</v>
      </c>
      <c r="P306" t="s">
        <v>81</v>
      </c>
      <c r="Q306">
        <v>1</v>
      </c>
      <c r="X306">
        <v>0.15</v>
      </c>
      <c r="Y306">
        <v>2.44</v>
      </c>
      <c r="Z306">
        <v>0</v>
      </c>
      <c r="AA306">
        <v>0</v>
      </c>
      <c r="AB306">
        <v>0</v>
      </c>
      <c r="AC306">
        <v>0</v>
      </c>
      <c r="AD306">
        <v>1</v>
      </c>
      <c r="AE306">
        <v>0</v>
      </c>
      <c r="AF306" t="s">
        <v>47</v>
      </c>
      <c r="AG306">
        <v>0.15</v>
      </c>
      <c r="AH306">
        <v>2</v>
      </c>
      <c r="AI306">
        <v>34737006</v>
      </c>
      <c r="AJ306">
        <v>308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</row>
    <row r="307" spans="1:44" x14ac:dyDescent="0.2">
      <c r="A307">
        <f>ROW(Source!A136)</f>
        <v>136</v>
      </c>
      <c r="B307">
        <v>34737007</v>
      </c>
      <c r="C307">
        <v>34736967</v>
      </c>
      <c r="D307">
        <v>31446876</v>
      </c>
      <c r="E307">
        <v>1</v>
      </c>
      <c r="F307">
        <v>1</v>
      </c>
      <c r="G307">
        <v>1</v>
      </c>
      <c r="H307">
        <v>3</v>
      </c>
      <c r="I307" t="s">
        <v>624</v>
      </c>
      <c r="J307" t="s">
        <v>625</v>
      </c>
      <c r="K307" t="s">
        <v>626</v>
      </c>
      <c r="L307">
        <v>1346</v>
      </c>
      <c r="N307">
        <v>1009</v>
      </c>
      <c r="O307" t="s">
        <v>564</v>
      </c>
      <c r="P307" t="s">
        <v>564</v>
      </c>
      <c r="Q307">
        <v>1</v>
      </c>
      <c r="X307">
        <v>0.9</v>
      </c>
      <c r="Y307">
        <v>11.6</v>
      </c>
      <c r="Z307">
        <v>0</v>
      </c>
      <c r="AA307">
        <v>0</v>
      </c>
      <c r="AB307">
        <v>0</v>
      </c>
      <c r="AC307">
        <v>0</v>
      </c>
      <c r="AD307">
        <v>1</v>
      </c>
      <c r="AE307">
        <v>0</v>
      </c>
      <c r="AF307" t="s">
        <v>47</v>
      </c>
      <c r="AG307">
        <v>0.9</v>
      </c>
      <c r="AH307">
        <v>2</v>
      </c>
      <c r="AI307">
        <v>34737007</v>
      </c>
      <c r="AJ307">
        <v>309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</row>
    <row r="308" spans="1:44" x14ac:dyDescent="0.2">
      <c r="A308">
        <f>ROW(Source!A136)</f>
        <v>136</v>
      </c>
      <c r="B308">
        <v>34737008</v>
      </c>
      <c r="C308">
        <v>34736967</v>
      </c>
      <c r="D308">
        <v>31443717</v>
      </c>
      <c r="E308">
        <v>17</v>
      </c>
      <c r="F308">
        <v>1</v>
      </c>
      <c r="G308">
        <v>1</v>
      </c>
      <c r="H308">
        <v>3</v>
      </c>
      <c r="I308" t="s">
        <v>269</v>
      </c>
      <c r="J308" t="s">
        <v>47</v>
      </c>
      <c r="K308" t="s">
        <v>270</v>
      </c>
      <c r="L308">
        <v>1327</v>
      </c>
      <c r="N308">
        <v>1005</v>
      </c>
      <c r="O308" t="s">
        <v>170</v>
      </c>
      <c r="P308" t="s">
        <v>170</v>
      </c>
      <c r="Q308">
        <v>1</v>
      </c>
      <c r="X308">
        <v>0.02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 t="s">
        <v>47</v>
      </c>
      <c r="AG308">
        <v>0.02</v>
      </c>
      <c r="AH308">
        <v>2</v>
      </c>
      <c r="AI308">
        <v>34737008</v>
      </c>
      <c r="AJ308">
        <v>310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</row>
    <row r="309" spans="1:44" x14ac:dyDescent="0.2">
      <c r="A309">
        <f>ROW(Source!A136)</f>
        <v>136</v>
      </c>
      <c r="B309">
        <v>34737009</v>
      </c>
      <c r="C309">
        <v>34736967</v>
      </c>
      <c r="D309">
        <v>31450127</v>
      </c>
      <c r="E309">
        <v>1</v>
      </c>
      <c r="F309">
        <v>1</v>
      </c>
      <c r="G309">
        <v>1</v>
      </c>
      <c r="H309">
        <v>3</v>
      </c>
      <c r="I309" t="s">
        <v>603</v>
      </c>
      <c r="J309" t="s">
        <v>604</v>
      </c>
      <c r="K309" t="s">
        <v>605</v>
      </c>
      <c r="L309">
        <v>1346</v>
      </c>
      <c r="N309">
        <v>1009</v>
      </c>
      <c r="O309" t="s">
        <v>564</v>
      </c>
      <c r="P309" t="s">
        <v>564</v>
      </c>
      <c r="Q309">
        <v>1</v>
      </c>
      <c r="X309">
        <v>3</v>
      </c>
      <c r="Y309">
        <v>1.82</v>
      </c>
      <c r="Z309">
        <v>0</v>
      </c>
      <c r="AA309">
        <v>0</v>
      </c>
      <c r="AB309">
        <v>0</v>
      </c>
      <c r="AC309">
        <v>0</v>
      </c>
      <c r="AD309">
        <v>1</v>
      </c>
      <c r="AE309">
        <v>0</v>
      </c>
      <c r="AF309" t="s">
        <v>47</v>
      </c>
      <c r="AG309">
        <v>3</v>
      </c>
      <c r="AH309">
        <v>2</v>
      </c>
      <c r="AI309">
        <v>34737009</v>
      </c>
      <c r="AJ309">
        <v>311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</row>
    <row r="310" spans="1:44" x14ac:dyDescent="0.2">
      <c r="A310">
        <f>ROW(Source!A136)</f>
        <v>136</v>
      </c>
      <c r="B310">
        <v>34737010</v>
      </c>
      <c r="C310">
        <v>34736967</v>
      </c>
      <c r="D310">
        <v>31482165</v>
      </c>
      <c r="E310">
        <v>1</v>
      </c>
      <c r="F310">
        <v>1</v>
      </c>
      <c r="G310">
        <v>1</v>
      </c>
      <c r="H310">
        <v>3</v>
      </c>
      <c r="I310" t="s">
        <v>627</v>
      </c>
      <c r="J310" t="s">
        <v>628</v>
      </c>
      <c r="K310" t="s">
        <v>629</v>
      </c>
      <c r="L310">
        <v>1296</v>
      </c>
      <c r="N310">
        <v>1002</v>
      </c>
      <c r="O310" t="s">
        <v>630</v>
      </c>
      <c r="P310" t="s">
        <v>630</v>
      </c>
      <c r="Q310">
        <v>1</v>
      </c>
      <c r="X310">
        <v>25</v>
      </c>
      <c r="Y310">
        <v>110.19</v>
      </c>
      <c r="Z310">
        <v>0</v>
      </c>
      <c r="AA310">
        <v>0</v>
      </c>
      <c r="AB310">
        <v>0</v>
      </c>
      <c r="AC310">
        <v>0</v>
      </c>
      <c r="AD310">
        <v>1</v>
      </c>
      <c r="AE310">
        <v>0</v>
      </c>
      <c r="AF310" t="s">
        <v>47</v>
      </c>
      <c r="AG310">
        <v>25</v>
      </c>
      <c r="AH310">
        <v>2</v>
      </c>
      <c r="AI310">
        <v>34737010</v>
      </c>
      <c r="AJ310">
        <v>312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</row>
    <row r="311" spans="1:44" x14ac:dyDescent="0.2">
      <c r="A311">
        <f>ROW(Source!A136)</f>
        <v>136</v>
      </c>
      <c r="B311">
        <v>34737011</v>
      </c>
      <c r="C311">
        <v>34736967</v>
      </c>
      <c r="D311">
        <v>31482167</v>
      </c>
      <c r="E311">
        <v>1</v>
      </c>
      <c r="F311">
        <v>1</v>
      </c>
      <c r="G311">
        <v>1</v>
      </c>
      <c r="H311">
        <v>3</v>
      </c>
      <c r="I311" t="s">
        <v>678</v>
      </c>
      <c r="J311" t="s">
        <v>679</v>
      </c>
      <c r="K311" t="s">
        <v>680</v>
      </c>
      <c r="L311">
        <v>1346</v>
      </c>
      <c r="N311">
        <v>1009</v>
      </c>
      <c r="O311" t="s">
        <v>564</v>
      </c>
      <c r="P311" t="s">
        <v>564</v>
      </c>
      <c r="Q311">
        <v>1</v>
      </c>
      <c r="X311">
        <v>300</v>
      </c>
      <c r="Y311">
        <v>296.89</v>
      </c>
      <c r="Z311">
        <v>0</v>
      </c>
      <c r="AA311">
        <v>0</v>
      </c>
      <c r="AB311">
        <v>0</v>
      </c>
      <c r="AC311">
        <v>0</v>
      </c>
      <c r="AD311">
        <v>1</v>
      </c>
      <c r="AE311">
        <v>0</v>
      </c>
      <c r="AF311" t="s">
        <v>47</v>
      </c>
      <c r="AG311">
        <v>300</v>
      </c>
      <c r="AH311">
        <v>3</v>
      </c>
      <c r="AI311">
        <v>-1</v>
      </c>
      <c r="AJ311" t="s">
        <v>47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</row>
    <row r="312" spans="1:44" x14ac:dyDescent="0.2">
      <c r="A312">
        <f>ROW(Source!A137)</f>
        <v>137</v>
      </c>
      <c r="B312">
        <v>34737005</v>
      </c>
      <c r="C312">
        <v>34736967</v>
      </c>
      <c r="D312">
        <v>31709863</v>
      </c>
      <c r="E312">
        <v>1</v>
      </c>
      <c r="F312">
        <v>1</v>
      </c>
      <c r="G312">
        <v>1</v>
      </c>
      <c r="H312">
        <v>1</v>
      </c>
      <c r="I312" t="s">
        <v>532</v>
      </c>
      <c r="J312" t="s">
        <v>47</v>
      </c>
      <c r="K312" t="s">
        <v>533</v>
      </c>
      <c r="L312">
        <v>1191</v>
      </c>
      <c r="N312">
        <v>1013</v>
      </c>
      <c r="O312" t="s">
        <v>414</v>
      </c>
      <c r="P312" t="s">
        <v>414</v>
      </c>
      <c r="Q312">
        <v>1</v>
      </c>
      <c r="X312">
        <v>82.09</v>
      </c>
      <c r="Y312">
        <v>0</v>
      </c>
      <c r="Z312">
        <v>0</v>
      </c>
      <c r="AA312">
        <v>0</v>
      </c>
      <c r="AB312">
        <v>8.5299999999999994</v>
      </c>
      <c r="AC312">
        <v>0</v>
      </c>
      <c r="AD312">
        <v>1</v>
      </c>
      <c r="AE312">
        <v>1</v>
      </c>
      <c r="AF312" t="s">
        <v>47</v>
      </c>
      <c r="AG312">
        <v>82.09</v>
      </c>
      <c r="AH312">
        <v>2</v>
      </c>
      <c r="AI312">
        <v>34737005</v>
      </c>
      <c r="AJ312">
        <v>313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</row>
    <row r="313" spans="1:44" x14ac:dyDescent="0.2">
      <c r="A313">
        <f>ROW(Source!A137)</f>
        <v>137</v>
      </c>
      <c r="B313">
        <v>34737006</v>
      </c>
      <c r="C313">
        <v>34736967</v>
      </c>
      <c r="D313">
        <v>31446395</v>
      </c>
      <c r="E313">
        <v>1</v>
      </c>
      <c r="F313">
        <v>1</v>
      </c>
      <c r="G313">
        <v>1</v>
      </c>
      <c r="H313">
        <v>3</v>
      </c>
      <c r="I313" t="s">
        <v>594</v>
      </c>
      <c r="J313" t="s">
        <v>595</v>
      </c>
      <c r="K313" t="s">
        <v>596</v>
      </c>
      <c r="L313">
        <v>1339</v>
      </c>
      <c r="N313">
        <v>1007</v>
      </c>
      <c r="O313" t="s">
        <v>81</v>
      </c>
      <c r="P313" t="s">
        <v>81</v>
      </c>
      <c r="Q313">
        <v>1</v>
      </c>
      <c r="X313">
        <v>0.15</v>
      </c>
      <c r="Y313">
        <v>2.44</v>
      </c>
      <c r="Z313">
        <v>0</v>
      </c>
      <c r="AA313">
        <v>0</v>
      </c>
      <c r="AB313">
        <v>0</v>
      </c>
      <c r="AC313">
        <v>0</v>
      </c>
      <c r="AD313">
        <v>1</v>
      </c>
      <c r="AE313">
        <v>0</v>
      </c>
      <c r="AF313" t="s">
        <v>47</v>
      </c>
      <c r="AG313">
        <v>0.15</v>
      </c>
      <c r="AH313">
        <v>2</v>
      </c>
      <c r="AI313">
        <v>34737006</v>
      </c>
      <c r="AJ313">
        <v>314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</row>
    <row r="314" spans="1:44" x14ac:dyDescent="0.2">
      <c r="A314">
        <f>ROW(Source!A137)</f>
        <v>137</v>
      </c>
      <c r="B314">
        <v>34737007</v>
      </c>
      <c r="C314">
        <v>34736967</v>
      </c>
      <c r="D314">
        <v>31446876</v>
      </c>
      <c r="E314">
        <v>1</v>
      </c>
      <c r="F314">
        <v>1</v>
      </c>
      <c r="G314">
        <v>1</v>
      </c>
      <c r="H314">
        <v>3</v>
      </c>
      <c r="I314" t="s">
        <v>624</v>
      </c>
      <c r="J314" t="s">
        <v>625</v>
      </c>
      <c r="K314" t="s">
        <v>626</v>
      </c>
      <c r="L314">
        <v>1346</v>
      </c>
      <c r="N314">
        <v>1009</v>
      </c>
      <c r="O314" t="s">
        <v>564</v>
      </c>
      <c r="P314" t="s">
        <v>564</v>
      </c>
      <c r="Q314">
        <v>1</v>
      </c>
      <c r="X314">
        <v>0.9</v>
      </c>
      <c r="Y314">
        <v>11.6</v>
      </c>
      <c r="Z314">
        <v>0</v>
      </c>
      <c r="AA314">
        <v>0</v>
      </c>
      <c r="AB314">
        <v>0</v>
      </c>
      <c r="AC314">
        <v>0</v>
      </c>
      <c r="AD314">
        <v>1</v>
      </c>
      <c r="AE314">
        <v>0</v>
      </c>
      <c r="AF314" t="s">
        <v>47</v>
      </c>
      <c r="AG314">
        <v>0.9</v>
      </c>
      <c r="AH314">
        <v>2</v>
      </c>
      <c r="AI314">
        <v>34737007</v>
      </c>
      <c r="AJ314">
        <v>315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</row>
    <row r="315" spans="1:44" x14ac:dyDescent="0.2">
      <c r="A315">
        <f>ROW(Source!A137)</f>
        <v>137</v>
      </c>
      <c r="B315">
        <v>34737008</v>
      </c>
      <c r="C315">
        <v>34736967</v>
      </c>
      <c r="D315">
        <v>31443717</v>
      </c>
      <c r="E315">
        <v>17</v>
      </c>
      <c r="F315">
        <v>1</v>
      </c>
      <c r="G315">
        <v>1</v>
      </c>
      <c r="H315">
        <v>3</v>
      </c>
      <c r="I315" t="s">
        <v>269</v>
      </c>
      <c r="J315" t="s">
        <v>47</v>
      </c>
      <c r="K315" t="s">
        <v>270</v>
      </c>
      <c r="L315">
        <v>1327</v>
      </c>
      <c r="N315">
        <v>1005</v>
      </c>
      <c r="O315" t="s">
        <v>170</v>
      </c>
      <c r="P315" t="s">
        <v>170</v>
      </c>
      <c r="Q315">
        <v>1</v>
      </c>
      <c r="X315">
        <v>0.02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 t="s">
        <v>47</v>
      </c>
      <c r="AG315">
        <v>0.02</v>
      </c>
      <c r="AH315">
        <v>2</v>
      </c>
      <c r="AI315">
        <v>34737008</v>
      </c>
      <c r="AJ315">
        <v>316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</row>
    <row r="316" spans="1:44" x14ac:dyDescent="0.2">
      <c r="A316">
        <f>ROW(Source!A137)</f>
        <v>137</v>
      </c>
      <c r="B316">
        <v>34737009</v>
      </c>
      <c r="C316">
        <v>34736967</v>
      </c>
      <c r="D316">
        <v>31450127</v>
      </c>
      <c r="E316">
        <v>1</v>
      </c>
      <c r="F316">
        <v>1</v>
      </c>
      <c r="G316">
        <v>1</v>
      </c>
      <c r="H316">
        <v>3</v>
      </c>
      <c r="I316" t="s">
        <v>603</v>
      </c>
      <c r="J316" t="s">
        <v>604</v>
      </c>
      <c r="K316" t="s">
        <v>605</v>
      </c>
      <c r="L316">
        <v>1346</v>
      </c>
      <c r="N316">
        <v>1009</v>
      </c>
      <c r="O316" t="s">
        <v>564</v>
      </c>
      <c r="P316" t="s">
        <v>564</v>
      </c>
      <c r="Q316">
        <v>1</v>
      </c>
      <c r="X316">
        <v>3</v>
      </c>
      <c r="Y316">
        <v>1.82</v>
      </c>
      <c r="Z316">
        <v>0</v>
      </c>
      <c r="AA316">
        <v>0</v>
      </c>
      <c r="AB316">
        <v>0</v>
      </c>
      <c r="AC316">
        <v>0</v>
      </c>
      <c r="AD316">
        <v>1</v>
      </c>
      <c r="AE316">
        <v>0</v>
      </c>
      <c r="AF316" t="s">
        <v>47</v>
      </c>
      <c r="AG316">
        <v>3</v>
      </c>
      <c r="AH316">
        <v>2</v>
      </c>
      <c r="AI316">
        <v>34737009</v>
      </c>
      <c r="AJ316">
        <v>317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</row>
    <row r="317" spans="1:44" x14ac:dyDescent="0.2">
      <c r="A317">
        <f>ROW(Source!A137)</f>
        <v>137</v>
      </c>
      <c r="B317">
        <v>34737010</v>
      </c>
      <c r="C317">
        <v>34736967</v>
      </c>
      <c r="D317">
        <v>31482165</v>
      </c>
      <c r="E317">
        <v>1</v>
      </c>
      <c r="F317">
        <v>1</v>
      </c>
      <c r="G317">
        <v>1</v>
      </c>
      <c r="H317">
        <v>3</v>
      </c>
      <c r="I317" t="s">
        <v>627</v>
      </c>
      <c r="J317" t="s">
        <v>628</v>
      </c>
      <c r="K317" t="s">
        <v>629</v>
      </c>
      <c r="L317">
        <v>1296</v>
      </c>
      <c r="N317">
        <v>1002</v>
      </c>
      <c r="O317" t="s">
        <v>630</v>
      </c>
      <c r="P317" t="s">
        <v>630</v>
      </c>
      <c r="Q317">
        <v>1</v>
      </c>
      <c r="X317">
        <v>25</v>
      </c>
      <c r="Y317">
        <v>110.19</v>
      </c>
      <c r="Z317">
        <v>0</v>
      </c>
      <c r="AA317">
        <v>0</v>
      </c>
      <c r="AB317">
        <v>0</v>
      </c>
      <c r="AC317">
        <v>0</v>
      </c>
      <c r="AD317">
        <v>1</v>
      </c>
      <c r="AE317">
        <v>0</v>
      </c>
      <c r="AF317" t="s">
        <v>47</v>
      </c>
      <c r="AG317">
        <v>25</v>
      </c>
      <c r="AH317">
        <v>2</v>
      </c>
      <c r="AI317">
        <v>34737010</v>
      </c>
      <c r="AJ317">
        <v>318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</row>
    <row r="318" spans="1:44" x14ac:dyDescent="0.2">
      <c r="A318">
        <f>ROW(Source!A137)</f>
        <v>137</v>
      </c>
      <c r="B318">
        <v>34737011</v>
      </c>
      <c r="C318">
        <v>34736967</v>
      </c>
      <c r="D318">
        <v>31482167</v>
      </c>
      <c r="E318">
        <v>1</v>
      </c>
      <c r="F318">
        <v>1</v>
      </c>
      <c r="G318">
        <v>1</v>
      </c>
      <c r="H318">
        <v>3</v>
      </c>
      <c r="I318" t="s">
        <v>678</v>
      </c>
      <c r="J318" t="s">
        <v>679</v>
      </c>
      <c r="K318" t="s">
        <v>680</v>
      </c>
      <c r="L318">
        <v>1346</v>
      </c>
      <c r="N318">
        <v>1009</v>
      </c>
      <c r="O318" t="s">
        <v>564</v>
      </c>
      <c r="P318" t="s">
        <v>564</v>
      </c>
      <c r="Q318">
        <v>1</v>
      </c>
      <c r="X318">
        <v>300</v>
      </c>
      <c r="Y318">
        <v>296.89</v>
      </c>
      <c r="Z318">
        <v>0</v>
      </c>
      <c r="AA318">
        <v>0</v>
      </c>
      <c r="AB318">
        <v>0</v>
      </c>
      <c r="AC318">
        <v>0</v>
      </c>
      <c r="AD318">
        <v>1</v>
      </c>
      <c r="AE318">
        <v>0</v>
      </c>
      <c r="AF318" t="s">
        <v>47</v>
      </c>
      <c r="AG318">
        <v>300</v>
      </c>
      <c r="AH318">
        <v>3</v>
      </c>
      <c r="AI318">
        <v>-1</v>
      </c>
      <c r="AJ318" t="s">
        <v>47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</row>
    <row r="319" spans="1:44" x14ac:dyDescent="0.2">
      <c r="A319">
        <f>ROW(Source!A140)</f>
        <v>140</v>
      </c>
      <c r="B319">
        <v>34736970</v>
      </c>
      <c r="C319">
        <v>34736969</v>
      </c>
      <c r="D319">
        <v>31712735</v>
      </c>
      <c r="E319">
        <v>1</v>
      </c>
      <c r="F319">
        <v>1</v>
      </c>
      <c r="G319">
        <v>1</v>
      </c>
      <c r="H319">
        <v>1</v>
      </c>
      <c r="I319" t="s">
        <v>430</v>
      </c>
      <c r="J319" t="s">
        <v>47</v>
      </c>
      <c r="K319" t="s">
        <v>431</v>
      </c>
      <c r="L319">
        <v>1191</v>
      </c>
      <c r="N319">
        <v>1013</v>
      </c>
      <c r="O319" t="s">
        <v>414</v>
      </c>
      <c r="P319" t="s">
        <v>414</v>
      </c>
      <c r="Q319">
        <v>1</v>
      </c>
      <c r="X319">
        <v>32.479999999999997</v>
      </c>
      <c r="Y319">
        <v>0</v>
      </c>
      <c r="Z319">
        <v>0</v>
      </c>
      <c r="AA319">
        <v>0</v>
      </c>
      <c r="AB319">
        <v>7.94</v>
      </c>
      <c r="AC319">
        <v>0</v>
      </c>
      <c r="AD319">
        <v>1</v>
      </c>
      <c r="AE319">
        <v>1</v>
      </c>
      <c r="AF319" t="s">
        <v>47</v>
      </c>
      <c r="AG319">
        <v>32.479999999999997</v>
      </c>
      <c r="AH319">
        <v>2</v>
      </c>
      <c r="AI319">
        <v>34736970</v>
      </c>
      <c r="AJ319">
        <v>319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</row>
    <row r="320" spans="1:44" x14ac:dyDescent="0.2">
      <c r="A320">
        <f>ROW(Source!A140)</f>
        <v>140</v>
      </c>
      <c r="B320">
        <v>34736971</v>
      </c>
      <c r="C320">
        <v>34736969</v>
      </c>
      <c r="D320">
        <v>31528471</v>
      </c>
      <c r="E320">
        <v>1</v>
      </c>
      <c r="F320">
        <v>1</v>
      </c>
      <c r="G320">
        <v>1</v>
      </c>
      <c r="H320">
        <v>2</v>
      </c>
      <c r="I320" t="s">
        <v>424</v>
      </c>
      <c r="J320" t="s">
        <v>425</v>
      </c>
      <c r="K320" t="s">
        <v>426</v>
      </c>
      <c r="L320">
        <v>1368</v>
      </c>
      <c r="N320">
        <v>1011</v>
      </c>
      <c r="O320" t="s">
        <v>418</v>
      </c>
      <c r="P320" t="s">
        <v>418</v>
      </c>
      <c r="Q320">
        <v>1</v>
      </c>
      <c r="X320">
        <v>3.14</v>
      </c>
      <c r="Y320">
        <v>0</v>
      </c>
      <c r="Z320">
        <v>32.5</v>
      </c>
      <c r="AA320">
        <v>0</v>
      </c>
      <c r="AB320">
        <v>0</v>
      </c>
      <c r="AC320">
        <v>0</v>
      </c>
      <c r="AD320">
        <v>1</v>
      </c>
      <c r="AE320">
        <v>0</v>
      </c>
      <c r="AF320" t="s">
        <v>47</v>
      </c>
      <c r="AG320">
        <v>3.14</v>
      </c>
      <c r="AH320">
        <v>2</v>
      </c>
      <c r="AI320">
        <v>34736971</v>
      </c>
      <c r="AJ320">
        <v>320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</row>
    <row r="321" spans="1:44" x14ac:dyDescent="0.2">
      <c r="A321">
        <f>ROW(Source!A140)</f>
        <v>140</v>
      </c>
      <c r="B321">
        <v>34736972</v>
      </c>
      <c r="C321">
        <v>34736969</v>
      </c>
      <c r="D321">
        <v>31529069</v>
      </c>
      <c r="E321">
        <v>1</v>
      </c>
      <c r="F321">
        <v>1</v>
      </c>
      <c r="G321">
        <v>1</v>
      </c>
      <c r="H321">
        <v>2</v>
      </c>
      <c r="I321" t="s">
        <v>427</v>
      </c>
      <c r="J321" t="s">
        <v>428</v>
      </c>
      <c r="K321" t="s">
        <v>429</v>
      </c>
      <c r="L321">
        <v>1368</v>
      </c>
      <c r="N321">
        <v>1011</v>
      </c>
      <c r="O321" t="s">
        <v>418</v>
      </c>
      <c r="P321" t="s">
        <v>418</v>
      </c>
      <c r="Q321">
        <v>1</v>
      </c>
      <c r="X321">
        <v>3.14</v>
      </c>
      <c r="Y321">
        <v>0</v>
      </c>
      <c r="Z321">
        <v>1.53</v>
      </c>
      <c r="AA321">
        <v>0</v>
      </c>
      <c r="AB321">
        <v>0</v>
      </c>
      <c r="AC321">
        <v>0</v>
      </c>
      <c r="AD321">
        <v>1</v>
      </c>
      <c r="AE321">
        <v>0</v>
      </c>
      <c r="AF321" t="s">
        <v>47</v>
      </c>
      <c r="AG321">
        <v>3.14</v>
      </c>
      <c r="AH321">
        <v>2</v>
      </c>
      <c r="AI321">
        <v>34736972</v>
      </c>
      <c r="AJ321">
        <v>321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</row>
    <row r="322" spans="1:44" x14ac:dyDescent="0.2">
      <c r="A322">
        <f>ROW(Source!A141)</f>
        <v>141</v>
      </c>
      <c r="B322">
        <v>34736970</v>
      </c>
      <c r="C322">
        <v>34736969</v>
      </c>
      <c r="D322">
        <v>31712735</v>
      </c>
      <c r="E322">
        <v>1</v>
      </c>
      <c r="F322">
        <v>1</v>
      </c>
      <c r="G322">
        <v>1</v>
      </c>
      <c r="H322">
        <v>1</v>
      </c>
      <c r="I322" t="s">
        <v>430</v>
      </c>
      <c r="J322" t="s">
        <v>47</v>
      </c>
      <c r="K322" t="s">
        <v>431</v>
      </c>
      <c r="L322">
        <v>1191</v>
      </c>
      <c r="N322">
        <v>1013</v>
      </c>
      <c r="O322" t="s">
        <v>414</v>
      </c>
      <c r="P322" t="s">
        <v>414</v>
      </c>
      <c r="Q322">
        <v>1</v>
      </c>
      <c r="X322">
        <v>32.479999999999997</v>
      </c>
      <c r="Y322">
        <v>0</v>
      </c>
      <c r="Z322">
        <v>0</v>
      </c>
      <c r="AA322">
        <v>0</v>
      </c>
      <c r="AB322">
        <v>7.94</v>
      </c>
      <c r="AC322">
        <v>0</v>
      </c>
      <c r="AD322">
        <v>1</v>
      </c>
      <c r="AE322">
        <v>1</v>
      </c>
      <c r="AF322" t="s">
        <v>47</v>
      </c>
      <c r="AG322">
        <v>32.479999999999997</v>
      </c>
      <c r="AH322">
        <v>2</v>
      </c>
      <c r="AI322">
        <v>34736970</v>
      </c>
      <c r="AJ322">
        <v>322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</row>
    <row r="323" spans="1:44" x14ac:dyDescent="0.2">
      <c r="A323">
        <f>ROW(Source!A141)</f>
        <v>141</v>
      </c>
      <c r="B323">
        <v>34736971</v>
      </c>
      <c r="C323">
        <v>34736969</v>
      </c>
      <c r="D323">
        <v>31528471</v>
      </c>
      <c r="E323">
        <v>1</v>
      </c>
      <c r="F323">
        <v>1</v>
      </c>
      <c r="G323">
        <v>1</v>
      </c>
      <c r="H323">
        <v>2</v>
      </c>
      <c r="I323" t="s">
        <v>424</v>
      </c>
      <c r="J323" t="s">
        <v>425</v>
      </c>
      <c r="K323" t="s">
        <v>426</v>
      </c>
      <c r="L323">
        <v>1368</v>
      </c>
      <c r="N323">
        <v>1011</v>
      </c>
      <c r="O323" t="s">
        <v>418</v>
      </c>
      <c r="P323" t="s">
        <v>418</v>
      </c>
      <c r="Q323">
        <v>1</v>
      </c>
      <c r="X323">
        <v>3.14</v>
      </c>
      <c r="Y323">
        <v>0</v>
      </c>
      <c r="Z323">
        <v>32.5</v>
      </c>
      <c r="AA323">
        <v>0</v>
      </c>
      <c r="AB323">
        <v>0</v>
      </c>
      <c r="AC323">
        <v>0</v>
      </c>
      <c r="AD323">
        <v>1</v>
      </c>
      <c r="AE323">
        <v>0</v>
      </c>
      <c r="AF323" t="s">
        <v>47</v>
      </c>
      <c r="AG323">
        <v>3.14</v>
      </c>
      <c r="AH323">
        <v>2</v>
      </c>
      <c r="AI323">
        <v>34736971</v>
      </c>
      <c r="AJ323">
        <v>323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</row>
    <row r="324" spans="1:44" x14ac:dyDescent="0.2">
      <c r="A324">
        <f>ROW(Source!A141)</f>
        <v>141</v>
      </c>
      <c r="B324">
        <v>34736972</v>
      </c>
      <c r="C324">
        <v>34736969</v>
      </c>
      <c r="D324">
        <v>31529069</v>
      </c>
      <c r="E324">
        <v>1</v>
      </c>
      <c r="F324">
        <v>1</v>
      </c>
      <c r="G324">
        <v>1</v>
      </c>
      <c r="H324">
        <v>2</v>
      </c>
      <c r="I324" t="s">
        <v>427</v>
      </c>
      <c r="J324" t="s">
        <v>428</v>
      </c>
      <c r="K324" t="s">
        <v>429</v>
      </c>
      <c r="L324">
        <v>1368</v>
      </c>
      <c r="N324">
        <v>1011</v>
      </c>
      <c r="O324" t="s">
        <v>418</v>
      </c>
      <c r="P324" t="s">
        <v>418</v>
      </c>
      <c r="Q324">
        <v>1</v>
      </c>
      <c r="X324">
        <v>3.14</v>
      </c>
      <c r="Y324">
        <v>0</v>
      </c>
      <c r="Z324">
        <v>1.53</v>
      </c>
      <c r="AA324">
        <v>0</v>
      </c>
      <c r="AB324">
        <v>0</v>
      </c>
      <c r="AC324">
        <v>0</v>
      </c>
      <c r="AD324">
        <v>1</v>
      </c>
      <c r="AE324">
        <v>0</v>
      </c>
      <c r="AF324" t="s">
        <v>47</v>
      </c>
      <c r="AG324">
        <v>3.14</v>
      </c>
      <c r="AH324">
        <v>2</v>
      </c>
      <c r="AI324">
        <v>34736972</v>
      </c>
      <c r="AJ324">
        <v>324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</row>
    <row r="325" spans="1:44" x14ac:dyDescent="0.2">
      <c r="A325">
        <f>ROW(Source!A142)</f>
        <v>142</v>
      </c>
      <c r="B325">
        <v>34736974</v>
      </c>
      <c r="C325">
        <v>34736973</v>
      </c>
      <c r="D325">
        <v>31709613</v>
      </c>
      <c r="E325">
        <v>1</v>
      </c>
      <c r="F325">
        <v>1</v>
      </c>
      <c r="G325">
        <v>1</v>
      </c>
      <c r="H325">
        <v>1</v>
      </c>
      <c r="I325" t="s">
        <v>412</v>
      </c>
      <c r="J325" t="s">
        <v>47</v>
      </c>
      <c r="K325" t="s">
        <v>413</v>
      </c>
      <c r="L325">
        <v>1191</v>
      </c>
      <c r="N325">
        <v>1013</v>
      </c>
      <c r="O325" t="s">
        <v>414</v>
      </c>
      <c r="P325" t="s">
        <v>414</v>
      </c>
      <c r="Q325">
        <v>1</v>
      </c>
      <c r="X325">
        <v>81.599999999999994</v>
      </c>
      <c r="Y325">
        <v>0</v>
      </c>
      <c r="Z325">
        <v>0</v>
      </c>
      <c r="AA325">
        <v>0</v>
      </c>
      <c r="AB325">
        <v>7.8</v>
      </c>
      <c r="AC325">
        <v>0</v>
      </c>
      <c r="AD325">
        <v>1</v>
      </c>
      <c r="AE325">
        <v>1</v>
      </c>
      <c r="AF325" t="s">
        <v>47</v>
      </c>
      <c r="AG325">
        <v>81.599999999999994</v>
      </c>
      <c r="AH325">
        <v>2</v>
      </c>
      <c r="AI325">
        <v>34736974</v>
      </c>
      <c r="AJ325">
        <v>325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</row>
    <row r="326" spans="1:44" x14ac:dyDescent="0.2">
      <c r="A326">
        <f>ROW(Source!A142)</f>
        <v>142</v>
      </c>
      <c r="B326">
        <v>34736975</v>
      </c>
      <c r="C326">
        <v>34736973</v>
      </c>
      <c r="D326">
        <v>31709492</v>
      </c>
      <c r="E326">
        <v>1</v>
      </c>
      <c r="F326">
        <v>1</v>
      </c>
      <c r="G326">
        <v>1</v>
      </c>
      <c r="H326">
        <v>1</v>
      </c>
      <c r="I326" t="s">
        <v>434</v>
      </c>
      <c r="J326" t="s">
        <v>47</v>
      </c>
      <c r="K326" t="s">
        <v>435</v>
      </c>
      <c r="L326">
        <v>1191</v>
      </c>
      <c r="N326">
        <v>1013</v>
      </c>
      <c r="O326" t="s">
        <v>414</v>
      </c>
      <c r="P326" t="s">
        <v>414</v>
      </c>
      <c r="Q326">
        <v>1</v>
      </c>
      <c r="X326">
        <v>0.13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1</v>
      </c>
      <c r="AE326">
        <v>2</v>
      </c>
      <c r="AF326" t="s">
        <v>47</v>
      </c>
      <c r="AG326">
        <v>0.13</v>
      </c>
      <c r="AH326">
        <v>2</v>
      </c>
      <c r="AI326">
        <v>34736975</v>
      </c>
      <c r="AJ326">
        <v>326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</row>
    <row r="327" spans="1:44" x14ac:dyDescent="0.2">
      <c r="A327">
        <f>ROW(Source!A142)</f>
        <v>142</v>
      </c>
      <c r="B327">
        <v>34736976</v>
      </c>
      <c r="C327">
        <v>34736973</v>
      </c>
      <c r="D327">
        <v>31526951</v>
      </c>
      <c r="E327">
        <v>1</v>
      </c>
      <c r="F327">
        <v>1</v>
      </c>
      <c r="G327">
        <v>1</v>
      </c>
      <c r="H327">
        <v>2</v>
      </c>
      <c r="I327" t="s">
        <v>419</v>
      </c>
      <c r="J327" t="s">
        <v>420</v>
      </c>
      <c r="K327" t="s">
        <v>421</v>
      </c>
      <c r="L327">
        <v>1368</v>
      </c>
      <c r="N327">
        <v>1011</v>
      </c>
      <c r="O327" t="s">
        <v>418</v>
      </c>
      <c r="P327" t="s">
        <v>418</v>
      </c>
      <c r="Q327">
        <v>1</v>
      </c>
      <c r="X327">
        <v>0.1</v>
      </c>
      <c r="Y327">
        <v>0</v>
      </c>
      <c r="Z327">
        <v>1.7</v>
      </c>
      <c r="AA327">
        <v>0</v>
      </c>
      <c r="AB327">
        <v>0</v>
      </c>
      <c r="AC327">
        <v>0</v>
      </c>
      <c r="AD327">
        <v>1</v>
      </c>
      <c r="AE327">
        <v>0</v>
      </c>
      <c r="AF327" t="s">
        <v>47</v>
      </c>
      <c r="AG327">
        <v>0.1</v>
      </c>
      <c r="AH327">
        <v>2</v>
      </c>
      <c r="AI327">
        <v>34736976</v>
      </c>
      <c r="AJ327">
        <v>327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</row>
    <row r="328" spans="1:44" x14ac:dyDescent="0.2">
      <c r="A328">
        <f>ROW(Source!A142)</f>
        <v>142</v>
      </c>
      <c r="B328">
        <v>34736977</v>
      </c>
      <c r="C328">
        <v>34736973</v>
      </c>
      <c r="D328">
        <v>31528142</v>
      </c>
      <c r="E328">
        <v>1</v>
      </c>
      <c r="F328">
        <v>1</v>
      </c>
      <c r="G328">
        <v>1</v>
      </c>
      <c r="H328">
        <v>2</v>
      </c>
      <c r="I328" t="s">
        <v>439</v>
      </c>
      <c r="J328" t="s">
        <v>440</v>
      </c>
      <c r="K328" t="s">
        <v>441</v>
      </c>
      <c r="L328">
        <v>1368</v>
      </c>
      <c r="N328">
        <v>1011</v>
      </c>
      <c r="O328" t="s">
        <v>418</v>
      </c>
      <c r="P328" t="s">
        <v>418</v>
      </c>
      <c r="Q328">
        <v>1</v>
      </c>
      <c r="X328">
        <v>0.13</v>
      </c>
      <c r="Y328">
        <v>0</v>
      </c>
      <c r="Z328">
        <v>65.709999999999994</v>
      </c>
      <c r="AA328">
        <v>11.6</v>
      </c>
      <c r="AB328">
        <v>0</v>
      </c>
      <c r="AC328">
        <v>0</v>
      </c>
      <c r="AD328">
        <v>1</v>
      </c>
      <c r="AE328">
        <v>0</v>
      </c>
      <c r="AF328" t="s">
        <v>47</v>
      </c>
      <c r="AG328">
        <v>0.13</v>
      </c>
      <c r="AH328">
        <v>2</v>
      </c>
      <c r="AI328">
        <v>34736977</v>
      </c>
      <c r="AJ328">
        <v>328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</row>
    <row r="329" spans="1:44" x14ac:dyDescent="0.2">
      <c r="A329">
        <f>ROW(Source!A142)</f>
        <v>142</v>
      </c>
      <c r="B329">
        <v>34736978</v>
      </c>
      <c r="C329">
        <v>34736973</v>
      </c>
      <c r="D329">
        <v>31446395</v>
      </c>
      <c r="E329">
        <v>1</v>
      </c>
      <c r="F329">
        <v>1</v>
      </c>
      <c r="G329">
        <v>1</v>
      </c>
      <c r="H329">
        <v>3</v>
      </c>
      <c r="I329" t="s">
        <v>594</v>
      </c>
      <c r="J329" t="s">
        <v>595</v>
      </c>
      <c r="K329" t="s">
        <v>596</v>
      </c>
      <c r="L329">
        <v>1339</v>
      </c>
      <c r="N329">
        <v>1007</v>
      </c>
      <c r="O329" t="s">
        <v>81</v>
      </c>
      <c r="P329" t="s">
        <v>81</v>
      </c>
      <c r="Q329">
        <v>1</v>
      </c>
      <c r="X329">
        <v>0.18</v>
      </c>
      <c r="Y329">
        <v>2.44</v>
      </c>
      <c r="Z329">
        <v>0</v>
      </c>
      <c r="AA329">
        <v>0</v>
      </c>
      <c r="AB329">
        <v>0</v>
      </c>
      <c r="AC329">
        <v>0</v>
      </c>
      <c r="AD329">
        <v>1</v>
      </c>
      <c r="AE329">
        <v>0</v>
      </c>
      <c r="AF329" t="s">
        <v>47</v>
      </c>
      <c r="AG329">
        <v>0.18</v>
      </c>
      <c r="AH329">
        <v>2</v>
      </c>
      <c r="AI329">
        <v>34736978</v>
      </c>
      <c r="AJ329">
        <v>329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</row>
    <row r="330" spans="1:44" x14ac:dyDescent="0.2">
      <c r="A330">
        <f>ROW(Source!A142)</f>
        <v>142</v>
      </c>
      <c r="B330">
        <v>34736979</v>
      </c>
      <c r="C330">
        <v>34736973</v>
      </c>
      <c r="D330">
        <v>31451091</v>
      </c>
      <c r="E330">
        <v>1</v>
      </c>
      <c r="F330">
        <v>1</v>
      </c>
      <c r="G330">
        <v>1</v>
      </c>
      <c r="H330">
        <v>3</v>
      </c>
      <c r="I330" t="s">
        <v>631</v>
      </c>
      <c r="J330" t="s">
        <v>632</v>
      </c>
      <c r="K330" t="s">
        <v>633</v>
      </c>
      <c r="L330">
        <v>1348</v>
      </c>
      <c r="N330">
        <v>1009</v>
      </c>
      <c r="O330" t="s">
        <v>74</v>
      </c>
      <c r="P330" t="s">
        <v>74</v>
      </c>
      <c r="Q330">
        <v>1000</v>
      </c>
      <c r="X330">
        <v>0.25</v>
      </c>
      <c r="Y330">
        <v>729.98</v>
      </c>
      <c r="Z330">
        <v>0</v>
      </c>
      <c r="AA330">
        <v>0</v>
      </c>
      <c r="AB330">
        <v>0</v>
      </c>
      <c r="AC330">
        <v>0</v>
      </c>
      <c r="AD330">
        <v>1</v>
      </c>
      <c r="AE330">
        <v>0</v>
      </c>
      <c r="AF330" t="s">
        <v>47</v>
      </c>
      <c r="AG330">
        <v>0.25</v>
      </c>
      <c r="AH330">
        <v>2</v>
      </c>
      <c r="AI330">
        <v>34736979</v>
      </c>
      <c r="AJ330">
        <v>330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</row>
    <row r="331" spans="1:44" x14ac:dyDescent="0.2">
      <c r="A331">
        <f>ROW(Source!A142)</f>
        <v>142</v>
      </c>
      <c r="B331">
        <v>34736980</v>
      </c>
      <c r="C331">
        <v>34736973</v>
      </c>
      <c r="D331">
        <v>31469027</v>
      </c>
      <c r="E331">
        <v>1</v>
      </c>
      <c r="F331">
        <v>1</v>
      </c>
      <c r="G331">
        <v>1</v>
      </c>
      <c r="H331">
        <v>3</v>
      </c>
      <c r="I331" t="s">
        <v>634</v>
      </c>
      <c r="J331" t="s">
        <v>635</v>
      </c>
      <c r="K331" t="s">
        <v>636</v>
      </c>
      <c r="L331">
        <v>1327</v>
      </c>
      <c r="N331">
        <v>1005</v>
      </c>
      <c r="O331" t="s">
        <v>170</v>
      </c>
      <c r="P331" t="s">
        <v>170</v>
      </c>
      <c r="Q331">
        <v>1</v>
      </c>
      <c r="X331">
        <v>110</v>
      </c>
      <c r="Y331">
        <v>28.25</v>
      </c>
      <c r="Z331">
        <v>0</v>
      </c>
      <c r="AA331">
        <v>0</v>
      </c>
      <c r="AB331">
        <v>0</v>
      </c>
      <c r="AC331">
        <v>0</v>
      </c>
      <c r="AD331">
        <v>1</v>
      </c>
      <c r="AE331">
        <v>0</v>
      </c>
      <c r="AF331" t="s">
        <v>47</v>
      </c>
      <c r="AG331">
        <v>110</v>
      </c>
      <c r="AH331">
        <v>2</v>
      </c>
      <c r="AI331">
        <v>34736980</v>
      </c>
      <c r="AJ331">
        <v>331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</row>
    <row r="332" spans="1:44" x14ac:dyDescent="0.2">
      <c r="A332">
        <f>ROW(Source!A143)</f>
        <v>143</v>
      </c>
      <c r="B332">
        <v>34736974</v>
      </c>
      <c r="C332">
        <v>34736973</v>
      </c>
      <c r="D332">
        <v>31709613</v>
      </c>
      <c r="E332">
        <v>1</v>
      </c>
      <c r="F332">
        <v>1</v>
      </c>
      <c r="G332">
        <v>1</v>
      </c>
      <c r="H332">
        <v>1</v>
      </c>
      <c r="I332" t="s">
        <v>412</v>
      </c>
      <c r="J332" t="s">
        <v>47</v>
      </c>
      <c r="K332" t="s">
        <v>413</v>
      </c>
      <c r="L332">
        <v>1191</v>
      </c>
      <c r="N332">
        <v>1013</v>
      </c>
      <c r="O332" t="s">
        <v>414</v>
      </c>
      <c r="P332" t="s">
        <v>414</v>
      </c>
      <c r="Q332">
        <v>1</v>
      </c>
      <c r="X332">
        <v>81.599999999999994</v>
      </c>
      <c r="Y332">
        <v>0</v>
      </c>
      <c r="Z332">
        <v>0</v>
      </c>
      <c r="AA332">
        <v>0</v>
      </c>
      <c r="AB332">
        <v>7.8</v>
      </c>
      <c r="AC332">
        <v>0</v>
      </c>
      <c r="AD332">
        <v>1</v>
      </c>
      <c r="AE332">
        <v>1</v>
      </c>
      <c r="AF332" t="s">
        <v>47</v>
      </c>
      <c r="AG332">
        <v>81.599999999999994</v>
      </c>
      <c r="AH332">
        <v>2</v>
      </c>
      <c r="AI332">
        <v>34736974</v>
      </c>
      <c r="AJ332">
        <v>332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</row>
    <row r="333" spans="1:44" x14ac:dyDescent="0.2">
      <c r="A333">
        <f>ROW(Source!A143)</f>
        <v>143</v>
      </c>
      <c r="B333">
        <v>34736975</v>
      </c>
      <c r="C333">
        <v>34736973</v>
      </c>
      <c r="D333">
        <v>31709492</v>
      </c>
      <c r="E333">
        <v>1</v>
      </c>
      <c r="F333">
        <v>1</v>
      </c>
      <c r="G333">
        <v>1</v>
      </c>
      <c r="H333">
        <v>1</v>
      </c>
      <c r="I333" t="s">
        <v>434</v>
      </c>
      <c r="J333" t="s">
        <v>47</v>
      </c>
      <c r="K333" t="s">
        <v>435</v>
      </c>
      <c r="L333">
        <v>1191</v>
      </c>
      <c r="N333">
        <v>1013</v>
      </c>
      <c r="O333" t="s">
        <v>414</v>
      </c>
      <c r="P333" t="s">
        <v>414</v>
      </c>
      <c r="Q333">
        <v>1</v>
      </c>
      <c r="X333">
        <v>0.13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1</v>
      </c>
      <c r="AE333">
        <v>2</v>
      </c>
      <c r="AF333" t="s">
        <v>47</v>
      </c>
      <c r="AG333">
        <v>0.13</v>
      </c>
      <c r="AH333">
        <v>2</v>
      </c>
      <c r="AI333">
        <v>34736975</v>
      </c>
      <c r="AJ333">
        <v>333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</row>
    <row r="334" spans="1:44" x14ac:dyDescent="0.2">
      <c r="A334">
        <f>ROW(Source!A143)</f>
        <v>143</v>
      </c>
      <c r="B334">
        <v>34736976</v>
      </c>
      <c r="C334">
        <v>34736973</v>
      </c>
      <c r="D334">
        <v>31526951</v>
      </c>
      <c r="E334">
        <v>1</v>
      </c>
      <c r="F334">
        <v>1</v>
      </c>
      <c r="G334">
        <v>1</v>
      </c>
      <c r="H334">
        <v>2</v>
      </c>
      <c r="I334" t="s">
        <v>419</v>
      </c>
      <c r="J334" t="s">
        <v>420</v>
      </c>
      <c r="K334" t="s">
        <v>421</v>
      </c>
      <c r="L334">
        <v>1368</v>
      </c>
      <c r="N334">
        <v>1011</v>
      </c>
      <c r="O334" t="s">
        <v>418</v>
      </c>
      <c r="P334" t="s">
        <v>418</v>
      </c>
      <c r="Q334">
        <v>1</v>
      </c>
      <c r="X334">
        <v>0.1</v>
      </c>
      <c r="Y334">
        <v>0</v>
      </c>
      <c r="Z334">
        <v>1.7</v>
      </c>
      <c r="AA334">
        <v>0</v>
      </c>
      <c r="AB334">
        <v>0</v>
      </c>
      <c r="AC334">
        <v>0</v>
      </c>
      <c r="AD334">
        <v>1</v>
      </c>
      <c r="AE334">
        <v>0</v>
      </c>
      <c r="AF334" t="s">
        <v>47</v>
      </c>
      <c r="AG334">
        <v>0.1</v>
      </c>
      <c r="AH334">
        <v>2</v>
      </c>
      <c r="AI334">
        <v>34736976</v>
      </c>
      <c r="AJ334">
        <v>334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</row>
    <row r="335" spans="1:44" x14ac:dyDescent="0.2">
      <c r="A335">
        <f>ROW(Source!A143)</f>
        <v>143</v>
      </c>
      <c r="B335">
        <v>34736977</v>
      </c>
      <c r="C335">
        <v>34736973</v>
      </c>
      <c r="D335">
        <v>31528142</v>
      </c>
      <c r="E335">
        <v>1</v>
      </c>
      <c r="F335">
        <v>1</v>
      </c>
      <c r="G335">
        <v>1</v>
      </c>
      <c r="H335">
        <v>2</v>
      </c>
      <c r="I335" t="s">
        <v>439</v>
      </c>
      <c r="J335" t="s">
        <v>440</v>
      </c>
      <c r="K335" t="s">
        <v>441</v>
      </c>
      <c r="L335">
        <v>1368</v>
      </c>
      <c r="N335">
        <v>1011</v>
      </c>
      <c r="O335" t="s">
        <v>418</v>
      </c>
      <c r="P335" t="s">
        <v>418</v>
      </c>
      <c r="Q335">
        <v>1</v>
      </c>
      <c r="X335">
        <v>0.13</v>
      </c>
      <c r="Y335">
        <v>0</v>
      </c>
      <c r="Z335">
        <v>65.709999999999994</v>
      </c>
      <c r="AA335">
        <v>11.6</v>
      </c>
      <c r="AB335">
        <v>0</v>
      </c>
      <c r="AC335">
        <v>0</v>
      </c>
      <c r="AD335">
        <v>1</v>
      </c>
      <c r="AE335">
        <v>0</v>
      </c>
      <c r="AF335" t="s">
        <v>47</v>
      </c>
      <c r="AG335">
        <v>0.13</v>
      </c>
      <c r="AH335">
        <v>2</v>
      </c>
      <c r="AI335">
        <v>34736977</v>
      </c>
      <c r="AJ335">
        <v>335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</row>
    <row r="336" spans="1:44" x14ac:dyDescent="0.2">
      <c r="A336">
        <f>ROW(Source!A143)</f>
        <v>143</v>
      </c>
      <c r="B336">
        <v>34736978</v>
      </c>
      <c r="C336">
        <v>34736973</v>
      </c>
      <c r="D336">
        <v>31446395</v>
      </c>
      <c r="E336">
        <v>1</v>
      </c>
      <c r="F336">
        <v>1</v>
      </c>
      <c r="G336">
        <v>1</v>
      </c>
      <c r="H336">
        <v>3</v>
      </c>
      <c r="I336" t="s">
        <v>594</v>
      </c>
      <c r="J336" t="s">
        <v>595</v>
      </c>
      <c r="K336" t="s">
        <v>596</v>
      </c>
      <c r="L336">
        <v>1339</v>
      </c>
      <c r="N336">
        <v>1007</v>
      </c>
      <c r="O336" t="s">
        <v>81</v>
      </c>
      <c r="P336" t="s">
        <v>81</v>
      </c>
      <c r="Q336">
        <v>1</v>
      </c>
      <c r="X336">
        <v>0.18</v>
      </c>
      <c r="Y336">
        <v>2.44</v>
      </c>
      <c r="Z336">
        <v>0</v>
      </c>
      <c r="AA336">
        <v>0</v>
      </c>
      <c r="AB336">
        <v>0</v>
      </c>
      <c r="AC336">
        <v>0</v>
      </c>
      <c r="AD336">
        <v>1</v>
      </c>
      <c r="AE336">
        <v>0</v>
      </c>
      <c r="AF336" t="s">
        <v>47</v>
      </c>
      <c r="AG336">
        <v>0.18</v>
      </c>
      <c r="AH336">
        <v>2</v>
      </c>
      <c r="AI336">
        <v>34736978</v>
      </c>
      <c r="AJ336">
        <v>336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</row>
    <row r="337" spans="1:44" x14ac:dyDescent="0.2">
      <c r="A337">
        <f>ROW(Source!A143)</f>
        <v>143</v>
      </c>
      <c r="B337">
        <v>34736979</v>
      </c>
      <c r="C337">
        <v>34736973</v>
      </c>
      <c r="D337">
        <v>31451091</v>
      </c>
      <c r="E337">
        <v>1</v>
      </c>
      <c r="F337">
        <v>1</v>
      </c>
      <c r="G337">
        <v>1</v>
      </c>
      <c r="H337">
        <v>3</v>
      </c>
      <c r="I337" t="s">
        <v>631</v>
      </c>
      <c r="J337" t="s">
        <v>632</v>
      </c>
      <c r="K337" t="s">
        <v>633</v>
      </c>
      <c r="L337">
        <v>1348</v>
      </c>
      <c r="N337">
        <v>1009</v>
      </c>
      <c r="O337" t="s">
        <v>74</v>
      </c>
      <c r="P337" t="s">
        <v>74</v>
      </c>
      <c r="Q337">
        <v>1000</v>
      </c>
      <c r="X337">
        <v>0.25</v>
      </c>
      <c r="Y337">
        <v>729.98</v>
      </c>
      <c r="Z337">
        <v>0</v>
      </c>
      <c r="AA337">
        <v>0</v>
      </c>
      <c r="AB337">
        <v>0</v>
      </c>
      <c r="AC337">
        <v>0</v>
      </c>
      <c r="AD337">
        <v>1</v>
      </c>
      <c r="AE337">
        <v>0</v>
      </c>
      <c r="AF337" t="s">
        <v>47</v>
      </c>
      <c r="AG337">
        <v>0.25</v>
      </c>
      <c r="AH337">
        <v>2</v>
      </c>
      <c r="AI337">
        <v>34736979</v>
      </c>
      <c r="AJ337">
        <v>337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</row>
    <row r="338" spans="1:44" x14ac:dyDescent="0.2">
      <c r="A338">
        <f>ROW(Source!A143)</f>
        <v>143</v>
      </c>
      <c r="B338">
        <v>34736980</v>
      </c>
      <c r="C338">
        <v>34736973</v>
      </c>
      <c r="D338">
        <v>31469027</v>
      </c>
      <c r="E338">
        <v>1</v>
      </c>
      <c r="F338">
        <v>1</v>
      </c>
      <c r="G338">
        <v>1</v>
      </c>
      <c r="H338">
        <v>3</v>
      </c>
      <c r="I338" t="s">
        <v>634</v>
      </c>
      <c r="J338" t="s">
        <v>635</v>
      </c>
      <c r="K338" t="s">
        <v>636</v>
      </c>
      <c r="L338">
        <v>1327</v>
      </c>
      <c r="N338">
        <v>1005</v>
      </c>
      <c r="O338" t="s">
        <v>170</v>
      </c>
      <c r="P338" t="s">
        <v>170</v>
      </c>
      <c r="Q338">
        <v>1</v>
      </c>
      <c r="X338">
        <v>110</v>
      </c>
      <c r="Y338">
        <v>28.25</v>
      </c>
      <c r="Z338">
        <v>0</v>
      </c>
      <c r="AA338">
        <v>0</v>
      </c>
      <c r="AB338">
        <v>0</v>
      </c>
      <c r="AC338">
        <v>0</v>
      </c>
      <c r="AD338">
        <v>1</v>
      </c>
      <c r="AE338">
        <v>0</v>
      </c>
      <c r="AF338" t="s">
        <v>47</v>
      </c>
      <c r="AG338">
        <v>110</v>
      </c>
      <c r="AH338">
        <v>2</v>
      </c>
      <c r="AI338">
        <v>34736980</v>
      </c>
      <c r="AJ338">
        <v>338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</row>
    <row r="339" spans="1:44" x14ac:dyDescent="0.2">
      <c r="A339">
        <f>ROW(Source!A144)</f>
        <v>144</v>
      </c>
      <c r="B339">
        <v>34737096</v>
      </c>
      <c r="C339">
        <v>34736993</v>
      </c>
      <c r="D339">
        <v>31715109</v>
      </c>
      <c r="E339">
        <v>1</v>
      </c>
      <c r="F339">
        <v>1</v>
      </c>
      <c r="G339">
        <v>1</v>
      </c>
      <c r="H339">
        <v>1</v>
      </c>
      <c r="I339" t="s">
        <v>505</v>
      </c>
      <c r="J339" t="s">
        <v>47</v>
      </c>
      <c r="K339" t="s">
        <v>506</v>
      </c>
      <c r="L339">
        <v>1191</v>
      </c>
      <c r="N339">
        <v>1013</v>
      </c>
      <c r="O339" t="s">
        <v>414</v>
      </c>
      <c r="P339" t="s">
        <v>414</v>
      </c>
      <c r="Q339">
        <v>1</v>
      </c>
      <c r="X339">
        <v>188.25</v>
      </c>
      <c r="Y339">
        <v>0</v>
      </c>
      <c r="Z339">
        <v>0</v>
      </c>
      <c r="AA339">
        <v>0</v>
      </c>
      <c r="AB339">
        <v>8.74</v>
      </c>
      <c r="AC339">
        <v>0</v>
      </c>
      <c r="AD339">
        <v>1</v>
      </c>
      <c r="AE339">
        <v>1</v>
      </c>
      <c r="AF339" t="s">
        <v>47</v>
      </c>
      <c r="AG339">
        <v>188.25</v>
      </c>
      <c r="AH339">
        <v>2</v>
      </c>
      <c r="AI339">
        <v>34737096</v>
      </c>
      <c r="AJ339">
        <v>339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</row>
    <row r="340" spans="1:44" x14ac:dyDescent="0.2">
      <c r="A340">
        <f>ROW(Source!A144)</f>
        <v>144</v>
      </c>
      <c r="B340">
        <v>34737097</v>
      </c>
      <c r="C340">
        <v>34736993</v>
      </c>
      <c r="D340">
        <v>31526951</v>
      </c>
      <c r="E340">
        <v>1</v>
      </c>
      <c r="F340">
        <v>1</v>
      </c>
      <c r="G340">
        <v>1</v>
      </c>
      <c r="H340">
        <v>2</v>
      </c>
      <c r="I340" t="s">
        <v>419</v>
      </c>
      <c r="J340" t="s">
        <v>420</v>
      </c>
      <c r="K340" t="s">
        <v>421</v>
      </c>
      <c r="L340">
        <v>1368</v>
      </c>
      <c r="N340">
        <v>1011</v>
      </c>
      <c r="O340" t="s">
        <v>418</v>
      </c>
      <c r="P340" t="s">
        <v>418</v>
      </c>
      <c r="Q340">
        <v>1</v>
      </c>
      <c r="X340">
        <v>0.71</v>
      </c>
      <c r="Y340">
        <v>0</v>
      </c>
      <c r="Z340">
        <v>1.7</v>
      </c>
      <c r="AA340">
        <v>0</v>
      </c>
      <c r="AB340">
        <v>0</v>
      </c>
      <c r="AC340">
        <v>0</v>
      </c>
      <c r="AD340">
        <v>1</v>
      </c>
      <c r="AE340">
        <v>0</v>
      </c>
      <c r="AF340" t="s">
        <v>47</v>
      </c>
      <c r="AG340">
        <v>0.71</v>
      </c>
      <c r="AH340">
        <v>2</v>
      </c>
      <c r="AI340">
        <v>34737097</v>
      </c>
      <c r="AJ340">
        <v>340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</row>
    <row r="341" spans="1:44" x14ac:dyDescent="0.2">
      <c r="A341">
        <f>ROW(Source!A144)</f>
        <v>144</v>
      </c>
      <c r="B341">
        <v>34737098</v>
      </c>
      <c r="C341">
        <v>34736993</v>
      </c>
      <c r="D341">
        <v>31446395</v>
      </c>
      <c r="E341">
        <v>1</v>
      </c>
      <c r="F341">
        <v>1</v>
      </c>
      <c r="G341">
        <v>1</v>
      </c>
      <c r="H341">
        <v>3</v>
      </c>
      <c r="I341" t="s">
        <v>594</v>
      </c>
      <c r="J341" t="s">
        <v>595</v>
      </c>
      <c r="K341" t="s">
        <v>596</v>
      </c>
      <c r="L341">
        <v>1339</v>
      </c>
      <c r="N341">
        <v>1007</v>
      </c>
      <c r="O341" t="s">
        <v>81</v>
      </c>
      <c r="P341" t="s">
        <v>81</v>
      </c>
      <c r="Q341">
        <v>1</v>
      </c>
      <c r="X341">
        <v>0.35</v>
      </c>
      <c r="Y341">
        <v>2.44</v>
      </c>
      <c r="Z341">
        <v>0</v>
      </c>
      <c r="AA341">
        <v>0</v>
      </c>
      <c r="AB341">
        <v>0</v>
      </c>
      <c r="AC341">
        <v>0</v>
      </c>
      <c r="AD341">
        <v>1</v>
      </c>
      <c r="AE341">
        <v>0</v>
      </c>
      <c r="AF341" t="s">
        <v>47</v>
      </c>
      <c r="AG341">
        <v>0.35</v>
      </c>
      <c r="AH341">
        <v>2</v>
      </c>
      <c r="AI341">
        <v>34737098</v>
      </c>
      <c r="AJ341">
        <v>341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</row>
    <row r="342" spans="1:44" x14ac:dyDescent="0.2">
      <c r="A342">
        <f>ROW(Source!A144)</f>
        <v>144</v>
      </c>
      <c r="B342">
        <v>34737099</v>
      </c>
      <c r="C342">
        <v>34736993</v>
      </c>
      <c r="D342">
        <v>31443675</v>
      </c>
      <c r="E342">
        <v>17</v>
      </c>
      <c r="F342">
        <v>1</v>
      </c>
      <c r="G342">
        <v>1</v>
      </c>
      <c r="H342">
        <v>3</v>
      </c>
      <c r="I342" t="s">
        <v>72</v>
      </c>
      <c r="J342" t="s">
        <v>47</v>
      </c>
      <c r="K342" t="s">
        <v>73</v>
      </c>
      <c r="L342">
        <v>1348</v>
      </c>
      <c r="N342">
        <v>1009</v>
      </c>
      <c r="O342" t="s">
        <v>74</v>
      </c>
      <c r="P342" t="s">
        <v>74</v>
      </c>
      <c r="Q342">
        <v>1000</v>
      </c>
      <c r="X342">
        <v>4.84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 t="s">
        <v>47</v>
      </c>
      <c r="AG342">
        <v>4.84</v>
      </c>
      <c r="AH342">
        <v>2</v>
      </c>
      <c r="AI342">
        <v>34737099</v>
      </c>
      <c r="AJ342">
        <v>342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</row>
    <row r="343" spans="1:44" x14ac:dyDescent="0.2">
      <c r="A343">
        <f>ROW(Source!A144)</f>
        <v>144</v>
      </c>
      <c r="B343">
        <v>34737100</v>
      </c>
      <c r="C343">
        <v>34736993</v>
      </c>
      <c r="D343">
        <v>31451984</v>
      </c>
      <c r="E343">
        <v>1</v>
      </c>
      <c r="F343">
        <v>1</v>
      </c>
      <c r="G343">
        <v>1</v>
      </c>
      <c r="H343">
        <v>3</v>
      </c>
      <c r="I343" t="s">
        <v>637</v>
      </c>
      <c r="J343" t="s">
        <v>638</v>
      </c>
      <c r="K343" t="s">
        <v>639</v>
      </c>
      <c r="L343">
        <v>1339</v>
      </c>
      <c r="N343">
        <v>1007</v>
      </c>
      <c r="O343" t="s">
        <v>81</v>
      </c>
      <c r="P343" t="s">
        <v>81</v>
      </c>
      <c r="Q343">
        <v>1</v>
      </c>
      <c r="X343">
        <v>2.2000000000000002</v>
      </c>
      <c r="Y343">
        <v>517.91</v>
      </c>
      <c r="Z343">
        <v>0</v>
      </c>
      <c r="AA343">
        <v>0</v>
      </c>
      <c r="AB343">
        <v>0</v>
      </c>
      <c r="AC343">
        <v>0</v>
      </c>
      <c r="AD343">
        <v>1</v>
      </c>
      <c r="AE343">
        <v>0</v>
      </c>
      <c r="AF343" t="s">
        <v>47</v>
      </c>
      <c r="AG343">
        <v>2.2000000000000002</v>
      </c>
      <c r="AH343">
        <v>2</v>
      </c>
      <c r="AI343">
        <v>34737100</v>
      </c>
      <c r="AJ343">
        <v>343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</row>
    <row r="344" spans="1:44" x14ac:dyDescent="0.2">
      <c r="A344">
        <f>ROW(Source!A145)</f>
        <v>145</v>
      </c>
      <c r="B344">
        <v>34737096</v>
      </c>
      <c r="C344">
        <v>34736993</v>
      </c>
      <c r="D344">
        <v>31715109</v>
      </c>
      <c r="E344">
        <v>1</v>
      </c>
      <c r="F344">
        <v>1</v>
      </c>
      <c r="G344">
        <v>1</v>
      </c>
      <c r="H344">
        <v>1</v>
      </c>
      <c r="I344" t="s">
        <v>505</v>
      </c>
      <c r="J344" t="s">
        <v>47</v>
      </c>
      <c r="K344" t="s">
        <v>506</v>
      </c>
      <c r="L344">
        <v>1191</v>
      </c>
      <c r="N344">
        <v>1013</v>
      </c>
      <c r="O344" t="s">
        <v>414</v>
      </c>
      <c r="P344" t="s">
        <v>414</v>
      </c>
      <c r="Q344">
        <v>1</v>
      </c>
      <c r="X344">
        <v>188.25</v>
      </c>
      <c r="Y344">
        <v>0</v>
      </c>
      <c r="Z344">
        <v>0</v>
      </c>
      <c r="AA344">
        <v>0</v>
      </c>
      <c r="AB344">
        <v>8.74</v>
      </c>
      <c r="AC344">
        <v>0</v>
      </c>
      <c r="AD344">
        <v>1</v>
      </c>
      <c r="AE344">
        <v>1</v>
      </c>
      <c r="AF344" t="s">
        <v>47</v>
      </c>
      <c r="AG344">
        <v>188.25</v>
      </c>
      <c r="AH344">
        <v>2</v>
      </c>
      <c r="AI344">
        <v>34737096</v>
      </c>
      <c r="AJ344">
        <v>344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</row>
    <row r="345" spans="1:44" x14ac:dyDescent="0.2">
      <c r="A345">
        <f>ROW(Source!A145)</f>
        <v>145</v>
      </c>
      <c r="B345">
        <v>34737097</v>
      </c>
      <c r="C345">
        <v>34736993</v>
      </c>
      <c r="D345">
        <v>31526951</v>
      </c>
      <c r="E345">
        <v>1</v>
      </c>
      <c r="F345">
        <v>1</v>
      </c>
      <c r="G345">
        <v>1</v>
      </c>
      <c r="H345">
        <v>2</v>
      </c>
      <c r="I345" t="s">
        <v>419</v>
      </c>
      <c r="J345" t="s">
        <v>420</v>
      </c>
      <c r="K345" t="s">
        <v>421</v>
      </c>
      <c r="L345">
        <v>1368</v>
      </c>
      <c r="N345">
        <v>1011</v>
      </c>
      <c r="O345" t="s">
        <v>418</v>
      </c>
      <c r="P345" t="s">
        <v>418</v>
      </c>
      <c r="Q345">
        <v>1</v>
      </c>
      <c r="X345">
        <v>0.71</v>
      </c>
      <c r="Y345">
        <v>0</v>
      </c>
      <c r="Z345">
        <v>1.7</v>
      </c>
      <c r="AA345">
        <v>0</v>
      </c>
      <c r="AB345">
        <v>0</v>
      </c>
      <c r="AC345">
        <v>0</v>
      </c>
      <c r="AD345">
        <v>1</v>
      </c>
      <c r="AE345">
        <v>0</v>
      </c>
      <c r="AF345" t="s">
        <v>47</v>
      </c>
      <c r="AG345">
        <v>0.71</v>
      </c>
      <c r="AH345">
        <v>2</v>
      </c>
      <c r="AI345">
        <v>34737097</v>
      </c>
      <c r="AJ345">
        <v>345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</row>
    <row r="346" spans="1:44" x14ac:dyDescent="0.2">
      <c r="A346">
        <f>ROW(Source!A145)</f>
        <v>145</v>
      </c>
      <c r="B346">
        <v>34737098</v>
      </c>
      <c r="C346">
        <v>34736993</v>
      </c>
      <c r="D346">
        <v>31446395</v>
      </c>
      <c r="E346">
        <v>1</v>
      </c>
      <c r="F346">
        <v>1</v>
      </c>
      <c r="G346">
        <v>1</v>
      </c>
      <c r="H346">
        <v>3</v>
      </c>
      <c r="I346" t="s">
        <v>594</v>
      </c>
      <c r="J346" t="s">
        <v>595</v>
      </c>
      <c r="K346" t="s">
        <v>596</v>
      </c>
      <c r="L346">
        <v>1339</v>
      </c>
      <c r="N346">
        <v>1007</v>
      </c>
      <c r="O346" t="s">
        <v>81</v>
      </c>
      <c r="P346" t="s">
        <v>81</v>
      </c>
      <c r="Q346">
        <v>1</v>
      </c>
      <c r="X346">
        <v>0.35</v>
      </c>
      <c r="Y346">
        <v>2.44</v>
      </c>
      <c r="Z346">
        <v>0</v>
      </c>
      <c r="AA346">
        <v>0</v>
      </c>
      <c r="AB346">
        <v>0</v>
      </c>
      <c r="AC346">
        <v>0</v>
      </c>
      <c r="AD346">
        <v>1</v>
      </c>
      <c r="AE346">
        <v>0</v>
      </c>
      <c r="AF346" t="s">
        <v>47</v>
      </c>
      <c r="AG346">
        <v>0.35</v>
      </c>
      <c r="AH346">
        <v>2</v>
      </c>
      <c r="AI346">
        <v>34737098</v>
      </c>
      <c r="AJ346">
        <v>346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</row>
    <row r="347" spans="1:44" x14ac:dyDescent="0.2">
      <c r="A347">
        <f>ROW(Source!A145)</f>
        <v>145</v>
      </c>
      <c r="B347">
        <v>34737099</v>
      </c>
      <c r="C347">
        <v>34736993</v>
      </c>
      <c r="D347">
        <v>31443675</v>
      </c>
      <c r="E347">
        <v>17</v>
      </c>
      <c r="F347">
        <v>1</v>
      </c>
      <c r="G347">
        <v>1</v>
      </c>
      <c r="H347">
        <v>3</v>
      </c>
      <c r="I347" t="s">
        <v>72</v>
      </c>
      <c r="J347" t="s">
        <v>47</v>
      </c>
      <c r="K347" t="s">
        <v>73</v>
      </c>
      <c r="L347">
        <v>1348</v>
      </c>
      <c r="N347">
        <v>1009</v>
      </c>
      <c r="O347" t="s">
        <v>74</v>
      </c>
      <c r="P347" t="s">
        <v>74</v>
      </c>
      <c r="Q347">
        <v>1000</v>
      </c>
      <c r="X347">
        <v>4.84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 t="s">
        <v>47</v>
      </c>
      <c r="AG347">
        <v>4.84</v>
      </c>
      <c r="AH347">
        <v>2</v>
      </c>
      <c r="AI347">
        <v>34737099</v>
      </c>
      <c r="AJ347">
        <v>347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</row>
    <row r="348" spans="1:44" x14ac:dyDescent="0.2">
      <c r="A348">
        <f>ROW(Source!A145)</f>
        <v>145</v>
      </c>
      <c r="B348">
        <v>34737100</v>
      </c>
      <c r="C348">
        <v>34736993</v>
      </c>
      <c r="D348">
        <v>31451984</v>
      </c>
      <c r="E348">
        <v>1</v>
      </c>
      <c r="F348">
        <v>1</v>
      </c>
      <c r="G348">
        <v>1</v>
      </c>
      <c r="H348">
        <v>3</v>
      </c>
      <c r="I348" t="s">
        <v>637</v>
      </c>
      <c r="J348" t="s">
        <v>638</v>
      </c>
      <c r="K348" t="s">
        <v>639</v>
      </c>
      <c r="L348">
        <v>1339</v>
      </c>
      <c r="N348">
        <v>1007</v>
      </c>
      <c r="O348" t="s">
        <v>81</v>
      </c>
      <c r="P348" t="s">
        <v>81</v>
      </c>
      <c r="Q348">
        <v>1</v>
      </c>
      <c r="X348">
        <v>2.2000000000000002</v>
      </c>
      <c r="Y348">
        <v>517.91</v>
      </c>
      <c r="Z348">
        <v>0</v>
      </c>
      <c r="AA348">
        <v>0</v>
      </c>
      <c r="AB348">
        <v>0</v>
      </c>
      <c r="AC348">
        <v>0</v>
      </c>
      <c r="AD348">
        <v>1</v>
      </c>
      <c r="AE348">
        <v>0</v>
      </c>
      <c r="AF348" t="s">
        <v>47</v>
      </c>
      <c r="AG348">
        <v>2.2000000000000002</v>
      </c>
      <c r="AH348">
        <v>2</v>
      </c>
      <c r="AI348">
        <v>34737100</v>
      </c>
      <c r="AJ348">
        <v>348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</row>
    <row r="349" spans="1:44" x14ac:dyDescent="0.2">
      <c r="A349">
        <f>ROW(Source!A148)</f>
        <v>148</v>
      </c>
      <c r="B349">
        <v>34737001</v>
      </c>
      <c r="C349">
        <v>34737000</v>
      </c>
      <c r="D349">
        <v>31714704</v>
      </c>
      <c r="E349">
        <v>1</v>
      </c>
      <c r="F349">
        <v>1</v>
      </c>
      <c r="G349">
        <v>1</v>
      </c>
      <c r="H349">
        <v>1</v>
      </c>
      <c r="I349" t="s">
        <v>640</v>
      </c>
      <c r="J349" t="s">
        <v>47</v>
      </c>
      <c r="K349" t="s">
        <v>641</v>
      </c>
      <c r="L349">
        <v>1191</v>
      </c>
      <c r="N349">
        <v>1013</v>
      </c>
      <c r="O349" t="s">
        <v>414</v>
      </c>
      <c r="P349" t="s">
        <v>414</v>
      </c>
      <c r="Q349">
        <v>1</v>
      </c>
      <c r="X349">
        <v>2.71</v>
      </c>
      <c r="Y349">
        <v>0</v>
      </c>
      <c r="Z349">
        <v>0</v>
      </c>
      <c r="AA349">
        <v>0</v>
      </c>
      <c r="AB349">
        <v>8.9700000000000006</v>
      </c>
      <c r="AC349">
        <v>0</v>
      </c>
      <c r="AD349">
        <v>1</v>
      </c>
      <c r="AE349">
        <v>1</v>
      </c>
      <c r="AF349" t="s">
        <v>47</v>
      </c>
      <c r="AG349">
        <v>2.71</v>
      </c>
      <c r="AH349">
        <v>2</v>
      </c>
      <c r="AI349">
        <v>34737001</v>
      </c>
      <c r="AJ349">
        <v>349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</row>
    <row r="350" spans="1:44" x14ac:dyDescent="0.2">
      <c r="A350">
        <f>ROW(Source!A148)</f>
        <v>148</v>
      </c>
      <c r="B350">
        <v>34737002</v>
      </c>
      <c r="C350">
        <v>34737000</v>
      </c>
      <c r="D350">
        <v>31446395</v>
      </c>
      <c r="E350">
        <v>1</v>
      </c>
      <c r="F350">
        <v>1</v>
      </c>
      <c r="G350">
        <v>1</v>
      </c>
      <c r="H350">
        <v>3</v>
      </c>
      <c r="I350" t="s">
        <v>594</v>
      </c>
      <c r="J350" t="s">
        <v>595</v>
      </c>
      <c r="K350" t="s">
        <v>596</v>
      </c>
      <c r="L350">
        <v>1339</v>
      </c>
      <c r="N350">
        <v>1007</v>
      </c>
      <c r="O350" t="s">
        <v>81</v>
      </c>
      <c r="P350" t="s">
        <v>81</v>
      </c>
      <c r="Q350">
        <v>1</v>
      </c>
      <c r="X350">
        <v>0.01</v>
      </c>
      <c r="Y350">
        <v>2.44</v>
      </c>
      <c r="Z350">
        <v>0</v>
      </c>
      <c r="AA350">
        <v>0</v>
      </c>
      <c r="AB350">
        <v>0</v>
      </c>
      <c r="AC350">
        <v>0</v>
      </c>
      <c r="AD350">
        <v>1</v>
      </c>
      <c r="AE350">
        <v>0</v>
      </c>
      <c r="AF350" t="s">
        <v>47</v>
      </c>
      <c r="AG350">
        <v>0.01</v>
      </c>
      <c r="AH350">
        <v>2</v>
      </c>
      <c r="AI350">
        <v>34737002</v>
      </c>
      <c r="AJ350">
        <v>350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</row>
    <row r="351" spans="1:44" x14ac:dyDescent="0.2">
      <c r="A351">
        <f>ROW(Source!A148)</f>
        <v>148</v>
      </c>
      <c r="B351">
        <v>34737003</v>
      </c>
      <c r="C351">
        <v>34737000</v>
      </c>
      <c r="D351">
        <v>31440812</v>
      </c>
      <c r="E351">
        <v>17</v>
      </c>
      <c r="F351">
        <v>1</v>
      </c>
      <c r="G351">
        <v>1</v>
      </c>
      <c r="H351">
        <v>3</v>
      </c>
      <c r="I351" t="s">
        <v>294</v>
      </c>
      <c r="J351" t="s">
        <v>47</v>
      </c>
      <c r="K351" t="s">
        <v>295</v>
      </c>
      <c r="L351">
        <v>1339</v>
      </c>
      <c r="N351">
        <v>1007</v>
      </c>
      <c r="O351" t="s">
        <v>81</v>
      </c>
      <c r="P351" t="s">
        <v>81</v>
      </c>
      <c r="Q351">
        <v>1</v>
      </c>
      <c r="X351">
        <v>0.02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 t="s">
        <v>47</v>
      </c>
      <c r="AG351">
        <v>0.02</v>
      </c>
      <c r="AH351">
        <v>2</v>
      </c>
      <c r="AI351">
        <v>34737003</v>
      </c>
      <c r="AJ351">
        <v>351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</row>
    <row r="352" spans="1:44" x14ac:dyDescent="0.2">
      <c r="A352">
        <f>ROW(Source!A149)</f>
        <v>149</v>
      </c>
      <c r="B352">
        <v>34737001</v>
      </c>
      <c r="C352">
        <v>34737000</v>
      </c>
      <c r="D352">
        <v>31714704</v>
      </c>
      <c r="E352">
        <v>1</v>
      </c>
      <c r="F352">
        <v>1</v>
      </c>
      <c r="G352">
        <v>1</v>
      </c>
      <c r="H352">
        <v>1</v>
      </c>
      <c r="I352" t="s">
        <v>640</v>
      </c>
      <c r="J352" t="s">
        <v>47</v>
      </c>
      <c r="K352" t="s">
        <v>641</v>
      </c>
      <c r="L352">
        <v>1191</v>
      </c>
      <c r="N352">
        <v>1013</v>
      </c>
      <c r="O352" t="s">
        <v>414</v>
      </c>
      <c r="P352" t="s">
        <v>414</v>
      </c>
      <c r="Q352">
        <v>1</v>
      </c>
      <c r="X352">
        <v>2.71</v>
      </c>
      <c r="Y352">
        <v>0</v>
      </c>
      <c r="Z352">
        <v>0</v>
      </c>
      <c r="AA352">
        <v>0</v>
      </c>
      <c r="AB352">
        <v>8.9700000000000006</v>
      </c>
      <c r="AC352">
        <v>0</v>
      </c>
      <c r="AD352">
        <v>1</v>
      </c>
      <c r="AE352">
        <v>1</v>
      </c>
      <c r="AF352" t="s">
        <v>47</v>
      </c>
      <c r="AG352">
        <v>2.71</v>
      </c>
      <c r="AH352">
        <v>2</v>
      </c>
      <c r="AI352">
        <v>34737001</v>
      </c>
      <c r="AJ352">
        <v>352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</row>
    <row r="353" spans="1:44" x14ac:dyDescent="0.2">
      <c r="A353">
        <f>ROW(Source!A149)</f>
        <v>149</v>
      </c>
      <c r="B353">
        <v>34737002</v>
      </c>
      <c r="C353">
        <v>34737000</v>
      </c>
      <c r="D353">
        <v>31446395</v>
      </c>
      <c r="E353">
        <v>1</v>
      </c>
      <c r="F353">
        <v>1</v>
      </c>
      <c r="G353">
        <v>1</v>
      </c>
      <c r="H353">
        <v>3</v>
      </c>
      <c r="I353" t="s">
        <v>594</v>
      </c>
      <c r="J353" t="s">
        <v>595</v>
      </c>
      <c r="K353" t="s">
        <v>596</v>
      </c>
      <c r="L353">
        <v>1339</v>
      </c>
      <c r="N353">
        <v>1007</v>
      </c>
      <c r="O353" t="s">
        <v>81</v>
      </c>
      <c r="P353" t="s">
        <v>81</v>
      </c>
      <c r="Q353">
        <v>1</v>
      </c>
      <c r="X353">
        <v>0.01</v>
      </c>
      <c r="Y353">
        <v>2.44</v>
      </c>
      <c r="Z353">
        <v>0</v>
      </c>
      <c r="AA353">
        <v>0</v>
      </c>
      <c r="AB353">
        <v>0</v>
      </c>
      <c r="AC353">
        <v>0</v>
      </c>
      <c r="AD353">
        <v>1</v>
      </c>
      <c r="AE353">
        <v>0</v>
      </c>
      <c r="AF353" t="s">
        <v>47</v>
      </c>
      <c r="AG353">
        <v>0.01</v>
      </c>
      <c r="AH353">
        <v>2</v>
      </c>
      <c r="AI353">
        <v>34737002</v>
      </c>
      <c r="AJ353">
        <v>353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</row>
    <row r="354" spans="1:44" x14ac:dyDescent="0.2">
      <c r="A354">
        <f>ROW(Source!A149)</f>
        <v>149</v>
      </c>
      <c r="B354">
        <v>34737003</v>
      </c>
      <c r="C354">
        <v>34737000</v>
      </c>
      <c r="D354">
        <v>31440812</v>
      </c>
      <c r="E354">
        <v>17</v>
      </c>
      <c r="F354">
        <v>1</v>
      </c>
      <c r="G354">
        <v>1</v>
      </c>
      <c r="H354">
        <v>3</v>
      </c>
      <c r="I354" t="s">
        <v>294</v>
      </c>
      <c r="J354" t="s">
        <v>47</v>
      </c>
      <c r="K354" t="s">
        <v>295</v>
      </c>
      <c r="L354">
        <v>1339</v>
      </c>
      <c r="N354">
        <v>1007</v>
      </c>
      <c r="O354" t="s">
        <v>81</v>
      </c>
      <c r="P354" t="s">
        <v>81</v>
      </c>
      <c r="Q354">
        <v>1</v>
      </c>
      <c r="X354">
        <v>0.02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 t="s">
        <v>47</v>
      </c>
      <c r="AG354">
        <v>0.02</v>
      </c>
      <c r="AH354">
        <v>2</v>
      </c>
      <c r="AI354">
        <v>34737003</v>
      </c>
      <c r="AJ354">
        <v>354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</row>
    <row r="355" spans="1:44" x14ac:dyDescent="0.2">
      <c r="A355">
        <f>ROW(Source!A152)</f>
        <v>152</v>
      </c>
      <c r="B355">
        <v>34737021</v>
      </c>
      <c r="C355">
        <v>34737013</v>
      </c>
      <c r="D355">
        <v>31714816</v>
      </c>
      <c r="E355">
        <v>1</v>
      </c>
      <c r="F355">
        <v>1</v>
      </c>
      <c r="G355">
        <v>1</v>
      </c>
      <c r="H355">
        <v>1</v>
      </c>
      <c r="I355" t="s">
        <v>642</v>
      </c>
      <c r="J355" t="s">
        <v>47</v>
      </c>
      <c r="K355" t="s">
        <v>643</v>
      </c>
      <c r="L355">
        <v>1191</v>
      </c>
      <c r="N355">
        <v>1013</v>
      </c>
      <c r="O355" t="s">
        <v>414</v>
      </c>
      <c r="P355" t="s">
        <v>414</v>
      </c>
      <c r="Q355">
        <v>1</v>
      </c>
      <c r="X355">
        <v>11.99</v>
      </c>
      <c r="Y355">
        <v>0</v>
      </c>
      <c r="Z355">
        <v>0</v>
      </c>
      <c r="AA355">
        <v>0</v>
      </c>
      <c r="AB355">
        <v>9.51</v>
      </c>
      <c r="AC355">
        <v>0</v>
      </c>
      <c r="AD355">
        <v>1</v>
      </c>
      <c r="AE355">
        <v>1</v>
      </c>
      <c r="AF355" t="s">
        <v>47</v>
      </c>
      <c r="AG355">
        <v>11.99</v>
      </c>
      <c r="AH355">
        <v>2</v>
      </c>
      <c r="AI355">
        <v>34737021</v>
      </c>
      <c r="AJ355">
        <v>355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</row>
    <row r="356" spans="1:44" x14ac:dyDescent="0.2">
      <c r="A356">
        <f>ROW(Source!A152)</f>
        <v>152</v>
      </c>
      <c r="B356">
        <v>34737022</v>
      </c>
      <c r="C356">
        <v>34737013</v>
      </c>
      <c r="D356">
        <v>31709492</v>
      </c>
      <c r="E356">
        <v>1</v>
      </c>
      <c r="F356">
        <v>1</v>
      </c>
      <c r="G356">
        <v>1</v>
      </c>
      <c r="H356">
        <v>1</v>
      </c>
      <c r="I356" t="s">
        <v>434</v>
      </c>
      <c r="J356" t="s">
        <v>47</v>
      </c>
      <c r="K356" t="s">
        <v>435</v>
      </c>
      <c r="L356">
        <v>1191</v>
      </c>
      <c r="N356">
        <v>1013</v>
      </c>
      <c r="O356" t="s">
        <v>414</v>
      </c>
      <c r="P356" t="s">
        <v>414</v>
      </c>
      <c r="Q356">
        <v>1</v>
      </c>
      <c r="X356">
        <v>0.04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1</v>
      </c>
      <c r="AE356">
        <v>2</v>
      </c>
      <c r="AF356" t="s">
        <v>47</v>
      </c>
      <c r="AG356">
        <v>0.04</v>
      </c>
      <c r="AH356">
        <v>2</v>
      </c>
      <c r="AI356">
        <v>34737022</v>
      </c>
      <c r="AJ356">
        <v>356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</row>
    <row r="357" spans="1:44" x14ac:dyDescent="0.2">
      <c r="A357">
        <f>ROW(Source!A152)</f>
        <v>152</v>
      </c>
      <c r="B357">
        <v>34737023</v>
      </c>
      <c r="C357">
        <v>34737013</v>
      </c>
      <c r="D357">
        <v>31527047</v>
      </c>
      <c r="E357">
        <v>1</v>
      </c>
      <c r="F357">
        <v>1</v>
      </c>
      <c r="G357">
        <v>1</v>
      </c>
      <c r="H357">
        <v>2</v>
      </c>
      <c r="I357" t="s">
        <v>597</v>
      </c>
      <c r="J357" t="s">
        <v>598</v>
      </c>
      <c r="K357" t="s">
        <v>599</v>
      </c>
      <c r="L357">
        <v>1368</v>
      </c>
      <c r="N357">
        <v>1011</v>
      </c>
      <c r="O357" t="s">
        <v>418</v>
      </c>
      <c r="P357" t="s">
        <v>418</v>
      </c>
      <c r="Q357">
        <v>1</v>
      </c>
      <c r="X357">
        <v>0.01</v>
      </c>
      <c r="Y357">
        <v>0</v>
      </c>
      <c r="Z357">
        <v>31.26</v>
      </c>
      <c r="AA357">
        <v>13.5</v>
      </c>
      <c r="AB357">
        <v>0</v>
      </c>
      <c r="AC357">
        <v>0</v>
      </c>
      <c r="AD357">
        <v>1</v>
      </c>
      <c r="AE357">
        <v>0</v>
      </c>
      <c r="AF357" t="s">
        <v>47</v>
      </c>
      <c r="AG357">
        <v>0.01</v>
      </c>
      <c r="AH357">
        <v>2</v>
      </c>
      <c r="AI357">
        <v>34737023</v>
      </c>
      <c r="AJ357">
        <v>357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</row>
    <row r="358" spans="1:44" x14ac:dyDescent="0.2">
      <c r="A358">
        <f>ROW(Source!A152)</f>
        <v>152</v>
      </c>
      <c r="B358">
        <v>34737024</v>
      </c>
      <c r="C358">
        <v>34737013</v>
      </c>
      <c r="D358">
        <v>31528142</v>
      </c>
      <c r="E358">
        <v>1</v>
      </c>
      <c r="F358">
        <v>1</v>
      </c>
      <c r="G358">
        <v>1</v>
      </c>
      <c r="H358">
        <v>2</v>
      </c>
      <c r="I358" t="s">
        <v>439</v>
      </c>
      <c r="J358" t="s">
        <v>440</v>
      </c>
      <c r="K358" t="s">
        <v>441</v>
      </c>
      <c r="L358">
        <v>1368</v>
      </c>
      <c r="N358">
        <v>1011</v>
      </c>
      <c r="O358" t="s">
        <v>418</v>
      </c>
      <c r="P358" t="s">
        <v>418</v>
      </c>
      <c r="Q358">
        <v>1</v>
      </c>
      <c r="X358">
        <v>0.03</v>
      </c>
      <c r="Y358">
        <v>0</v>
      </c>
      <c r="Z358">
        <v>65.709999999999994</v>
      </c>
      <c r="AA358">
        <v>11.6</v>
      </c>
      <c r="AB358">
        <v>0</v>
      </c>
      <c r="AC358">
        <v>0</v>
      </c>
      <c r="AD358">
        <v>1</v>
      </c>
      <c r="AE358">
        <v>0</v>
      </c>
      <c r="AF358" t="s">
        <v>47</v>
      </c>
      <c r="AG358">
        <v>0.03</v>
      </c>
      <c r="AH358">
        <v>2</v>
      </c>
      <c r="AI358">
        <v>34737024</v>
      </c>
      <c r="AJ358">
        <v>358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</row>
    <row r="359" spans="1:44" x14ac:dyDescent="0.2">
      <c r="A359">
        <f>ROW(Source!A152)</f>
        <v>152</v>
      </c>
      <c r="B359">
        <v>34737025</v>
      </c>
      <c r="C359">
        <v>34737013</v>
      </c>
      <c r="D359">
        <v>31449791</v>
      </c>
      <c r="E359">
        <v>1</v>
      </c>
      <c r="F359">
        <v>1</v>
      </c>
      <c r="G359">
        <v>1</v>
      </c>
      <c r="H359">
        <v>3</v>
      </c>
      <c r="I359" t="s">
        <v>600</v>
      </c>
      <c r="J359" t="s">
        <v>601</v>
      </c>
      <c r="K359" t="s">
        <v>602</v>
      </c>
      <c r="L359">
        <v>1327</v>
      </c>
      <c r="N359">
        <v>1005</v>
      </c>
      <c r="O359" t="s">
        <v>170</v>
      </c>
      <c r="P359" t="s">
        <v>170</v>
      </c>
      <c r="Q359">
        <v>1</v>
      </c>
      <c r="X359">
        <v>4.4000000000000004</v>
      </c>
      <c r="Y359">
        <v>72.319999999999993</v>
      </c>
      <c r="Z359">
        <v>0</v>
      </c>
      <c r="AA359">
        <v>0</v>
      </c>
      <c r="AB359">
        <v>0</v>
      </c>
      <c r="AC359">
        <v>0</v>
      </c>
      <c r="AD359">
        <v>1</v>
      </c>
      <c r="AE359">
        <v>0</v>
      </c>
      <c r="AF359" t="s">
        <v>47</v>
      </c>
      <c r="AG359">
        <v>4.4000000000000004</v>
      </c>
      <c r="AH359">
        <v>2</v>
      </c>
      <c r="AI359">
        <v>34737025</v>
      </c>
      <c r="AJ359">
        <v>359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</row>
    <row r="360" spans="1:44" x14ac:dyDescent="0.2">
      <c r="A360">
        <f>ROW(Source!A152)</f>
        <v>152</v>
      </c>
      <c r="B360">
        <v>34737026</v>
      </c>
      <c r="C360">
        <v>34737013</v>
      </c>
      <c r="D360">
        <v>31450127</v>
      </c>
      <c r="E360">
        <v>1</v>
      </c>
      <c r="F360">
        <v>1</v>
      </c>
      <c r="G360">
        <v>1</v>
      </c>
      <c r="H360">
        <v>3</v>
      </c>
      <c r="I360" t="s">
        <v>603</v>
      </c>
      <c r="J360" t="s">
        <v>604</v>
      </c>
      <c r="K360" t="s">
        <v>605</v>
      </c>
      <c r="L360">
        <v>1346</v>
      </c>
      <c r="N360">
        <v>1009</v>
      </c>
      <c r="O360" t="s">
        <v>564</v>
      </c>
      <c r="P360" t="s">
        <v>564</v>
      </c>
      <c r="Q360">
        <v>1</v>
      </c>
      <c r="X360">
        <v>0.15</v>
      </c>
      <c r="Y360">
        <v>1.82</v>
      </c>
      <c r="Z360">
        <v>0</v>
      </c>
      <c r="AA360">
        <v>0</v>
      </c>
      <c r="AB360">
        <v>0</v>
      </c>
      <c r="AC360">
        <v>0</v>
      </c>
      <c r="AD360">
        <v>1</v>
      </c>
      <c r="AE360">
        <v>0</v>
      </c>
      <c r="AF360" t="s">
        <v>47</v>
      </c>
      <c r="AG360">
        <v>0.15</v>
      </c>
      <c r="AH360">
        <v>2</v>
      </c>
      <c r="AI360">
        <v>34737026</v>
      </c>
      <c r="AJ360">
        <v>360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</row>
    <row r="361" spans="1:44" x14ac:dyDescent="0.2">
      <c r="A361">
        <f>ROW(Source!A152)</f>
        <v>152</v>
      </c>
      <c r="B361">
        <v>34737027</v>
      </c>
      <c r="C361">
        <v>34737013</v>
      </c>
      <c r="D361">
        <v>31483820</v>
      </c>
      <c r="E361">
        <v>1</v>
      </c>
      <c r="F361">
        <v>1</v>
      </c>
      <c r="G361">
        <v>1</v>
      </c>
      <c r="H361">
        <v>3</v>
      </c>
      <c r="I361" t="s">
        <v>612</v>
      </c>
      <c r="J361" t="s">
        <v>613</v>
      </c>
      <c r="K361" t="s">
        <v>614</v>
      </c>
      <c r="L361">
        <v>1348</v>
      </c>
      <c r="N361">
        <v>1009</v>
      </c>
      <c r="O361" t="s">
        <v>74</v>
      </c>
      <c r="P361" t="s">
        <v>74</v>
      </c>
      <c r="Q361">
        <v>1000</v>
      </c>
      <c r="X361">
        <v>2.9000000000000001E-2</v>
      </c>
      <c r="Y361">
        <v>2898.5</v>
      </c>
      <c r="Z361">
        <v>0</v>
      </c>
      <c r="AA361">
        <v>0</v>
      </c>
      <c r="AB361">
        <v>0</v>
      </c>
      <c r="AC361">
        <v>0</v>
      </c>
      <c r="AD361">
        <v>1</v>
      </c>
      <c r="AE361">
        <v>0</v>
      </c>
      <c r="AF361" t="s">
        <v>47</v>
      </c>
      <c r="AG361">
        <v>2.9000000000000001E-2</v>
      </c>
      <c r="AH361">
        <v>2</v>
      </c>
      <c r="AI361">
        <v>34737027</v>
      </c>
      <c r="AJ361">
        <v>361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</row>
    <row r="362" spans="1:44" x14ac:dyDescent="0.2">
      <c r="A362">
        <f>ROW(Source!A153)</f>
        <v>153</v>
      </c>
      <c r="B362">
        <v>34737021</v>
      </c>
      <c r="C362">
        <v>34737013</v>
      </c>
      <c r="D362">
        <v>31714816</v>
      </c>
      <c r="E362">
        <v>1</v>
      </c>
      <c r="F362">
        <v>1</v>
      </c>
      <c r="G362">
        <v>1</v>
      </c>
      <c r="H362">
        <v>1</v>
      </c>
      <c r="I362" t="s">
        <v>642</v>
      </c>
      <c r="J362" t="s">
        <v>47</v>
      </c>
      <c r="K362" t="s">
        <v>643</v>
      </c>
      <c r="L362">
        <v>1191</v>
      </c>
      <c r="N362">
        <v>1013</v>
      </c>
      <c r="O362" t="s">
        <v>414</v>
      </c>
      <c r="P362" t="s">
        <v>414</v>
      </c>
      <c r="Q362">
        <v>1</v>
      </c>
      <c r="X362">
        <v>11.99</v>
      </c>
      <c r="Y362">
        <v>0</v>
      </c>
      <c r="Z362">
        <v>0</v>
      </c>
      <c r="AA362">
        <v>0</v>
      </c>
      <c r="AB362">
        <v>9.51</v>
      </c>
      <c r="AC362">
        <v>0</v>
      </c>
      <c r="AD362">
        <v>1</v>
      </c>
      <c r="AE362">
        <v>1</v>
      </c>
      <c r="AF362" t="s">
        <v>47</v>
      </c>
      <c r="AG362">
        <v>11.99</v>
      </c>
      <c r="AH362">
        <v>2</v>
      </c>
      <c r="AI362">
        <v>34737021</v>
      </c>
      <c r="AJ362">
        <v>362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</row>
    <row r="363" spans="1:44" x14ac:dyDescent="0.2">
      <c r="A363">
        <f>ROW(Source!A153)</f>
        <v>153</v>
      </c>
      <c r="B363">
        <v>34737022</v>
      </c>
      <c r="C363">
        <v>34737013</v>
      </c>
      <c r="D363">
        <v>31709492</v>
      </c>
      <c r="E363">
        <v>1</v>
      </c>
      <c r="F363">
        <v>1</v>
      </c>
      <c r="G363">
        <v>1</v>
      </c>
      <c r="H363">
        <v>1</v>
      </c>
      <c r="I363" t="s">
        <v>434</v>
      </c>
      <c r="J363" t="s">
        <v>47</v>
      </c>
      <c r="K363" t="s">
        <v>435</v>
      </c>
      <c r="L363">
        <v>1191</v>
      </c>
      <c r="N363">
        <v>1013</v>
      </c>
      <c r="O363" t="s">
        <v>414</v>
      </c>
      <c r="P363" t="s">
        <v>414</v>
      </c>
      <c r="Q363">
        <v>1</v>
      </c>
      <c r="X363">
        <v>0.04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1</v>
      </c>
      <c r="AE363">
        <v>2</v>
      </c>
      <c r="AF363" t="s">
        <v>47</v>
      </c>
      <c r="AG363">
        <v>0.04</v>
      </c>
      <c r="AH363">
        <v>2</v>
      </c>
      <c r="AI363">
        <v>34737022</v>
      </c>
      <c r="AJ363">
        <v>363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</row>
    <row r="364" spans="1:44" x14ac:dyDescent="0.2">
      <c r="A364">
        <f>ROW(Source!A153)</f>
        <v>153</v>
      </c>
      <c r="B364">
        <v>34737023</v>
      </c>
      <c r="C364">
        <v>34737013</v>
      </c>
      <c r="D364">
        <v>31527047</v>
      </c>
      <c r="E364">
        <v>1</v>
      </c>
      <c r="F364">
        <v>1</v>
      </c>
      <c r="G364">
        <v>1</v>
      </c>
      <c r="H364">
        <v>2</v>
      </c>
      <c r="I364" t="s">
        <v>597</v>
      </c>
      <c r="J364" t="s">
        <v>598</v>
      </c>
      <c r="K364" t="s">
        <v>599</v>
      </c>
      <c r="L364">
        <v>1368</v>
      </c>
      <c r="N364">
        <v>1011</v>
      </c>
      <c r="O364" t="s">
        <v>418</v>
      </c>
      <c r="P364" t="s">
        <v>418</v>
      </c>
      <c r="Q364">
        <v>1</v>
      </c>
      <c r="X364">
        <v>0.01</v>
      </c>
      <c r="Y364">
        <v>0</v>
      </c>
      <c r="Z364">
        <v>31.26</v>
      </c>
      <c r="AA364">
        <v>13.5</v>
      </c>
      <c r="AB364">
        <v>0</v>
      </c>
      <c r="AC364">
        <v>0</v>
      </c>
      <c r="AD364">
        <v>1</v>
      </c>
      <c r="AE364">
        <v>0</v>
      </c>
      <c r="AF364" t="s">
        <v>47</v>
      </c>
      <c r="AG364">
        <v>0.01</v>
      </c>
      <c r="AH364">
        <v>2</v>
      </c>
      <c r="AI364">
        <v>34737023</v>
      </c>
      <c r="AJ364">
        <v>364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</row>
    <row r="365" spans="1:44" x14ac:dyDescent="0.2">
      <c r="A365">
        <f>ROW(Source!A153)</f>
        <v>153</v>
      </c>
      <c r="B365">
        <v>34737024</v>
      </c>
      <c r="C365">
        <v>34737013</v>
      </c>
      <c r="D365">
        <v>31528142</v>
      </c>
      <c r="E365">
        <v>1</v>
      </c>
      <c r="F365">
        <v>1</v>
      </c>
      <c r="G365">
        <v>1</v>
      </c>
      <c r="H365">
        <v>2</v>
      </c>
      <c r="I365" t="s">
        <v>439</v>
      </c>
      <c r="J365" t="s">
        <v>440</v>
      </c>
      <c r="K365" t="s">
        <v>441</v>
      </c>
      <c r="L365">
        <v>1368</v>
      </c>
      <c r="N365">
        <v>1011</v>
      </c>
      <c r="O365" t="s">
        <v>418</v>
      </c>
      <c r="P365" t="s">
        <v>418</v>
      </c>
      <c r="Q365">
        <v>1</v>
      </c>
      <c r="X365">
        <v>0.03</v>
      </c>
      <c r="Y365">
        <v>0</v>
      </c>
      <c r="Z365">
        <v>65.709999999999994</v>
      </c>
      <c r="AA365">
        <v>11.6</v>
      </c>
      <c r="AB365">
        <v>0</v>
      </c>
      <c r="AC365">
        <v>0</v>
      </c>
      <c r="AD365">
        <v>1</v>
      </c>
      <c r="AE365">
        <v>0</v>
      </c>
      <c r="AF365" t="s">
        <v>47</v>
      </c>
      <c r="AG365">
        <v>0.03</v>
      </c>
      <c r="AH365">
        <v>2</v>
      </c>
      <c r="AI365">
        <v>34737024</v>
      </c>
      <c r="AJ365">
        <v>365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</row>
    <row r="366" spans="1:44" x14ac:dyDescent="0.2">
      <c r="A366">
        <f>ROW(Source!A153)</f>
        <v>153</v>
      </c>
      <c r="B366">
        <v>34737025</v>
      </c>
      <c r="C366">
        <v>34737013</v>
      </c>
      <c r="D366">
        <v>31449791</v>
      </c>
      <c r="E366">
        <v>1</v>
      </c>
      <c r="F366">
        <v>1</v>
      </c>
      <c r="G366">
        <v>1</v>
      </c>
      <c r="H366">
        <v>3</v>
      </c>
      <c r="I366" t="s">
        <v>600</v>
      </c>
      <c r="J366" t="s">
        <v>601</v>
      </c>
      <c r="K366" t="s">
        <v>602</v>
      </c>
      <c r="L366">
        <v>1327</v>
      </c>
      <c r="N366">
        <v>1005</v>
      </c>
      <c r="O366" t="s">
        <v>170</v>
      </c>
      <c r="P366" t="s">
        <v>170</v>
      </c>
      <c r="Q366">
        <v>1</v>
      </c>
      <c r="X366">
        <v>4.4000000000000004</v>
      </c>
      <c r="Y366">
        <v>72.319999999999993</v>
      </c>
      <c r="Z366">
        <v>0</v>
      </c>
      <c r="AA366">
        <v>0</v>
      </c>
      <c r="AB366">
        <v>0</v>
      </c>
      <c r="AC366">
        <v>0</v>
      </c>
      <c r="AD366">
        <v>1</v>
      </c>
      <c r="AE366">
        <v>0</v>
      </c>
      <c r="AF366" t="s">
        <v>47</v>
      </c>
      <c r="AG366">
        <v>4.4000000000000004</v>
      </c>
      <c r="AH366">
        <v>2</v>
      </c>
      <c r="AI366">
        <v>34737025</v>
      </c>
      <c r="AJ366">
        <v>366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</row>
    <row r="367" spans="1:44" x14ac:dyDescent="0.2">
      <c r="A367">
        <f>ROW(Source!A153)</f>
        <v>153</v>
      </c>
      <c r="B367">
        <v>34737026</v>
      </c>
      <c r="C367">
        <v>34737013</v>
      </c>
      <c r="D367">
        <v>31450127</v>
      </c>
      <c r="E367">
        <v>1</v>
      </c>
      <c r="F367">
        <v>1</v>
      </c>
      <c r="G367">
        <v>1</v>
      </c>
      <c r="H367">
        <v>3</v>
      </c>
      <c r="I367" t="s">
        <v>603</v>
      </c>
      <c r="J367" t="s">
        <v>604</v>
      </c>
      <c r="K367" t="s">
        <v>605</v>
      </c>
      <c r="L367">
        <v>1346</v>
      </c>
      <c r="N367">
        <v>1009</v>
      </c>
      <c r="O367" t="s">
        <v>564</v>
      </c>
      <c r="P367" t="s">
        <v>564</v>
      </c>
      <c r="Q367">
        <v>1</v>
      </c>
      <c r="X367">
        <v>0.15</v>
      </c>
      <c r="Y367">
        <v>1.82</v>
      </c>
      <c r="Z367">
        <v>0</v>
      </c>
      <c r="AA367">
        <v>0</v>
      </c>
      <c r="AB367">
        <v>0</v>
      </c>
      <c r="AC367">
        <v>0</v>
      </c>
      <c r="AD367">
        <v>1</v>
      </c>
      <c r="AE367">
        <v>0</v>
      </c>
      <c r="AF367" t="s">
        <v>47</v>
      </c>
      <c r="AG367">
        <v>0.15</v>
      </c>
      <c r="AH367">
        <v>2</v>
      </c>
      <c r="AI367">
        <v>34737026</v>
      </c>
      <c r="AJ367">
        <v>367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</row>
    <row r="368" spans="1:44" x14ac:dyDescent="0.2">
      <c r="A368">
        <f>ROW(Source!A153)</f>
        <v>153</v>
      </c>
      <c r="B368">
        <v>34737027</v>
      </c>
      <c r="C368">
        <v>34737013</v>
      </c>
      <c r="D368">
        <v>31483820</v>
      </c>
      <c r="E368">
        <v>1</v>
      </c>
      <c r="F368">
        <v>1</v>
      </c>
      <c r="G368">
        <v>1</v>
      </c>
      <c r="H368">
        <v>3</v>
      </c>
      <c r="I368" t="s">
        <v>612</v>
      </c>
      <c r="J368" t="s">
        <v>613</v>
      </c>
      <c r="K368" t="s">
        <v>614</v>
      </c>
      <c r="L368">
        <v>1348</v>
      </c>
      <c r="N368">
        <v>1009</v>
      </c>
      <c r="O368" t="s">
        <v>74</v>
      </c>
      <c r="P368" t="s">
        <v>74</v>
      </c>
      <c r="Q368">
        <v>1000</v>
      </c>
      <c r="X368">
        <v>2.9000000000000001E-2</v>
      </c>
      <c r="Y368">
        <v>2898.5</v>
      </c>
      <c r="Z368">
        <v>0</v>
      </c>
      <c r="AA368">
        <v>0</v>
      </c>
      <c r="AB368">
        <v>0</v>
      </c>
      <c r="AC368">
        <v>0</v>
      </c>
      <c r="AD368">
        <v>1</v>
      </c>
      <c r="AE368">
        <v>0</v>
      </c>
      <c r="AF368" t="s">
        <v>47</v>
      </c>
      <c r="AG368">
        <v>2.9000000000000001E-2</v>
      </c>
      <c r="AH368">
        <v>2</v>
      </c>
      <c r="AI368">
        <v>34737027</v>
      </c>
      <c r="AJ368">
        <v>368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</row>
    <row r="369" spans="1:44" x14ac:dyDescent="0.2">
      <c r="A369">
        <f>ROW(Source!A154)</f>
        <v>154</v>
      </c>
      <c r="B369">
        <v>34737044</v>
      </c>
      <c r="C369">
        <v>34737036</v>
      </c>
      <c r="D369">
        <v>31715651</v>
      </c>
      <c r="E369">
        <v>1</v>
      </c>
      <c r="F369">
        <v>1</v>
      </c>
      <c r="G369">
        <v>1</v>
      </c>
      <c r="H369">
        <v>1</v>
      </c>
      <c r="I369" t="s">
        <v>644</v>
      </c>
      <c r="J369" t="s">
        <v>47</v>
      </c>
      <c r="K369" t="s">
        <v>645</v>
      </c>
      <c r="L369">
        <v>1191</v>
      </c>
      <c r="N369">
        <v>1013</v>
      </c>
      <c r="O369" t="s">
        <v>414</v>
      </c>
      <c r="P369" t="s">
        <v>414</v>
      </c>
      <c r="Q369">
        <v>1</v>
      </c>
      <c r="X369">
        <v>16.32</v>
      </c>
      <c r="Y369">
        <v>0</v>
      </c>
      <c r="Z369">
        <v>0</v>
      </c>
      <c r="AA369">
        <v>0</v>
      </c>
      <c r="AB369">
        <v>9.6199999999999992</v>
      </c>
      <c r="AC369">
        <v>0</v>
      </c>
      <c r="AD369">
        <v>1</v>
      </c>
      <c r="AE369">
        <v>1</v>
      </c>
      <c r="AF369" t="s">
        <v>47</v>
      </c>
      <c r="AG369">
        <v>16.32</v>
      </c>
      <c r="AH369">
        <v>2</v>
      </c>
      <c r="AI369">
        <v>34737044</v>
      </c>
      <c r="AJ369">
        <v>369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</row>
    <row r="370" spans="1:44" x14ac:dyDescent="0.2">
      <c r="A370">
        <f>ROW(Source!A154)</f>
        <v>154</v>
      </c>
      <c r="B370">
        <v>34737045</v>
      </c>
      <c r="C370">
        <v>34737036</v>
      </c>
      <c r="D370">
        <v>31709492</v>
      </c>
      <c r="E370">
        <v>1</v>
      </c>
      <c r="F370">
        <v>1</v>
      </c>
      <c r="G370">
        <v>1</v>
      </c>
      <c r="H370">
        <v>1</v>
      </c>
      <c r="I370" t="s">
        <v>434</v>
      </c>
      <c r="J370" t="s">
        <v>47</v>
      </c>
      <c r="K370" t="s">
        <v>435</v>
      </c>
      <c r="L370">
        <v>1191</v>
      </c>
      <c r="N370">
        <v>1013</v>
      </c>
      <c r="O370" t="s">
        <v>414</v>
      </c>
      <c r="P370" t="s">
        <v>414</v>
      </c>
      <c r="Q370">
        <v>1</v>
      </c>
      <c r="X370">
        <v>0.03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1</v>
      </c>
      <c r="AE370">
        <v>2</v>
      </c>
      <c r="AF370" t="s">
        <v>47</v>
      </c>
      <c r="AG370">
        <v>0.03</v>
      </c>
      <c r="AH370">
        <v>2</v>
      </c>
      <c r="AI370">
        <v>34737045</v>
      </c>
      <c r="AJ370">
        <v>370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</row>
    <row r="371" spans="1:44" x14ac:dyDescent="0.2">
      <c r="A371">
        <f>ROW(Source!A154)</f>
        <v>154</v>
      </c>
      <c r="B371">
        <v>34737046</v>
      </c>
      <c r="C371">
        <v>34737036</v>
      </c>
      <c r="D371">
        <v>31527047</v>
      </c>
      <c r="E371">
        <v>1</v>
      </c>
      <c r="F371">
        <v>1</v>
      </c>
      <c r="G371">
        <v>1</v>
      </c>
      <c r="H371">
        <v>2</v>
      </c>
      <c r="I371" t="s">
        <v>597</v>
      </c>
      <c r="J371" t="s">
        <v>598</v>
      </c>
      <c r="K371" t="s">
        <v>599</v>
      </c>
      <c r="L371">
        <v>1368</v>
      </c>
      <c r="N371">
        <v>1011</v>
      </c>
      <c r="O371" t="s">
        <v>418</v>
      </c>
      <c r="P371" t="s">
        <v>418</v>
      </c>
      <c r="Q371">
        <v>1</v>
      </c>
      <c r="X371">
        <v>0.01</v>
      </c>
      <c r="Y371">
        <v>0</v>
      </c>
      <c r="Z371">
        <v>31.26</v>
      </c>
      <c r="AA371">
        <v>13.5</v>
      </c>
      <c r="AB371">
        <v>0</v>
      </c>
      <c r="AC371">
        <v>0</v>
      </c>
      <c r="AD371">
        <v>1</v>
      </c>
      <c r="AE371">
        <v>0</v>
      </c>
      <c r="AF371" t="s">
        <v>47</v>
      </c>
      <c r="AG371">
        <v>0.01</v>
      </c>
      <c r="AH371">
        <v>2</v>
      </c>
      <c r="AI371">
        <v>34737046</v>
      </c>
      <c r="AJ371">
        <v>371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</row>
    <row r="372" spans="1:44" x14ac:dyDescent="0.2">
      <c r="A372">
        <f>ROW(Source!A154)</f>
        <v>154</v>
      </c>
      <c r="B372">
        <v>34737047</v>
      </c>
      <c r="C372">
        <v>34737036</v>
      </c>
      <c r="D372">
        <v>31528142</v>
      </c>
      <c r="E372">
        <v>1</v>
      </c>
      <c r="F372">
        <v>1</v>
      </c>
      <c r="G372">
        <v>1</v>
      </c>
      <c r="H372">
        <v>2</v>
      </c>
      <c r="I372" t="s">
        <v>439</v>
      </c>
      <c r="J372" t="s">
        <v>440</v>
      </c>
      <c r="K372" t="s">
        <v>441</v>
      </c>
      <c r="L372">
        <v>1368</v>
      </c>
      <c r="N372">
        <v>1011</v>
      </c>
      <c r="O372" t="s">
        <v>418</v>
      </c>
      <c r="P372" t="s">
        <v>418</v>
      </c>
      <c r="Q372">
        <v>1</v>
      </c>
      <c r="X372">
        <v>0.02</v>
      </c>
      <c r="Y372">
        <v>0</v>
      </c>
      <c r="Z372">
        <v>65.709999999999994</v>
      </c>
      <c r="AA372">
        <v>11.6</v>
      </c>
      <c r="AB372">
        <v>0</v>
      </c>
      <c r="AC372">
        <v>0</v>
      </c>
      <c r="AD372">
        <v>1</v>
      </c>
      <c r="AE372">
        <v>0</v>
      </c>
      <c r="AF372" t="s">
        <v>47</v>
      </c>
      <c r="AG372">
        <v>0.02</v>
      </c>
      <c r="AH372">
        <v>2</v>
      </c>
      <c r="AI372">
        <v>34737047</v>
      </c>
      <c r="AJ372">
        <v>372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</row>
    <row r="373" spans="1:44" x14ac:dyDescent="0.2">
      <c r="A373">
        <f>ROW(Source!A154)</f>
        <v>154</v>
      </c>
      <c r="B373">
        <v>34737048</v>
      </c>
      <c r="C373">
        <v>34737036</v>
      </c>
      <c r="D373">
        <v>31450127</v>
      </c>
      <c r="E373">
        <v>1</v>
      </c>
      <c r="F373">
        <v>1</v>
      </c>
      <c r="G373">
        <v>1</v>
      </c>
      <c r="H373">
        <v>3</v>
      </c>
      <c r="I373" t="s">
        <v>603</v>
      </c>
      <c r="J373" t="s">
        <v>604</v>
      </c>
      <c r="K373" t="s">
        <v>605</v>
      </c>
      <c r="L373">
        <v>1346</v>
      </c>
      <c r="N373">
        <v>1009</v>
      </c>
      <c r="O373" t="s">
        <v>564</v>
      </c>
      <c r="P373" t="s">
        <v>564</v>
      </c>
      <c r="Q373">
        <v>1</v>
      </c>
      <c r="X373">
        <v>0.2</v>
      </c>
      <c r="Y373">
        <v>1.82</v>
      </c>
      <c r="Z373">
        <v>0</v>
      </c>
      <c r="AA373">
        <v>0</v>
      </c>
      <c r="AB373">
        <v>0</v>
      </c>
      <c r="AC373">
        <v>0</v>
      </c>
      <c r="AD373">
        <v>1</v>
      </c>
      <c r="AE373">
        <v>0</v>
      </c>
      <c r="AF373" t="s">
        <v>47</v>
      </c>
      <c r="AG373">
        <v>0.2</v>
      </c>
      <c r="AH373">
        <v>2</v>
      </c>
      <c r="AI373">
        <v>34737048</v>
      </c>
      <c r="AJ373">
        <v>373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</row>
    <row r="374" spans="1:44" x14ac:dyDescent="0.2">
      <c r="A374">
        <f>ROW(Source!A154)</f>
        <v>154</v>
      </c>
      <c r="B374">
        <v>34737049</v>
      </c>
      <c r="C374">
        <v>34737036</v>
      </c>
      <c r="D374">
        <v>31441681</v>
      </c>
      <c r="E374">
        <v>17</v>
      </c>
      <c r="F374">
        <v>1</v>
      </c>
      <c r="G374">
        <v>1</v>
      </c>
      <c r="H374">
        <v>3</v>
      </c>
      <c r="I374" t="s">
        <v>305</v>
      </c>
      <c r="J374" t="s">
        <v>47</v>
      </c>
      <c r="K374" t="s">
        <v>306</v>
      </c>
      <c r="L374">
        <v>1348</v>
      </c>
      <c r="N374">
        <v>1009</v>
      </c>
      <c r="O374" t="s">
        <v>74</v>
      </c>
      <c r="P374" t="s">
        <v>74</v>
      </c>
      <c r="Q374">
        <v>1000</v>
      </c>
      <c r="X374">
        <v>0.02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 t="s">
        <v>47</v>
      </c>
      <c r="AG374">
        <v>0.02</v>
      </c>
      <c r="AH374">
        <v>2</v>
      </c>
      <c r="AI374">
        <v>34737049</v>
      </c>
      <c r="AJ374">
        <v>374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</row>
    <row r="375" spans="1:44" x14ac:dyDescent="0.2">
      <c r="A375">
        <f>ROW(Source!A155)</f>
        <v>155</v>
      </c>
      <c r="B375">
        <v>34737044</v>
      </c>
      <c r="C375">
        <v>34737036</v>
      </c>
      <c r="D375">
        <v>31715651</v>
      </c>
      <c r="E375">
        <v>1</v>
      </c>
      <c r="F375">
        <v>1</v>
      </c>
      <c r="G375">
        <v>1</v>
      </c>
      <c r="H375">
        <v>1</v>
      </c>
      <c r="I375" t="s">
        <v>644</v>
      </c>
      <c r="J375" t="s">
        <v>47</v>
      </c>
      <c r="K375" t="s">
        <v>645</v>
      </c>
      <c r="L375">
        <v>1191</v>
      </c>
      <c r="N375">
        <v>1013</v>
      </c>
      <c r="O375" t="s">
        <v>414</v>
      </c>
      <c r="P375" t="s">
        <v>414</v>
      </c>
      <c r="Q375">
        <v>1</v>
      </c>
      <c r="X375">
        <v>16.32</v>
      </c>
      <c r="Y375">
        <v>0</v>
      </c>
      <c r="Z375">
        <v>0</v>
      </c>
      <c r="AA375">
        <v>0</v>
      </c>
      <c r="AB375">
        <v>9.6199999999999992</v>
      </c>
      <c r="AC375">
        <v>0</v>
      </c>
      <c r="AD375">
        <v>1</v>
      </c>
      <c r="AE375">
        <v>1</v>
      </c>
      <c r="AF375" t="s">
        <v>47</v>
      </c>
      <c r="AG375">
        <v>16.32</v>
      </c>
      <c r="AH375">
        <v>2</v>
      </c>
      <c r="AI375">
        <v>34737044</v>
      </c>
      <c r="AJ375">
        <v>375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</row>
    <row r="376" spans="1:44" x14ac:dyDescent="0.2">
      <c r="A376">
        <f>ROW(Source!A155)</f>
        <v>155</v>
      </c>
      <c r="B376">
        <v>34737045</v>
      </c>
      <c r="C376">
        <v>34737036</v>
      </c>
      <c r="D376">
        <v>31709492</v>
      </c>
      <c r="E376">
        <v>1</v>
      </c>
      <c r="F376">
        <v>1</v>
      </c>
      <c r="G376">
        <v>1</v>
      </c>
      <c r="H376">
        <v>1</v>
      </c>
      <c r="I376" t="s">
        <v>434</v>
      </c>
      <c r="J376" t="s">
        <v>47</v>
      </c>
      <c r="K376" t="s">
        <v>435</v>
      </c>
      <c r="L376">
        <v>1191</v>
      </c>
      <c r="N376">
        <v>1013</v>
      </c>
      <c r="O376" t="s">
        <v>414</v>
      </c>
      <c r="P376" t="s">
        <v>414</v>
      </c>
      <c r="Q376">
        <v>1</v>
      </c>
      <c r="X376">
        <v>0.03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1</v>
      </c>
      <c r="AE376">
        <v>2</v>
      </c>
      <c r="AF376" t="s">
        <v>47</v>
      </c>
      <c r="AG376">
        <v>0.03</v>
      </c>
      <c r="AH376">
        <v>2</v>
      </c>
      <c r="AI376">
        <v>34737045</v>
      </c>
      <c r="AJ376">
        <v>376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</row>
    <row r="377" spans="1:44" x14ac:dyDescent="0.2">
      <c r="A377">
        <f>ROW(Source!A155)</f>
        <v>155</v>
      </c>
      <c r="B377">
        <v>34737046</v>
      </c>
      <c r="C377">
        <v>34737036</v>
      </c>
      <c r="D377">
        <v>31527047</v>
      </c>
      <c r="E377">
        <v>1</v>
      </c>
      <c r="F377">
        <v>1</v>
      </c>
      <c r="G377">
        <v>1</v>
      </c>
      <c r="H377">
        <v>2</v>
      </c>
      <c r="I377" t="s">
        <v>597</v>
      </c>
      <c r="J377" t="s">
        <v>598</v>
      </c>
      <c r="K377" t="s">
        <v>599</v>
      </c>
      <c r="L377">
        <v>1368</v>
      </c>
      <c r="N377">
        <v>1011</v>
      </c>
      <c r="O377" t="s">
        <v>418</v>
      </c>
      <c r="P377" t="s">
        <v>418</v>
      </c>
      <c r="Q377">
        <v>1</v>
      </c>
      <c r="X377">
        <v>0.01</v>
      </c>
      <c r="Y377">
        <v>0</v>
      </c>
      <c r="Z377">
        <v>31.26</v>
      </c>
      <c r="AA377">
        <v>13.5</v>
      </c>
      <c r="AB377">
        <v>0</v>
      </c>
      <c r="AC377">
        <v>0</v>
      </c>
      <c r="AD377">
        <v>1</v>
      </c>
      <c r="AE377">
        <v>0</v>
      </c>
      <c r="AF377" t="s">
        <v>47</v>
      </c>
      <c r="AG377">
        <v>0.01</v>
      </c>
      <c r="AH377">
        <v>2</v>
      </c>
      <c r="AI377">
        <v>34737046</v>
      </c>
      <c r="AJ377">
        <v>377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</row>
    <row r="378" spans="1:44" x14ac:dyDescent="0.2">
      <c r="A378">
        <f>ROW(Source!A155)</f>
        <v>155</v>
      </c>
      <c r="B378">
        <v>34737047</v>
      </c>
      <c r="C378">
        <v>34737036</v>
      </c>
      <c r="D378">
        <v>31528142</v>
      </c>
      <c r="E378">
        <v>1</v>
      </c>
      <c r="F378">
        <v>1</v>
      </c>
      <c r="G378">
        <v>1</v>
      </c>
      <c r="H378">
        <v>2</v>
      </c>
      <c r="I378" t="s">
        <v>439</v>
      </c>
      <c r="J378" t="s">
        <v>440</v>
      </c>
      <c r="K378" t="s">
        <v>441</v>
      </c>
      <c r="L378">
        <v>1368</v>
      </c>
      <c r="N378">
        <v>1011</v>
      </c>
      <c r="O378" t="s">
        <v>418</v>
      </c>
      <c r="P378" t="s">
        <v>418</v>
      </c>
      <c r="Q378">
        <v>1</v>
      </c>
      <c r="X378">
        <v>0.02</v>
      </c>
      <c r="Y378">
        <v>0</v>
      </c>
      <c r="Z378">
        <v>65.709999999999994</v>
      </c>
      <c r="AA378">
        <v>11.6</v>
      </c>
      <c r="AB378">
        <v>0</v>
      </c>
      <c r="AC378">
        <v>0</v>
      </c>
      <c r="AD378">
        <v>1</v>
      </c>
      <c r="AE378">
        <v>0</v>
      </c>
      <c r="AF378" t="s">
        <v>47</v>
      </c>
      <c r="AG378">
        <v>0.02</v>
      </c>
      <c r="AH378">
        <v>2</v>
      </c>
      <c r="AI378">
        <v>34737047</v>
      </c>
      <c r="AJ378">
        <v>378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</row>
    <row r="379" spans="1:44" x14ac:dyDescent="0.2">
      <c r="A379">
        <f>ROW(Source!A155)</f>
        <v>155</v>
      </c>
      <c r="B379">
        <v>34737048</v>
      </c>
      <c r="C379">
        <v>34737036</v>
      </c>
      <c r="D379">
        <v>31450127</v>
      </c>
      <c r="E379">
        <v>1</v>
      </c>
      <c r="F379">
        <v>1</v>
      </c>
      <c r="G379">
        <v>1</v>
      </c>
      <c r="H379">
        <v>3</v>
      </c>
      <c r="I379" t="s">
        <v>603</v>
      </c>
      <c r="J379" t="s">
        <v>604</v>
      </c>
      <c r="K379" t="s">
        <v>605</v>
      </c>
      <c r="L379">
        <v>1346</v>
      </c>
      <c r="N379">
        <v>1009</v>
      </c>
      <c r="O379" t="s">
        <v>564</v>
      </c>
      <c r="P379" t="s">
        <v>564</v>
      </c>
      <c r="Q379">
        <v>1</v>
      </c>
      <c r="X379">
        <v>0.2</v>
      </c>
      <c r="Y379">
        <v>1.82</v>
      </c>
      <c r="Z379">
        <v>0</v>
      </c>
      <c r="AA379">
        <v>0</v>
      </c>
      <c r="AB379">
        <v>0</v>
      </c>
      <c r="AC379">
        <v>0</v>
      </c>
      <c r="AD379">
        <v>1</v>
      </c>
      <c r="AE379">
        <v>0</v>
      </c>
      <c r="AF379" t="s">
        <v>47</v>
      </c>
      <c r="AG379">
        <v>0.2</v>
      </c>
      <c r="AH379">
        <v>2</v>
      </c>
      <c r="AI379">
        <v>34737048</v>
      </c>
      <c r="AJ379">
        <v>379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</row>
    <row r="380" spans="1:44" x14ac:dyDescent="0.2">
      <c r="A380">
        <f>ROW(Source!A155)</f>
        <v>155</v>
      </c>
      <c r="B380">
        <v>34737049</v>
      </c>
      <c r="C380">
        <v>34737036</v>
      </c>
      <c r="D380">
        <v>31441681</v>
      </c>
      <c r="E380">
        <v>17</v>
      </c>
      <c r="F380">
        <v>1</v>
      </c>
      <c r="G380">
        <v>1</v>
      </c>
      <c r="H380">
        <v>3</v>
      </c>
      <c r="I380" t="s">
        <v>305</v>
      </c>
      <c r="J380" t="s">
        <v>47</v>
      </c>
      <c r="K380" t="s">
        <v>306</v>
      </c>
      <c r="L380">
        <v>1348</v>
      </c>
      <c r="N380">
        <v>1009</v>
      </c>
      <c r="O380" t="s">
        <v>74</v>
      </c>
      <c r="P380" t="s">
        <v>74</v>
      </c>
      <c r="Q380">
        <v>1000</v>
      </c>
      <c r="X380">
        <v>0.02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 t="s">
        <v>47</v>
      </c>
      <c r="AG380">
        <v>0.02</v>
      </c>
      <c r="AH380">
        <v>2</v>
      </c>
      <c r="AI380">
        <v>34737049</v>
      </c>
      <c r="AJ380">
        <v>380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</row>
    <row r="381" spans="1:44" x14ac:dyDescent="0.2">
      <c r="A381">
        <f>ROW(Source!A158)</f>
        <v>158</v>
      </c>
      <c r="B381">
        <v>34737084</v>
      </c>
      <c r="C381">
        <v>34737051</v>
      </c>
      <c r="D381">
        <v>31715109</v>
      </c>
      <c r="E381">
        <v>1</v>
      </c>
      <c r="F381">
        <v>1</v>
      </c>
      <c r="G381">
        <v>1</v>
      </c>
      <c r="H381">
        <v>1</v>
      </c>
      <c r="I381" t="s">
        <v>505</v>
      </c>
      <c r="J381" t="s">
        <v>47</v>
      </c>
      <c r="K381" t="s">
        <v>506</v>
      </c>
      <c r="L381">
        <v>1191</v>
      </c>
      <c r="N381">
        <v>1013</v>
      </c>
      <c r="O381" t="s">
        <v>414</v>
      </c>
      <c r="P381" t="s">
        <v>414</v>
      </c>
      <c r="Q381">
        <v>1</v>
      </c>
      <c r="X381">
        <v>6.26</v>
      </c>
      <c r="Y381">
        <v>0</v>
      </c>
      <c r="Z381">
        <v>0</v>
      </c>
      <c r="AA381">
        <v>0</v>
      </c>
      <c r="AB381">
        <v>8.74</v>
      </c>
      <c r="AC381">
        <v>0</v>
      </c>
      <c r="AD381">
        <v>1</v>
      </c>
      <c r="AE381">
        <v>1</v>
      </c>
      <c r="AF381" t="s">
        <v>47</v>
      </c>
      <c r="AG381">
        <v>6.26</v>
      </c>
      <c r="AH381">
        <v>2</v>
      </c>
      <c r="AI381">
        <v>34737084</v>
      </c>
      <c r="AJ381">
        <v>381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</row>
    <row r="382" spans="1:44" x14ac:dyDescent="0.2">
      <c r="A382">
        <f>ROW(Source!A158)</f>
        <v>158</v>
      </c>
      <c r="B382">
        <v>34737085</v>
      </c>
      <c r="C382">
        <v>34737051</v>
      </c>
      <c r="D382">
        <v>31709492</v>
      </c>
      <c r="E382">
        <v>1</v>
      </c>
      <c r="F382">
        <v>1</v>
      </c>
      <c r="G382">
        <v>1</v>
      </c>
      <c r="H382">
        <v>1</v>
      </c>
      <c r="I382" t="s">
        <v>434</v>
      </c>
      <c r="J382" t="s">
        <v>47</v>
      </c>
      <c r="K382" t="s">
        <v>435</v>
      </c>
      <c r="L382">
        <v>1191</v>
      </c>
      <c r="N382">
        <v>1013</v>
      </c>
      <c r="O382" t="s">
        <v>414</v>
      </c>
      <c r="P382" t="s">
        <v>414</v>
      </c>
      <c r="Q382">
        <v>1</v>
      </c>
      <c r="X382">
        <v>0.1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1</v>
      </c>
      <c r="AE382">
        <v>2</v>
      </c>
      <c r="AF382" t="s">
        <v>47</v>
      </c>
      <c r="AG382">
        <v>0.1</v>
      </c>
      <c r="AH382">
        <v>2</v>
      </c>
      <c r="AI382">
        <v>34737085</v>
      </c>
      <c r="AJ382">
        <v>382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</row>
    <row r="383" spans="1:44" x14ac:dyDescent="0.2">
      <c r="A383">
        <f>ROW(Source!A158)</f>
        <v>158</v>
      </c>
      <c r="B383">
        <v>34737086</v>
      </c>
      <c r="C383">
        <v>34737051</v>
      </c>
      <c r="D383">
        <v>31526753</v>
      </c>
      <c r="E383">
        <v>1</v>
      </c>
      <c r="F383">
        <v>1</v>
      </c>
      <c r="G383">
        <v>1</v>
      </c>
      <c r="H383">
        <v>2</v>
      </c>
      <c r="I383" t="s">
        <v>469</v>
      </c>
      <c r="J383" t="s">
        <v>470</v>
      </c>
      <c r="K383" t="s">
        <v>471</v>
      </c>
      <c r="L383">
        <v>1368</v>
      </c>
      <c r="N383">
        <v>1011</v>
      </c>
      <c r="O383" t="s">
        <v>418</v>
      </c>
      <c r="P383" t="s">
        <v>418</v>
      </c>
      <c r="Q383">
        <v>1</v>
      </c>
      <c r="X383">
        <v>0.03</v>
      </c>
      <c r="Y383">
        <v>0</v>
      </c>
      <c r="Z383">
        <v>111.99</v>
      </c>
      <c r="AA383">
        <v>13.5</v>
      </c>
      <c r="AB383">
        <v>0</v>
      </c>
      <c r="AC383">
        <v>0</v>
      </c>
      <c r="AD383">
        <v>1</v>
      </c>
      <c r="AE383">
        <v>0</v>
      </c>
      <c r="AF383" t="s">
        <v>47</v>
      </c>
      <c r="AG383">
        <v>0.03</v>
      </c>
      <c r="AH383">
        <v>2</v>
      </c>
      <c r="AI383">
        <v>34737086</v>
      </c>
      <c r="AJ383">
        <v>383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</row>
    <row r="384" spans="1:44" x14ac:dyDescent="0.2">
      <c r="A384">
        <f>ROW(Source!A158)</f>
        <v>158</v>
      </c>
      <c r="B384">
        <v>34737087</v>
      </c>
      <c r="C384">
        <v>34737051</v>
      </c>
      <c r="D384">
        <v>31528142</v>
      </c>
      <c r="E384">
        <v>1</v>
      </c>
      <c r="F384">
        <v>1</v>
      </c>
      <c r="G384">
        <v>1</v>
      </c>
      <c r="H384">
        <v>2</v>
      </c>
      <c r="I384" t="s">
        <v>439</v>
      </c>
      <c r="J384" t="s">
        <v>440</v>
      </c>
      <c r="K384" t="s">
        <v>441</v>
      </c>
      <c r="L384">
        <v>1368</v>
      </c>
      <c r="N384">
        <v>1011</v>
      </c>
      <c r="O384" t="s">
        <v>418</v>
      </c>
      <c r="P384" t="s">
        <v>418</v>
      </c>
      <c r="Q384">
        <v>1</v>
      </c>
      <c r="X384">
        <v>7.0000000000000007E-2</v>
      </c>
      <c r="Y384">
        <v>0</v>
      </c>
      <c r="Z384">
        <v>65.709999999999994</v>
      </c>
      <c r="AA384">
        <v>11.6</v>
      </c>
      <c r="AB384">
        <v>0</v>
      </c>
      <c r="AC384">
        <v>0</v>
      </c>
      <c r="AD384">
        <v>1</v>
      </c>
      <c r="AE384">
        <v>0</v>
      </c>
      <c r="AF384" t="s">
        <v>47</v>
      </c>
      <c r="AG384">
        <v>7.0000000000000007E-2</v>
      </c>
      <c r="AH384">
        <v>2</v>
      </c>
      <c r="AI384">
        <v>34737087</v>
      </c>
      <c r="AJ384">
        <v>384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</row>
    <row r="385" spans="1:44" x14ac:dyDescent="0.2">
      <c r="A385">
        <f>ROW(Source!A158)</f>
        <v>158</v>
      </c>
      <c r="B385">
        <v>34737088</v>
      </c>
      <c r="C385">
        <v>34737051</v>
      </c>
      <c r="D385">
        <v>31445092</v>
      </c>
      <c r="E385">
        <v>1</v>
      </c>
      <c r="F385">
        <v>1</v>
      </c>
      <c r="G385">
        <v>1</v>
      </c>
      <c r="H385">
        <v>3</v>
      </c>
      <c r="I385" t="s">
        <v>591</v>
      </c>
      <c r="J385" t="s">
        <v>592</v>
      </c>
      <c r="K385" t="s">
        <v>593</v>
      </c>
      <c r="L385">
        <v>1348</v>
      </c>
      <c r="N385">
        <v>1009</v>
      </c>
      <c r="O385" t="s">
        <v>74</v>
      </c>
      <c r="P385" t="s">
        <v>74</v>
      </c>
      <c r="Q385">
        <v>1000</v>
      </c>
      <c r="X385">
        <v>1.2E-2</v>
      </c>
      <c r="Y385">
        <v>19100</v>
      </c>
      <c r="Z385">
        <v>0</v>
      </c>
      <c r="AA385">
        <v>0</v>
      </c>
      <c r="AB385">
        <v>0</v>
      </c>
      <c r="AC385">
        <v>0</v>
      </c>
      <c r="AD385">
        <v>1</v>
      </c>
      <c r="AE385">
        <v>0</v>
      </c>
      <c r="AF385" t="s">
        <v>47</v>
      </c>
      <c r="AG385">
        <v>1.2E-2</v>
      </c>
      <c r="AH385">
        <v>2</v>
      </c>
      <c r="AI385">
        <v>34737088</v>
      </c>
      <c r="AJ385">
        <v>385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</row>
    <row r="386" spans="1:44" x14ac:dyDescent="0.2">
      <c r="A386">
        <f>ROW(Source!A158)</f>
        <v>158</v>
      </c>
      <c r="B386">
        <v>34737089</v>
      </c>
      <c r="C386">
        <v>34737051</v>
      </c>
      <c r="D386">
        <v>31446395</v>
      </c>
      <c r="E386">
        <v>1</v>
      </c>
      <c r="F386">
        <v>1</v>
      </c>
      <c r="G386">
        <v>1</v>
      </c>
      <c r="H386">
        <v>3</v>
      </c>
      <c r="I386" t="s">
        <v>594</v>
      </c>
      <c r="J386" t="s">
        <v>595</v>
      </c>
      <c r="K386" t="s">
        <v>596</v>
      </c>
      <c r="L386">
        <v>1339</v>
      </c>
      <c r="N386">
        <v>1007</v>
      </c>
      <c r="O386" t="s">
        <v>81</v>
      </c>
      <c r="P386" t="s">
        <v>81</v>
      </c>
      <c r="Q386">
        <v>1</v>
      </c>
      <c r="X386">
        <v>0.23</v>
      </c>
      <c r="Y386">
        <v>2.44</v>
      </c>
      <c r="Z386">
        <v>0</v>
      </c>
      <c r="AA386">
        <v>0</v>
      </c>
      <c r="AB386">
        <v>0</v>
      </c>
      <c r="AC386">
        <v>0</v>
      </c>
      <c r="AD386">
        <v>1</v>
      </c>
      <c r="AE386">
        <v>0</v>
      </c>
      <c r="AF386" t="s">
        <v>47</v>
      </c>
      <c r="AG386">
        <v>0.23</v>
      </c>
      <c r="AH386">
        <v>2</v>
      </c>
      <c r="AI386">
        <v>34737089</v>
      </c>
      <c r="AJ386">
        <v>386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</row>
    <row r="387" spans="1:44" x14ac:dyDescent="0.2">
      <c r="A387">
        <f>ROW(Source!A159)</f>
        <v>159</v>
      </c>
      <c r="B387">
        <v>34737084</v>
      </c>
      <c r="C387">
        <v>34737051</v>
      </c>
      <c r="D387">
        <v>31715109</v>
      </c>
      <c r="E387">
        <v>1</v>
      </c>
      <c r="F387">
        <v>1</v>
      </c>
      <c r="G387">
        <v>1</v>
      </c>
      <c r="H387">
        <v>1</v>
      </c>
      <c r="I387" t="s">
        <v>505</v>
      </c>
      <c r="J387" t="s">
        <v>47</v>
      </c>
      <c r="K387" t="s">
        <v>506</v>
      </c>
      <c r="L387">
        <v>1191</v>
      </c>
      <c r="N387">
        <v>1013</v>
      </c>
      <c r="O387" t="s">
        <v>414</v>
      </c>
      <c r="P387" t="s">
        <v>414</v>
      </c>
      <c r="Q387">
        <v>1</v>
      </c>
      <c r="X387">
        <v>6.26</v>
      </c>
      <c r="Y387">
        <v>0</v>
      </c>
      <c r="Z387">
        <v>0</v>
      </c>
      <c r="AA387">
        <v>0</v>
      </c>
      <c r="AB387">
        <v>8.74</v>
      </c>
      <c r="AC387">
        <v>0</v>
      </c>
      <c r="AD387">
        <v>1</v>
      </c>
      <c r="AE387">
        <v>1</v>
      </c>
      <c r="AF387" t="s">
        <v>47</v>
      </c>
      <c r="AG387">
        <v>6.26</v>
      </c>
      <c r="AH387">
        <v>2</v>
      </c>
      <c r="AI387">
        <v>34737084</v>
      </c>
      <c r="AJ387">
        <v>387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</row>
    <row r="388" spans="1:44" x14ac:dyDescent="0.2">
      <c r="A388">
        <f>ROW(Source!A159)</f>
        <v>159</v>
      </c>
      <c r="B388">
        <v>34737085</v>
      </c>
      <c r="C388">
        <v>34737051</v>
      </c>
      <c r="D388">
        <v>31709492</v>
      </c>
      <c r="E388">
        <v>1</v>
      </c>
      <c r="F388">
        <v>1</v>
      </c>
      <c r="G388">
        <v>1</v>
      </c>
      <c r="H388">
        <v>1</v>
      </c>
      <c r="I388" t="s">
        <v>434</v>
      </c>
      <c r="J388" t="s">
        <v>47</v>
      </c>
      <c r="K388" t="s">
        <v>435</v>
      </c>
      <c r="L388">
        <v>1191</v>
      </c>
      <c r="N388">
        <v>1013</v>
      </c>
      <c r="O388" t="s">
        <v>414</v>
      </c>
      <c r="P388" t="s">
        <v>414</v>
      </c>
      <c r="Q388">
        <v>1</v>
      </c>
      <c r="X388">
        <v>0.1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1</v>
      </c>
      <c r="AE388">
        <v>2</v>
      </c>
      <c r="AF388" t="s">
        <v>47</v>
      </c>
      <c r="AG388">
        <v>0.1</v>
      </c>
      <c r="AH388">
        <v>2</v>
      </c>
      <c r="AI388">
        <v>34737085</v>
      </c>
      <c r="AJ388">
        <v>388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</row>
    <row r="389" spans="1:44" x14ac:dyDescent="0.2">
      <c r="A389">
        <f>ROW(Source!A159)</f>
        <v>159</v>
      </c>
      <c r="B389">
        <v>34737086</v>
      </c>
      <c r="C389">
        <v>34737051</v>
      </c>
      <c r="D389">
        <v>31526753</v>
      </c>
      <c r="E389">
        <v>1</v>
      </c>
      <c r="F389">
        <v>1</v>
      </c>
      <c r="G389">
        <v>1</v>
      </c>
      <c r="H389">
        <v>2</v>
      </c>
      <c r="I389" t="s">
        <v>469</v>
      </c>
      <c r="J389" t="s">
        <v>470</v>
      </c>
      <c r="K389" t="s">
        <v>471</v>
      </c>
      <c r="L389">
        <v>1368</v>
      </c>
      <c r="N389">
        <v>1011</v>
      </c>
      <c r="O389" t="s">
        <v>418</v>
      </c>
      <c r="P389" t="s">
        <v>418</v>
      </c>
      <c r="Q389">
        <v>1</v>
      </c>
      <c r="X389">
        <v>0.03</v>
      </c>
      <c r="Y389">
        <v>0</v>
      </c>
      <c r="Z389">
        <v>111.99</v>
      </c>
      <c r="AA389">
        <v>13.5</v>
      </c>
      <c r="AB389">
        <v>0</v>
      </c>
      <c r="AC389">
        <v>0</v>
      </c>
      <c r="AD389">
        <v>1</v>
      </c>
      <c r="AE389">
        <v>0</v>
      </c>
      <c r="AF389" t="s">
        <v>47</v>
      </c>
      <c r="AG389">
        <v>0.03</v>
      </c>
      <c r="AH389">
        <v>2</v>
      </c>
      <c r="AI389">
        <v>34737086</v>
      </c>
      <c r="AJ389">
        <v>389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</row>
    <row r="390" spans="1:44" x14ac:dyDescent="0.2">
      <c r="A390">
        <f>ROW(Source!A159)</f>
        <v>159</v>
      </c>
      <c r="B390">
        <v>34737087</v>
      </c>
      <c r="C390">
        <v>34737051</v>
      </c>
      <c r="D390">
        <v>31528142</v>
      </c>
      <c r="E390">
        <v>1</v>
      </c>
      <c r="F390">
        <v>1</v>
      </c>
      <c r="G390">
        <v>1</v>
      </c>
      <c r="H390">
        <v>2</v>
      </c>
      <c r="I390" t="s">
        <v>439</v>
      </c>
      <c r="J390" t="s">
        <v>440</v>
      </c>
      <c r="K390" t="s">
        <v>441</v>
      </c>
      <c r="L390">
        <v>1368</v>
      </c>
      <c r="N390">
        <v>1011</v>
      </c>
      <c r="O390" t="s">
        <v>418</v>
      </c>
      <c r="P390" t="s">
        <v>418</v>
      </c>
      <c r="Q390">
        <v>1</v>
      </c>
      <c r="X390">
        <v>7.0000000000000007E-2</v>
      </c>
      <c r="Y390">
        <v>0</v>
      </c>
      <c r="Z390">
        <v>65.709999999999994</v>
      </c>
      <c r="AA390">
        <v>11.6</v>
      </c>
      <c r="AB390">
        <v>0</v>
      </c>
      <c r="AC390">
        <v>0</v>
      </c>
      <c r="AD390">
        <v>1</v>
      </c>
      <c r="AE390">
        <v>0</v>
      </c>
      <c r="AF390" t="s">
        <v>47</v>
      </c>
      <c r="AG390">
        <v>7.0000000000000007E-2</v>
      </c>
      <c r="AH390">
        <v>2</v>
      </c>
      <c r="AI390">
        <v>34737087</v>
      </c>
      <c r="AJ390">
        <v>390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</row>
    <row r="391" spans="1:44" x14ac:dyDescent="0.2">
      <c r="A391">
        <f>ROW(Source!A159)</f>
        <v>159</v>
      </c>
      <c r="B391">
        <v>34737088</v>
      </c>
      <c r="C391">
        <v>34737051</v>
      </c>
      <c r="D391">
        <v>31445092</v>
      </c>
      <c r="E391">
        <v>1</v>
      </c>
      <c r="F391">
        <v>1</v>
      </c>
      <c r="G391">
        <v>1</v>
      </c>
      <c r="H391">
        <v>3</v>
      </c>
      <c r="I391" t="s">
        <v>591</v>
      </c>
      <c r="J391" t="s">
        <v>592</v>
      </c>
      <c r="K391" t="s">
        <v>593</v>
      </c>
      <c r="L391">
        <v>1348</v>
      </c>
      <c r="N391">
        <v>1009</v>
      </c>
      <c r="O391" t="s">
        <v>74</v>
      </c>
      <c r="P391" t="s">
        <v>74</v>
      </c>
      <c r="Q391">
        <v>1000</v>
      </c>
      <c r="X391">
        <v>1.2E-2</v>
      </c>
      <c r="Y391">
        <v>19100</v>
      </c>
      <c r="Z391">
        <v>0</v>
      </c>
      <c r="AA391">
        <v>0</v>
      </c>
      <c r="AB391">
        <v>0</v>
      </c>
      <c r="AC391">
        <v>0</v>
      </c>
      <c r="AD391">
        <v>1</v>
      </c>
      <c r="AE391">
        <v>0</v>
      </c>
      <c r="AF391" t="s">
        <v>47</v>
      </c>
      <c r="AG391">
        <v>1.2E-2</v>
      </c>
      <c r="AH391">
        <v>2</v>
      </c>
      <c r="AI391">
        <v>34737088</v>
      </c>
      <c r="AJ391">
        <v>391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</row>
    <row r="392" spans="1:44" x14ac:dyDescent="0.2">
      <c r="A392">
        <f>ROW(Source!A159)</f>
        <v>159</v>
      </c>
      <c r="B392">
        <v>34737089</v>
      </c>
      <c r="C392">
        <v>34737051</v>
      </c>
      <c r="D392">
        <v>31446395</v>
      </c>
      <c r="E392">
        <v>1</v>
      </c>
      <c r="F392">
        <v>1</v>
      </c>
      <c r="G392">
        <v>1</v>
      </c>
      <c r="H392">
        <v>3</v>
      </c>
      <c r="I392" t="s">
        <v>594</v>
      </c>
      <c r="J392" t="s">
        <v>595</v>
      </c>
      <c r="K392" t="s">
        <v>596</v>
      </c>
      <c r="L392">
        <v>1339</v>
      </c>
      <c r="N392">
        <v>1007</v>
      </c>
      <c r="O392" t="s">
        <v>81</v>
      </c>
      <c r="P392" t="s">
        <v>81</v>
      </c>
      <c r="Q392">
        <v>1</v>
      </c>
      <c r="X392">
        <v>0.23</v>
      </c>
      <c r="Y392">
        <v>2.44</v>
      </c>
      <c r="Z392">
        <v>0</v>
      </c>
      <c r="AA392">
        <v>0</v>
      </c>
      <c r="AB392">
        <v>0</v>
      </c>
      <c r="AC392">
        <v>0</v>
      </c>
      <c r="AD392">
        <v>1</v>
      </c>
      <c r="AE392">
        <v>0</v>
      </c>
      <c r="AF392" t="s">
        <v>47</v>
      </c>
      <c r="AG392">
        <v>0.23</v>
      </c>
      <c r="AH392">
        <v>2</v>
      </c>
      <c r="AI392">
        <v>34737089</v>
      </c>
      <c r="AJ392">
        <v>392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</row>
    <row r="393" spans="1:44" x14ac:dyDescent="0.2">
      <c r="A393">
        <f>ROW(Source!A160)</f>
        <v>160</v>
      </c>
      <c r="B393">
        <v>34737065</v>
      </c>
      <c r="C393">
        <v>34737060</v>
      </c>
      <c r="D393">
        <v>31715109</v>
      </c>
      <c r="E393">
        <v>1</v>
      </c>
      <c r="F393">
        <v>1</v>
      </c>
      <c r="G393">
        <v>1</v>
      </c>
      <c r="H393">
        <v>1</v>
      </c>
      <c r="I393" t="s">
        <v>505</v>
      </c>
      <c r="J393" t="s">
        <v>47</v>
      </c>
      <c r="K393" t="s">
        <v>506</v>
      </c>
      <c r="L393">
        <v>1191</v>
      </c>
      <c r="N393">
        <v>1013</v>
      </c>
      <c r="O393" t="s">
        <v>414</v>
      </c>
      <c r="P393" t="s">
        <v>414</v>
      </c>
      <c r="Q393">
        <v>1</v>
      </c>
      <c r="X393">
        <v>43.56</v>
      </c>
      <c r="Y393">
        <v>0</v>
      </c>
      <c r="Z393">
        <v>0</v>
      </c>
      <c r="AA393">
        <v>0</v>
      </c>
      <c r="AB393">
        <v>8.74</v>
      </c>
      <c r="AC393">
        <v>0</v>
      </c>
      <c r="AD393">
        <v>1</v>
      </c>
      <c r="AE393">
        <v>1</v>
      </c>
      <c r="AF393" t="s">
        <v>47</v>
      </c>
      <c r="AG393">
        <v>43.56</v>
      </c>
      <c r="AH393">
        <v>2</v>
      </c>
      <c r="AI393">
        <v>34737065</v>
      </c>
      <c r="AJ393">
        <v>393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</row>
    <row r="394" spans="1:44" x14ac:dyDescent="0.2">
      <c r="A394">
        <f>ROW(Source!A160)</f>
        <v>160</v>
      </c>
      <c r="B394">
        <v>34737066</v>
      </c>
      <c r="C394">
        <v>34737060</v>
      </c>
      <c r="D394">
        <v>31709492</v>
      </c>
      <c r="E394">
        <v>1</v>
      </c>
      <c r="F394">
        <v>1</v>
      </c>
      <c r="G394">
        <v>1</v>
      </c>
      <c r="H394">
        <v>1</v>
      </c>
      <c r="I394" t="s">
        <v>434</v>
      </c>
      <c r="J394" t="s">
        <v>47</v>
      </c>
      <c r="K394" t="s">
        <v>435</v>
      </c>
      <c r="L394">
        <v>1191</v>
      </c>
      <c r="N394">
        <v>1013</v>
      </c>
      <c r="O394" t="s">
        <v>414</v>
      </c>
      <c r="P394" t="s">
        <v>414</v>
      </c>
      <c r="Q394">
        <v>1</v>
      </c>
      <c r="X394">
        <v>0.17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1</v>
      </c>
      <c r="AE394">
        <v>2</v>
      </c>
      <c r="AF394" t="s">
        <v>47</v>
      </c>
      <c r="AG394">
        <v>0.17</v>
      </c>
      <c r="AH394">
        <v>2</v>
      </c>
      <c r="AI394">
        <v>34737066</v>
      </c>
      <c r="AJ394">
        <v>394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</row>
    <row r="395" spans="1:44" x14ac:dyDescent="0.2">
      <c r="A395">
        <f>ROW(Source!A160)</f>
        <v>160</v>
      </c>
      <c r="B395">
        <v>34737067</v>
      </c>
      <c r="C395">
        <v>34737060</v>
      </c>
      <c r="D395">
        <v>31527043</v>
      </c>
      <c r="E395">
        <v>1</v>
      </c>
      <c r="F395">
        <v>1</v>
      </c>
      <c r="G395">
        <v>1</v>
      </c>
      <c r="H395">
        <v>2</v>
      </c>
      <c r="I395" t="s">
        <v>646</v>
      </c>
      <c r="J395" t="s">
        <v>647</v>
      </c>
      <c r="K395" t="s">
        <v>648</v>
      </c>
      <c r="L395">
        <v>1368</v>
      </c>
      <c r="N395">
        <v>1011</v>
      </c>
      <c r="O395" t="s">
        <v>418</v>
      </c>
      <c r="P395" t="s">
        <v>418</v>
      </c>
      <c r="Q395">
        <v>1</v>
      </c>
      <c r="X395">
        <v>0.02</v>
      </c>
      <c r="Y395">
        <v>0</v>
      </c>
      <c r="Z395">
        <v>27.66</v>
      </c>
      <c r="AA395">
        <v>11.6</v>
      </c>
      <c r="AB395">
        <v>0</v>
      </c>
      <c r="AC395">
        <v>0</v>
      </c>
      <c r="AD395">
        <v>1</v>
      </c>
      <c r="AE395">
        <v>0</v>
      </c>
      <c r="AF395" t="s">
        <v>47</v>
      </c>
      <c r="AG395">
        <v>0.02</v>
      </c>
      <c r="AH395">
        <v>2</v>
      </c>
      <c r="AI395">
        <v>34737067</v>
      </c>
      <c r="AJ395">
        <v>395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</row>
    <row r="396" spans="1:44" x14ac:dyDescent="0.2">
      <c r="A396">
        <f>ROW(Source!A160)</f>
        <v>160</v>
      </c>
      <c r="B396">
        <v>34737068</v>
      </c>
      <c r="C396">
        <v>34737060</v>
      </c>
      <c r="D396">
        <v>31528142</v>
      </c>
      <c r="E396">
        <v>1</v>
      </c>
      <c r="F396">
        <v>1</v>
      </c>
      <c r="G396">
        <v>1</v>
      </c>
      <c r="H396">
        <v>2</v>
      </c>
      <c r="I396" t="s">
        <v>439</v>
      </c>
      <c r="J396" t="s">
        <v>440</v>
      </c>
      <c r="K396" t="s">
        <v>441</v>
      </c>
      <c r="L396">
        <v>1368</v>
      </c>
      <c r="N396">
        <v>1011</v>
      </c>
      <c r="O396" t="s">
        <v>418</v>
      </c>
      <c r="P396" t="s">
        <v>418</v>
      </c>
      <c r="Q396">
        <v>1</v>
      </c>
      <c r="X396">
        <v>0.15</v>
      </c>
      <c r="Y396">
        <v>0</v>
      </c>
      <c r="Z396">
        <v>65.709999999999994</v>
      </c>
      <c r="AA396">
        <v>11.6</v>
      </c>
      <c r="AB396">
        <v>0</v>
      </c>
      <c r="AC396">
        <v>0</v>
      </c>
      <c r="AD396">
        <v>1</v>
      </c>
      <c r="AE396">
        <v>0</v>
      </c>
      <c r="AF396" t="s">
        <v>47</v>
      </c>
      <c r="AG396">
        <v>0.15</v>
      </c>
      <c r="AH396">
        <v>2</v>
      </c>
      <c r="AI396">
        <v>34737068</v>
      </c>
      <c r="AJ396">
        <v>396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</row>
    <row r="397" spans="1:44" x14ac:dyDescent="0.2">
      <c r="A397">
        <f>ROW(Source!A160)</f>
        <v>160</v>
      </c>
      <c r="B397">
        <v>34737069</v>
      </c>
      <c r="C397">
        <v>34737060</v>
      </c>
      <c r="D397">
        <v>31449791</v>
      </c>
      <c r="E397">
        <v>1</v>
      </c>
      <c r="F397">
        <v>1</v>
      </c>
      <c r="G397">
        <v>1</v>
      </c>
      <c r="H397">
        <v>3</v>
      </c>
      <c r="I397" t="s">
        <v>600</v>
      </c>
      <c r="J397" t="s">
        <v>601</v>
      </c>
      <c r="K397" t="s">
        <v>602</v>
      </c>
      <c r="L397">
        <v>1327</v>
      </c>
      <c r="N397">
        <v>1005</v>
      </c>
      <c r="O397" t="s">
        <v>170</v>
      </c>
      <c r="P397" t="s">
        <v>170</v>
      </c>
      <c r="Q397">
        <v>1</v>
      </c>
      <c r="X397">
        <v>0.84</v>
      </c>
      <c r="Y397">
        <v>72.319999999999993</v>
      </c>
      <c r="Z397">
        <v>0</v>
      </c>
      <c r="AA397">
        <v>0</v>
      </c>
      <c r="AB397">
        <v>0</v>
      </c>
      <c r="AC397">
        <v>0</v>
      </c>
      <c r="AD397">
        <v>1</v>
      </c>
      <c r="AE397">
        <v>0</v>
      </c>
      <c r="AF397" t="s">
        <v>47</v>
      </c>
      <c r="AG397">
        <v>0.84</v>
      </c>
      <c r="AH397">
        <v>2</v>
      </c>
      <c r="AI397">
        <v>34737069</v>
      </c>
      <c r="AJ397">
        <v>397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</row>
    <row r="398" spans="1:44" x14ac:dyDescent="0.2">
      <c r="A398">
        <f>ROW(Source!A160)</f>
        <v>160</v>
      </c>
      <c r="B398">
        <v>34737070</v>
      </c>
      <c r="C398">
        <v>34737060</v>
      </c>
      <c r="D398">
        <v>31450127</v>
      </c>
      <c r="E398">
        <v>1</v>
      </c>
      <c r="F398">
        <v>1</v>
      </c>
      <c r="G398">
        <v>1</v>
      </c>
      <c r="H398">
        <v>3</v>
      </c>
      <c r="I398" t="s">
        <v>603</v>
      </c>
      <c r="J398" t="s">
        <v>604</v>
      </c>
      <c r="K398" t="s">
        <v>605</v>
      </c>
      <c r="L398">
        <v>1346</v>
      </c>
      <c r="N398">
        <v>1009</v>
      </c>
      <c r="O398" t="s">
        <v>564</v>
      </c>
      <c r="P398" t="s">
        <v>564</v>
      </c>
      <c r="Q398">
        <v>1</v>
      </c>
      <c r="X398">
        <v>0.31</v>
      </c>
      <c r="Y398">
        <v>1.82</v>
      </c>
      <c r="Z398">
        <v>0</v>
      </c>
      <c r="AA398">
        <v>0</v>
      </c>
      <c r="AB398">
        <v>0</v>
      </c>
      <c r="AC398">
        <v>0</v>
      </c>
      <c r="AD398">
        <v>1</v>
      </c>
      <c r="AE398">
        <v>0</v>
      </c>
      <c r="AF398" t="s">
        <v>47</v>
      </c>
      <c r="AG398">
        <v>0.31</v>
      </c>
      <c r="AH398">
        <v>2</v>
      </c>
      <c r="AI398">
        <v>34737070</v>
      </c>
      <c r="AJ398">
        <v>398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</row>
    <row r="399" spans="1:44" x14ac:dyDescent="0.2">
      <c r="A399">
        <f>ROW(Source!A160)</f>
        <v>160</v>
      </c>
      <c r="B399">
        <v>34737071</v>
      </c>
      <c r="C399">
        <v>34737060</v>
      </c>
      <c r="D399">
        <v>31442164</v>
      </c>
      <c r="E399">
        <v>17</v>
      </c>
      <c r="F399">
        <v>1</v>
      </c>
      <c r="G399">
        <v>1</v>
      </c>
      <c r="H399">
        <v>3</v>
      </c>
      <c r="I399" t="s">
        <v>317</v>
      </c>
      <c r="J399" t="s">
        <v>47</v>
      </c>
      <c r="K399" t="s">
        <v>318</v>
      </c>
      <c r="L399">
        <v>1348</v>
      </c>
      <c r="N399">
        <v>1009</v>
      </c>
      <c r="O399" t="s">
        <v>74</v>
      </c>
      <c r="P399" t="s">
        <v>74</v>
      </c>
      <c r="Q399">
        <v>1000</v>
      </c>
      <c r="X399">
        <v>0.03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 t="s">
        <v>47</v>
      </c>
      <c r="AG399">
        <v>0.03</v>
      </c>
      <c r="AH399">
        <v>2</v>
      </c>
      <c r="AI399">
        <v>34737071</v>
      </c>
      <c r="AJ399">
        <v>399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</row>
    <row r="400" spans="1:44" x14ac:dyDescent="0.2">
      <c r="A400">
        <f>ROW(Source!A160)</f>
        <v>160</v>
      </c>
      <c r="B400">
        <v>34737072</v>
      </c>
      <c r="C400">
        <v>34737060</v>
      </c>
      <c r="D400">
        <v>31441681</v>
      </c>
      <c r="E400">
        <v>17</v>
      </c>
      <c r="F400">
        <v>1</v>
      </c>
      <c r="G400">
        <v>1</v>
      </c>
      <c r="H400">
        <v>3</v>
      </c>
      <c r="I400" t="s">
        <v>305</v>
      </c>
      <c r="J400" t="s">
        <v>47</v>
      </c>
      <c r="K400" t="s">
        <v>306</v>
      </c>
      <c r="L400">
        <v>1348</v>
      </c>
      <c r="N400">
        <v>1009</v>
      </c>
      <c r="O400" t="s">
        <v>74</v>
      </c>
      <c r="P400" t="s">
        <v>74</v>
      </c>
      <c r="Q400">
        <v>1000</v>
      </c>
      <c r="X400">
        <v>0.02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 t="s">
        <v>47</v>
      </c>
      <c r="AG400">
        <v>0.02</v>
      </c>
      <c r="AH400">
        <v>2</v>
      </c>
      <c r="AI400">
        <v>34737072</v>
      </c>
      <c r="AJ400">
        <v>400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</row>
    <row r="401" spans="1:44" x14ac:dyDescent="0.2">
      <c r="A401">
        <f>ROW(Source!A160)</f>
        <v>160</v>
      </c>
      <c r="B401">
        <v>34737073</v>
      </c>
      <c r="C401">
        <v>34737060</v>
      </c>
      <c r="D401">
        <v>31483826</v>
      </c>
      <c r="E401">
        <v>1</v>
      </c>
      <c r="F401">
        <v>1</v>
      </c>
      <c r="G401">
        <v>1</v>
      </c>
      <c r="H401">
        <v>3</v>
      </c>
      <c r="I401" t="s">
        <v>649</v>
      </c>
      <c r="J401" t="s">
        <v>650</v>
      </c>
      <c r="K401" t="s">
        <v>651</v>
      </c>
      <c r="L401">
        <v>1348</v>
      </c>
      <c r="N401">
        <v>1009</v>
      </c>
      <c r="O401" t="s">
        <v>74</v>
      </c>
      <c r="P401" t="s">
        <v>74</v>
      </c>
      <c r="Q401">
        <v>1000</v>
      </c>
      <c r="X401">
        <v>5.0999999999999997E-2</v>
      </c>
      <c r="Y401">
        <v>11397.1</v>
      </c>
      <c r="Z401">
        <v>0</v>
      </c>
      <c r="AA401">
        <v>0</v>
      </c>
      <c r="AB401">
        <v>0</v>
      </c>
      <c r="AC401">
        <v>0</v>
      </c>
      <c r="AD401">
        <v>1</v>
      </c>
      <c r="AE401">
        <v>0</v>
      </c>
      <c r="AF401" t="s">
        <v>47</v>
      </c>
      <c r="AG401">
        <v>5.0999999999999997E-2</v>
      </c>
      <c r="AH401">
        <v>2</v>
      </c>
      <c r="AI401">
        <v>34737073</v>
      </c>
      <c r="AJ401">
        <v>401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</row>
    <row r="402" spans="1:44" x14ac:dyDescent="0.2">
      <c r="A402">
        <f>ROW(Source!A161)</f>
        <v>161</v>
      </c>
      <c r="B402">
        <v>34737065</v>
      </c>
      <c r="C402">
        <v>34737060</v>
      </c>
      <c r="D402">
        <v>31715109</v>
      </c>
      <c r="E402">
        <v>1</v>
      </c>
      <c r="F402">
        <v>1</v>
      </c>
      <c r="G402">
        <v>1</v>
      </c>
      <c r="H402">
        <v>1</v>
      </c>
      <c r="I402" t="s">
        <v>505</v>
      </c>
      <c r="J402" t="s">
        <v>47</v>
      </c>
      <c r="K402" t="s">
        <v>506</v>
      </c>
      <c r="L402">
        <v>1191</v>
      </c>
      <c r="N402">
        <v>1013</v>
      </c>
      <c r="O402" t="s">
        <v>414</v>
      </c>
      <c r="P402" t="s">
        <v>414</v>
      </c>
      <c r="Q402">
        <v>1</v>
      </c>
      <c r="X402">
        <v>43.56</v>
      </c>
      <c r="Y402">
        <v>0</v>
      </c>
      <c r="Z402">
        <v>0</v>
      </c>
      <c r="AA402">
        <v>0</v>
      </c>
      <c r="AB402">
        <v>8.74</v>
      </c>
      <c r="AC402">
        <v>0</v>
      </c>
      <c r="AD402">
        <v>1</v>
      </c>
      <c r="AE402">
        <v>1</v>
      </c>
      <c r="AF402" t="s">
        <v>47</v>
      </c>
      <c r="AG402">
        <v>43.56</v>
      </c>
      <c r="AH402">
        <v>2</v>
      </c>
      <c r="AI402">
        <v>34737065</v>
      </c>
      <c r="AJ402">
        <v>402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</row>
    <row r="403" spans="1:44" x14ac:dyDescent="0.2">
      <c r="A403">
        <f>ROW(Source!A161)</f>
        <v>161</v>
      </c>
      <c r="B403">
        <v>34737066</v>
      </c>
      <c r="C403">
        <v>34737060</v>
      </c>
      <c r="D403">
        <v>31709492</v>
      </c>
      <c r="E403">
        <v>1</v>
      </c>
      <c r="F403">
        <v>1</v>
      </c>
      <c r="G403">
        <v>1</v>
      </c>
      <c r="H403">
        <v>1</v>
      </c>
      <c r="I403" t="s">
        <v>434</v>
      </c>
      <c r="J403" t="s">
        <v>47</v>
      </c>
      <c r="K403" t="s">
        <v>435</v>
      </c>
      <c r="L403">
        <v>1191</v>
      </c>
      <c r="N403">
        <v>1013</v>
      </c>
      <c r="O403" t="s">
        <v>414</v>
      </c>
      <c r="P403" t="s">
        <v>414</v>
      </c>
      <c r="Q403">
        <v>1</v>
      </c>
      <c r="X403">
        <v>0.17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1</v>
      </c>
      <c r="AE403">
        <v>2</v>
      </c>
      <c r="AF403" t="s">
        <v>47</v>
      </c>
      <c r="AG403">
        <v>0.17</v>
      </c>
      <c r="AH403">
        <v>2</v>
      </c>
      <c r="AI403">
        <v>34737066</v>
      </c>
      <c r="AJ403">
        <v>403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</row>
    <row r="404" spans="1:44" x14ac:dyDescent="0.2">
      <c r="A404">
        <f>ROW(Source!A161)</f>
        <v>161</v>
      </c>
      <c r="B404">
        <v>34737067</v>
      </c>
      <c r="C404">
        <v>34737060</v>
      </c>
      <c r="D404">
        <v>31527043</v>
      </c>
      <c r="E404">
        <v>1</v>
      </c>
      <c r="F404">
        <v>1</v>
      </c>
      <c r="G404">
        <v>1</v>
      </c>
      <c r="H404">
        <v>2</v>
      </c>
      <c r="I404" t="s">
        <v>646</v>
      </c>
      <c r="J404" t="s">
        <v>647</v>
      </c>
      <c r="K404" t="s">
        <v>648</v>
      </c>
      <c r="L404">
        <v>1368</v>
      </c>
      <c r="N404">
        <v>1011</v>
      </c>
      <c r="O404" t="s">
        <v>418</v>
      </c>
      <c r="P404" t="s">
        <v>418</v>
      </c>
      <c r="Q404">
        <v>1</v>
      </c>
      <c r="X404">
        <v>0.02</v>
      </c>
      <c r="Y404">
        <v>0</v>
      </c>
      <c r="Z404">
        <v>27.66</v>
      </c>
      <c r="AA404">
        <v>11.6</v>
      </c>
      <c r="AB404">
        <v>0</v>
      </c>
      <c r="AC404">
        <v>0</v>
      </c>
      <c r="AD404">
        <v>1</v>
      </c>
      <c r="AE404">
        <v>0</v>
      </c>
      <c r="AF404" t="s">
        <v>47</v>
      </c>
      <c r="AG404">
        <v>0.02</v>
      </c>
      <c r="AH404">
        <v>2</v>
      </c>
      <c r="AI404">
        <v>34737067</v>
      </c>
      <c r="AJ404">
        <v>404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</row>
    <row r="405" spans="1:44" x14ac:dyDescent="0.2">
      <c r="A405">
        <f>ROW(Source!A161)</f>
        <v>161</v>
      </c>
      <c r="B405">
        <v>34737068</v>
      </c>
      <c r="C405">
        <v>34737060</v>
      </c>
      <c r="D405">
        <v>31528142</v>
      </c>
      <c r="E405">
        <v>1</v>
      </c>
      <c r="F405">
        <v>1</v>
      </c>
      <c r="G405">
        <v>1</v>
      </c>
      <c r="H405">
        <v>2</v>
      </c>
      <c r="I405" t="s">
        <v>439</v>
      </c>
      <c r="J405" t="s">
        <v>440</v>
      </c>
      <c r="K405" t="s">
        <v>441</v>
      </c>
      <c r="L405">
        <v>1368</v>
      </c>
      <c r="N405">
        <v>1011</v>
      </c>
      <c r="O405" t="s">
        <v>418</v>
      </c>
      <c r="P405" t="s">
        <v>418</v>
      </c>
      <c r="Q405">
        <v>1</v>
      </c>
      <c r="X405">
        <v>0.15</v>
      </c>
      <c r="Y405">
        <v>0</v>
      </c>
      <c r="Z405">
        <v>65.709999999999994</v>
      </c>
      <c r="AA405">
        <v>11.6</v>
      </c>
      <c r="AB405">
        <v>0</v>
      </c>
      <c r="AC405">
        <v>0</v>
      </c>
      <c r="AD405">
        <v>1</v>
      </c>
      <c r="AE405">
        <v>0</v>
      </c>
      <c r="AF405" t="s">
        <v>47</v>
      </c>
      <c r="AG405">
        <v>0.15</v>
      </c>
      <c r="AH405">
        <v>2</v>
      </c>
      <c r="AI405">
        <v>34737068</v>
      </c>
      <c r="AJ405">
        <v>405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</row>
    <row r="406" spans="1:44" x14ac:dyDescent="0.2">
      <c r="A406">
        <f>ROW(Source!A161)</f>
        <v>161</v>
      </c>
      <c r="B406">
        <v>34737069</v>
      </c>
      <c r="C406">
        <v>34737060</v>
      </c>
      <c r="D406">
        <v>31449791</v>
      </c>
      <c r="E406">
        <v>1</v>
      </c>
      <c r="F406">
        <v>1</v>
      </c>
      <c r="G406">
        <v>1</v>
      </c>
      <c r="H406">
        <v>3</v>
      </c>
      <c r="I406" t="s">
        <v>600</v>
      </c>
      <c r="J406" t="s">
        <v>601</v>
      </c>
      <c r="K406" t="s">
        <v>602</v>
      </c>
      <c r="L406">
        <v>1327</v>
      </c>
      <c r="N406">
        <v>1005</v>
      </c>
      <c r="O406" t="s">
        <v>170</v>
      </c>
      <c r="P406" t="s">
        <v>170</v>
      </c>
      <c r="Q406">
        <v>1</v>
      </c>
      <c r="X406">
        <v>0.84</v>
      </c>
      <c r="Y406">
        <v>72.319999999999993</v>
      </c>
      <c r="Z406">
        <v>0</v>
      </c>
      <c r="AA406">
        <v>0</v>
      </c>
      <c r="AB406">
        <v>0</v>
      </c>
      <c r="AC406">
        <v>0</v>
      </c>
      <c r="AD406">
        <v>1</v>
      </c>
      <c r="AE406">
        <v>0</v>
      </c>
      <c r="AF406" t="s">
        <v>47</v>
      </c>
      <c r="AG406">
        <v>0.84</v>
      </c>
      <c r="AH406">
        <v>2</v>
      </c>
      <c r="AI406">
        <v>34737069</v>
      </c>
      <c r="AJ406">
        <v>406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</row>
    <row r="407" spans="1:44" x14ac:dyDescent="0.2">
      <c r="A407">
        <f>ROW(Source!A161)</f>
        <v>161</v>
      </c>
      <c r="B407">
        <v>34737070</v>
      </c>
      <c r="C407">
        <v>34737060</v>
      </c>
      <c r="D407">
        <v>31450127</v>
      </c>
      <c r="E407">
        <v>1</v>
      </c>
      <c r="F407">
        <v>1</v>
      </c>
      <c r="G407">
        <v>1</v>
      </c>
      <c r="H407">
        <v>3</v>
      </c>
      <c r="I407" t="s">
        <v>603</v>
      </c>
      <c r="J407" t="s">
        <v>604</v>
      </c>
      <c r="K407" t="s">
        <v>605</v>
      </c>
      <c r="L407">
        <v>1346</v>
      </c>
      <c r="N407">
        <v>1009</v>
      </c>
      <c r="O407" t="s">
        <v>564</v>
      </c>
      <c r="P407" t="s">
        <v>564</v>
      </c>
      <c r="Q407">
        <v>1</v>
      </c>
      <c r="X407">
        <v>0.31</v>
      </c>
      <c r="Y407">
        <v>1.82</v>
      </c>
      <c r="Z407">
        <v>0</v>
      </c>
      <c r="AA407">
        <v>0</v>
      </c>
      <c r="AB407">
        <v>0</v>
      </c>
      <c r="AC407">
        <v>0</v>
      </c>
      <c r="AD407">
        <v>1</v>
      </c>
      <c r="AE407">
        <v>0</v>
      </c>
      <c r="AF407" t="s">
        <v>47</v>
      </c>
      <c r="AG407">
        <v>0.31</v>
      </c>
      <c r="AH407">
        <v>2</v>
      </c>
      <c r="AI407">
        <v>34737070</v>
      </c>
      <c r="AJ407">
        <v>407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</row>
    <row r="408" spans="1:44" x14ac:dyDescent="0.2">
      <c r="A408">
        <f>ROW(Source!A161)</f>
        <v>161</v>
      </c>
      <c r="B408">
        <v>34737071</v>
      </c>
      <c r="C408">
        <v>34737060</v>
      </c>
      <c r="D408">
        <v>31442164</v>
      </c>
      <c r="E408">
        <v>17</v>
      </c>
      <c r="F408">
        <v>1</v>
      </c>
      <c r="G408">
        <v>1</v>
      </c>
      <c r="H408">
        <v>3</v>
      </c>
      <c r="I408" t="s">
        <v>317</v>
      </c>
      <c r="J408" t="s">
        <v>47</v>
      </c>
      <c r="K408" t="s">
        <v>318</v>
      </c>
      <c r="L408">
        <v>1348</v>
      </c>
      <c r="N408">
        <v>1009</v>
      </c>
      <c r="O408" t="s">
        <v>74</v>
      </c>
      <c r="P408" t="s">
        <v>74</v>
      </c>
      <c r="Q408">
        <v>1000</v>
      </c>
      <c r="X408">
        <v>0.03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 t="s">
        <v>47</v>
      </c>
      <c r="AG408">
        <v>0.03</v>
      </c>
      <c r="AH408">
        <v>2</v>
      </c>
      <c r="AI408">
        <v>34737071</v>
      </c>
      <c r="AJ408">
        <v>408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</row>
    <row r="409" spans="1:44" x14ac:dyDescent="0.2">
      <c r="A409">
        <f>ROW(Source!A161)</f>
        <v>161</v>
      </c>
      <c r="B409">
        <v>34737072</v>
      </c>
      <c r="C409">
        <v>34737060</v>
      </c>
      <c r="D409">
        <v>31441681</v>
      </c>
      <c r="E409">
        <v>17</v>
      </c>
      <c r="F409">
        <v>1</v>
      </c>
      <c r="G409">
        <v>1</v>
      </c>
      <c r="H409">
        <v>3</v>
      </c>
      <c r="I409" t="s">
        <v>305</v>
      </c>
      <c r="J409" t="s">
        <v>47</v>
      </c>
      <c r="K409" t="s">
        <v>306</v>
      </c>
      <c r="L409">
        <v>1348</v>
      </c>
      <c r="N409">
        <v>1009</v>
      </c>
      <c r="O409" t="s">
        <v>74</v>
      </c>
      <c r="P409" t="s">
        <v>74</v>
      </c>
      <c r="Q409">
        <v>1000</v>
      </c>
      <c r="X409">
        <v>0.02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 t="s">
        <v>47</v>
      </c>
      <c r="AG409">
        <v>0.02</v>
      </c>
      <c r="AH409">
        <v>2</v>
      </c>
      <c r="AI409">
        <v>34737072</v>
      </c>
      <c r="AJ409">
        <v>409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</row>
    <row r="410" spans="1:44" x14ac:dyDescent="0.2">
      <c r="A410">
        <f>ROW(Source!A161)</f>
        <v>161</v>
      </c>
      <c r="B410">
        <v>34737073</v>
      </c>
      <c r="C410">
        <v>34737060</v>
      </c>
      <c r="D410">
        <v>31483826</v>
      </c>
      <c r="E410">
        <v>1</v>
      </c>
      <c r="F410">
        <v>1</v>
      </c>
      <c r="G410">
        <v>1</v>
      </c>
      <c r="H410">
        <v>3</v>
      </c>
      <c r="I410" t="s">
        <v>649</v>
      </c>
      <c r="J410" t="s">
        <v>650</v>
      </c>
      <c r="K410" t="s">
        <v>651</v>
      </c>
      <c r="L410">
        <v>1348</v>
      </c>
      <c r="N410">
        <v>1009</v>
      </c>
      <c r="O410" t="s">
        <v>74</v>
      </c>
      <c r="P410" t="s">
        <v>74</v>
      </c>
      <c r="Q410">
        <v>1000</v>
      </c>
      <c r="X410">
        <v>5.0999999999999997E-2</v>
      </c>
      <c r="Y410">
        <v>11397.1</v>
      </c>
      <c r="Z410">
        <v>0</v>
      </c>
      <c r="AA410">
        <v>0</v>
      </c>
      <c r="AB410">
        <v>0</v>
      </c>
      <c r="AC410">
        <v>0</v>
      </c>
      <c r="AD410">
        <v>1</v>
      </c>
      <c r="AE410">
        <v>0</v>
      </c>
      <c r="AF410" t="s">
        <v>47</v>
      </c>
      <c r="AG410">
        <v>5.0999999999999997E-2</v>
      </c>
      <c r="AH410">
        <v>2</v>
      </c>
      <c r="AI410">
        <v>34737073</v>
      </c>
      <c r="AJ410">
        <v>410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</row>
    <row r="411" spans="1:44" x14ac:dyDescent="0.2">
      <c r="A411">
        <f>ROW(Source!A166)</f>
        <v>166</v>
      </c>
      <c r="B411">
        <v>34737076</v>
      </c>
      <c r="C411">
        <v>34737061</v>
      </c>
      <c r="D411">
        <v>31714194</v>
      </c>
      <c r="E411">
        <v>1</v>
      </c>
      <c r="F411">
        <v>1</v>
      </c>
      <c r="G411">
        <v>1</v>
      </c>
      <c r="H411">
        <v>1</v>
      </c>
      <c r="I411" t="s">
        <v>652</v>
      </c>
      <c r="J411" t="s">
        <v>47</v>
      </c>
      <c r="K411" t="s">
        <v>653</v>
      </c>
      <c r="L411">
        <v>1191</v>
      </c>
      <c r="N411">
        <v>1013</v>
      </c>
      <c r="O411" t="s">
        <v>414</v>
      </c>
      <c r="P411" t="s">
        <v>414</v>
      </c>
      <c r="Q411">
        <v>1</v>
      </c>
      <c r="X411">
        <v>43.5</v>
      </c>
      <c r="Y411">
        <v>0</v>
      </c>
      <c r="Z411">
        <v>0</v>
      </c>
      <c r="AA411">
        <v>0</v>
      </c>
      <c r="AB411">
        <v>8.64</v>
      </c>
      <c r="AC411">
        <v>0</v>
      </c>
      <c r="AD411">
        <v>1</v>
      </c>
      <c r="AE411">
        <v>1</v>
      </c>
      <c r="AF411" t="s">
        <v>47</v>
      </c>
      <c r="AG411">
        <v>43.5</v>
      </c>
      <c r="AH411">
        <v>2</v>
      </c>
      <c r="AI411">
        <v>34737076</v>
      </c>
      <c r="AJ411">
        <v>411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</row>
    <row r="412" spans="1:44" x14ac:dyDescent="0.2">
      <c r="A412">
        <f>ROW(Source!A166)</f>
        <v>166</v>
      </c>
      <c r="B412">
        <v>34737077</v>
      </c>
      <c r="C412">
        <v>34737061</v>
      </c>
      <c r="D412">
        <v>31709492</v>
      </c>
      <c r="E412">
        <v>1</v>
      </c>
      <c r="F412">
        <v>1</v>
      </c>
      <c r="G412">
        <v>1</v>
      </c>
      <c r="H412">
        <v>1</v>
      </c>
      <c r="I412" t="s">
        <v>434</v>
      </c>
      <c r="J412" t="s">
        <v>47</v>
      </c>
      <c r="K412" t="s">
        <v>435</v>
      </c>
      <c r="L412">
        <v>1191</v>
      </c>
      <c r="N412">
        <v>1013</v>
      </c>
      <c r="O412" t="s">
        <v>414</v>
      </c>
      <c r="P412" t="s">
        <v>414</v>
      </c>
      <c r="Q412">
        <v>1</v>
      </c>
      <c r="X412">
        <v>7.0000000000000007E-2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1</v>
      </c>
      <c r="AE412">
        <v>2</v>
      </c>
      <c r="AF412" t="s">
        <v>47</v>
      </c>
      <c r="AG412">
        <v>7.0000000000000007E-2</v>
      </c>
      <c r="AH412">
        <v>2</v>
      </c>
      <c r="AI412">
        <v>34737077</v>
      </c>
      <c r="AJ412">
        <v>412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</row>
    <row r="413" spans="1:44" x14ac:dyDescent="0.2">
      <c r="A413">
        <f>ROW(Source!A166)</f>
        <v>166</v>
      </c>
      <c r="B413">
        <v>34737078</v>
      </c>
      <c r="C413">
        <v>34737061</v>
      </c>
      <c r="D413">
        <v>31528142</v>
      </c>
      <c r="E413">
        <v>1</v>
      </c>
      <c r="F413">
        <v>1</v>
      </c>
      <c r="G413">
        <v>1</v>
      </c>
      <c r="H413">
        <v>2</v>
      </c>
      <c r="I413" t="s">
        <v>439</v>
      </c>
      <c r="J413" t="s">
        <v>440</v>
      </c>
      <c r="K413" t="s">
        <v>441</v>
      </c>
      <c r="L413">
        <v>1368</v>
      </c>
      <c r="N413">
        <v>1011</v>
      </c>
      <c r="O413" t="s">
        <v>418</v>
      </c>
      <c r="P413" t="s">
        <v>418</v>
      </c>
      <c r="Q413">
        <v>1</v>
      </c>
      <c r="X413">
        <v>7.0000000000000007E-2</v>
      </c>
      <c r="Y413">
        <v>0</v>
      </c>
      <c r="Z413">
        <v>65.709999999999994</v>
      </c>
      <c r="AA413">
        <v>11.6</v>
      </c>
      <c r="AB413">
        <v>0</v>
      </c>
      <c r="AC413">
        <v>0</v>
      </c>
      <c r="AD413">
        <v>1</v>
      </c>
      <c r="AE413">
        <v>0</v>
      </c>
      <c r="AF413" t="s">
        <v>47</v>
      </c>
      <c r="AG413">
        <v>7.0000000000000007E-2</v>
      </c>
      <c r="AH413">
        <v>2</v>
      </c>
      <c r="AI413">
        <v>34737078</v>
      </c>
      <c r="AJ413">
        <v>413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</row>
    <row r="414" spans="1:44" x14ac:dyDescent="0.2">
      <c r="A414">
        <f>ROW(Source!A166)</f>
        <v>166</v>
      </c>
      <c r="B414">
        <v>34737079</v>
      </c>
      <c r="C414">
        <v>34737061</v>
      </c>
      <c r="D414">
        <v>31441385</v>
      </c>
      <c r="E414">
        <v>17</v>
      </c>
      <c r="F414">
        <v>1</v>
      </c>
      <c r="G414">
        <v>1</v>
      </c>
      <c r="H414">
        <v>3</v>
      </c>
      <c r="I414" t="s">
        <v>328</v>
      </c>
      <c r="J414" t="s">
        <v>47</v>
      </c>
      <c r="K414" t="s">
        <v>329</v>
      </c>
      <c r="L414">
        <v>1339</v>
      </c>
      <c r="N414">
        <v>1007</v>
      </c>
      <c r="O414" t="s">
        <v>81</v>
      </c>
      <c r="P414" t="s">
        <v>81</v>
      </c>
      <c r="Q414">
        <v>1</v>
      </c>
      <c r="X414">
        <v>8.9999999999999993E-3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 t="s">
        <v>47</v>
      </c>
      <c r="AG414">
        <v>8.9999999999999993E-3</v>
      </c>
      <c r="AH414">
        <v>2</v>
      </c>
      <c r="AI414">
        <v>34737079</v>
      </c>
      <c r="AJ414">
        <v>414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</row>
    <row r="415" spans="1:44" x14ac:dyDescent="0.2">
      <c r="A415">
        <f>ROW(Source!A166)</f>
        <v>166</v>
      </c>
      <c r="B415">
        <v>34737080</v>
      </c>
      <c r="C415">
        <v>34737061</v>
      </c>
      <c r="D415">
        <v>31441386</v>
      </c>
      <c r="E415">
        <v>17</v>
      </c>
      <c r="F415">
        <v>1</v>
      </c>
      <c r="G415">
        <v>1</v>
      </c>
      <c r="H415">
        <v>3</v>
      </c>
      <c r="I415" t="s">
        <v>328</v>
      </c>
      <c r="J415" t="s">
        <v>47</v>
      </c>
      <c r="K415" t="s">
        <v>331</v>
      </c>
      <c r="L415">
        <v>1348</v>
      </c>
      <c r="N415">
        <v>1009</v>
      </c>
      <c r="O415" t="s">
        <v>74</v>
      </c>
      <c r="P415" t="s">
        <v>74</v>
      </c>
      <c r="Q415">
        <v>1000</v>
      </c>
      <c r="X415">
        <v>3.5000000000000003E-2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 t="s">
        <v>47</v>
      </c>
      <c r="AG415">
        <v>3.5000000000000003E-2</v>
      </c>
      <c r="AH415">
        <v>2</v>
      </c>
      <c r="AI415">
        <v>34737080</v>
      </c>
      <c r="AJ415">
        <v>415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</row>
    <row r="416" spans="1:44" x14ac:dyDescent="0.2">
      <c r="A416">
        <f>ROW(Source!A166)</f>
        <v>166</v>
      </c>
      <c r="B416">
        <v>34737081</v>
      </c>
      <c r="C416">
        <v>34737061</v>
      </c>
      <c r="D416">
        <v>31476345</v>
      </c>
      <c r="E416">
        <v>1</v>
      </c>
      <c r="F416">
        <v>1</v>
      </c>
      <c r="G416">
        <v>1</v>
      </c>
      <c r="H416">
        <v>3</v>
      </c>
      <c r="I416" t="s">
        <v>654</v>
      </c>
      <c r="J416" t="s">
        <v>655</v>
      </c>
      <c r="K416" t="s">
        <v>656</v>
      </c>
      <c r="L416">
        <v>1327</v>
      </c>
      <c r="N416">
        <v>1005</v>
      </c>
      <c r="O416" t="s">
        <v>170</v>
      </c>
      <c r="P416" t="s">
        <v>170</v>
      </c>
      <c r="Q416">
        <v>1</v>
      </c>
      <c r="X416">
        <v>3.4</v>
      </c>
      <c r="Y416">
        <v>35.22</v>
      </c>
      <c r="Z416">
        <v>0</v>
      </c>
      <c r="AA416">
        <v>0</v>
      </c>
      <c r="AB416">
        <v>0</v>
      </c>
      <c r="AC416">
        <v>0</v>
      </c>
      <c r="AD416">
        <v>1</v>
      </c>
      <c r="AE416">
        <v>0</v>
      </c>
      <c r="AF416" t="s">
        <v>47</v>
      </c>
      <c r="AG416">
        <v>3.4</v>
      </c>
      <c r="AH416">
        <v>2</v>
      </c>
      <c r="AI416">
        <v>34737081</v>
      </c>
      <c r="AJ416">
        <v>416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</row>
    <row r="417" spans="1:44" x14ac:dyDescent="0.2">
      <c r="A417">
        <f>ROW(Source!A167)</f>
        <v>167</v>
      </c>
      <c r="B417">
        <v>34737076</v>
      </c>
      <c r="C417">
        <v>34737061</v>
      </c>
      <c r="D417">
        <v>31714194</v>
      </c>
      <c r="E417">
        <v>1</v>
      </c>
      <c r="F417">
        <v>1</v>
      </c>
      <c r="G417">
        <v>1</v>
      </c>
      <c r="H417">
        <v>1</v>
      </c>
      <c r="I417" t="s">
        <v>652</v>
      </c>
      <c r="J417" t="s">
        <v>47</v>
      </c>
      <c r="K417" t="s">
        <v>653</v>
      </c>
      <c r="L417">
        <v>1191</v>
      </c>
      <c r="N417">
        <v>1013</v>
      </c>
      <c r="O417" t="s">
        <v>414</v>
      </c>
      <c r="P417" t="s">
        <v>414</v>
      </c>
      <c r="Q417">
        <v>1</v>
      </c>
      <c r="X417">
        <v>43.5</v>
      </c>
      <c r="Y417">
        <v>0</v>
      </c>
      <c r="Z417">
        <v>0</v>
      </c>
      <c r="AA417">
        <v>0</v>
      </c>
      <c r="AB417">
        <v>8.64</v>
      </c>
      <c r="AC417">
        <v>0</v>
      </c>
      <c r="AD417">
        <v>1</v>
      </c>
      <c r="AE417">
        <v>1</v>
      </c>
      <c r="AF417" t="s">
        <v>47</v>
      </c>
      <c r="AG417">
        <v>43.5</v>
      </c>
      <c r="AH417">
        <v>2</v>
      </c>
      <c r="AI417">
        <v>34737076</v>
      </c>
      <c r="AJ417">
        <v>417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</row>
    <row r="418" spans="1:44" x14ac:dyDescent="0.2">
      <c r="A418">
        <f>ROW(Source!A167)</f>
        <v>167</v>
      </c>
      <c r="B418">
        <v>34737077</v>
      </c>
      <c r="C418">
        <v>34737061</v>
      </c>
      <c r="D418">
        <v>31709492</v>
      </c>
      <c r="E418">
        <v>1</v>
      </c>
      <c r="F418">
        <v>1</v>
      </c>
      <c r="G418">
        <v>1</v>
      </c>
      <c r="H418">
        <v>1</v>
      </c>
      <c r="I418" t="s">
        <v>434</v>
      </c>
      <c r="J418" t="s">
        <v>47</v>
      </c>
      <c r="K418" t="s">
        <v>435</v>
      </c>
      <c r="L418">
        <v>1191</v>
      </c>
      <c r="N418">
        <v>1013</v>
      </c>
      <c r="O418" t="s">
        <v>414</v>
      </c>
      <c r="P418" t="s">
        <v>414</v>
      </c>
      <c r="Q418">
        <v>1</v>
      </c>
      <c r="X418">
        <v>7.0000000000000007E-2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1</v>
      </c>
      <c r="AE418">
        <v>2</v>
      </c>
      <c r="AF418" t="s">
        <v>47</v>
      </c>
      <c r="AG418">
        <v>7.0000000000000007E-2</v>
      </c>
      <c r="AH418">
        <v>2</v>
      </c>
      <c r="AI418">
        <v>34737077</v>
      </c>
      <c r="AJ418">
        <v>418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</row>
    <row r="419" spans="1:44" x14ac:dyDescent="0.2">
      <c r="A419">
        <f>ROW(Source!A167)</f>
        <v>167</v>
      </c>
      <c r="B419">
        <v>34737078</v>
      </c>
      <c r="C419">
        <v>34737061</v>
      </c>
      <c r="D419">
        <v>31528142</v>
      </c>
      <c r="E419">
        <v>1</v>
      </c>
      <c r="F419">
        <v>1</v>
      </c>
      <c r="G419">
        <v>1</v>
      </c>
      <c r="H419">
        <v>2</v>
      </c>
      <c r="I419" t="s">
        <v>439</v>
      </c>
      <c r="J419" t="s">
        <v>440</v>
      </c>
      <c r="K419" t="s">
        <v>441</v>
      </c>
      <c r="L419">
        <v>1368</v>
      </c>
      <c r="N419">
        <v>1011</v>
      </c>
      <c r="O419" t="s">
        <v>418</v>
      </c>
      <c r="P419" t="s">
        <v>418</v>
      </c>
      <c r="Q419">
        <v>1</v>
      </c>
      <c r="X419">
        <v>7.0000000000000007E-2</v>
      </c>
      <c r="Y419">
        <v>0</v>
      </c>
      <c r="Z419">
        <v>65.709999999999994</v>
      </c>
      <c r="AA419">
        <v>11.6</v>
      </c>
      <c r="AB419">
        <v>0</v>
      </c>
      <c r="AC419">
        <v>0</v>
      </c>
      <c r="AD419">
        <v>1</v>
      </c>
      <c r="AE419">
        <v>0</v>
      </c>
      <c r="AF419" t="s">
        <v>47</v>
      </c>
      <c r="AG419">
        <v>7.0000000000000007E-2</v>
      </c>
      <c r="AH419">
        <v>2</v>
      </c>
      <c r="AI419">
        <v>34737078</v>
      </c>
      <c r="AJ419">
        <v>419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</row>
    <row r="420" spans="1:44" x14ac:dyDescent="0.2">
      <c r="A420">
        <f>ROW(Source!A167)</f>
        <v>167</v>
      </c>
      <c r="B420">
        <v>34737079</v>
      </c>
      <c r="C420">
        <v>34737061</v>
      </c>
      <c r="D420">
        <v>31441385</v>
      </c>
      <c r="E420">
        <v>17</v>
      </c>
      <c r="F420">
        <v>1</v>
      </c>
      <c r="G420">
        <v>1</v>
      </c>
      <c r="H420">
        <v>3</v>
      </c>
      <c r="I420" t="s">
        <v>328</v>
      </c>
      <c r="J420" t="s">
        <v>47</v>
      </c>
      <c r="K420" t="s">
        <v>329</v>
      </c>
      <c r="L420">
        <v>1339</v>
      </c>
      <c r="N420">
        <v>1007</v>
      </c>
      <c r="O420" t="s">
        <v>81</v>
      </c>
      <c r="P420" t="s">
        <v>81</v>
      </c>
      <c r="Q420">
        <v>1</v>
      </c>
      <c r="X420">
        <v>8.9999999999999993E-3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 t="s">
        <v>47</v>
      </c>
      <c r="AG420">
        <v>8.9999999999999993E-3</v>
      </c>
      <c r="AH420">
        <v>2</v>
      </c>
      <c r="AI420">
        <v>34737079</v>
      </c>
      <c r="AJ420">
        <v>420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</row>
    <row r="421" spans="1:44" x14ac:dyDescent="0.2">
      <c r="A421">
        <f>ROW(Source!A167)</f>
        <v>167</v>
      </c>
      <c r="B421">
        <v>34737080</v>
      </c>
      <c r="C421">
        <v>34737061</v>
      </c>
      <c r="D421">
        <v>31441386</v>
      </c>
      <c r="E421">
        <v>17</v>
      </c>
      <c r="F421">
        <v>1</v>
      </c>
      <c r="G421">
        <v>1</v>
      </c>
      <c r="H421">
        <v>3</v>
      </c>
      <c r="I421" t="s">
        <v>328</v>
      </c>
      <c r="J421" t="s">
        <v>47</v>
      </c>
      <c r="K421" t="s">
        <v>331</v>
      </c>
      <c r="L421">
        <v>1348</v>
      </c>
      <c r="N421">
        <v>1009</v>
      </c>
      <c r="O421" t="s">
        <v>74</v>
      </c>
      <c r="P421" t="s">
        <v>74</v>
      </c>
      <c r="Q421">
        <v>1000</v>
      </c>
      <c r="X421">
        <v>3.5000000000000003E-2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 t="s">
        <v>47</v>
      </c>
      <c r="AG421">
        <v>3.5000000000000003E-2</v>
      </c>
      <c r="AH421">
        <v>2</v>
      </c>
      <c r="AI421">
        <v>34737080</v>
      </c>
      <c r="AJ421">
        <v>421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</row>
    <row r="422" spans="1:44" x14ac:dyDescent="0.2">
      <c r="A422">
        <f>ROW(Source!A167)</f>
        <v>167</v>
      </c>
      <c r="B422">
        <v>34737081</v>
      </c>
      <c r="C422">
        <v>34737061</v>
      </c>
      <c r="D422">
        <v>31476345</v>
      </c>
      <c r="E422">
        <v>1</v>
      </c>
      <c r="F422">
        <v>1</v>
      </c>
      <c r="G422">
        <v>1</v>
      </c>
      <c r="H422">
        <v>3</v>
      </c>
      <c r="I422" t="s">
        <v>654</v>
      </c>
      <c r="J422" t="s">
        <v>655</v>
      </c>
      <c r="K422" t="s">
        <v>656</v>
      </c>
      <c r="L422">
        <v>1327</v>
      </c>
      <c r="N422">
        <v>1005</v>
      </c>
      <c r="O422" t="s">
        <v>170</v>
      </c>
      <c r="P422" t="s">
        <v>170</v>
      </c>
      <c r="Q422">
        <v>1</v>
      </c>
      <c r="X422">
        <v>3.4</v>
      </c>
      <c r="Y422">
        <v>35.22</v>
      </c>
      <c r="Z422">
        <v>0</v>
      </c>
      <c r="AA422">
        <v>0</v>
      </c>
      <c r="AB422">
        <v>0</v>
      </c>
      <c r="AC422">
        <v>0</v>
      </c>
      <c r="AD422">
        <v>1</v>
      </c>
      <c r="AE422">
        <v>0</v>
      </c>
      <c r="AF422" t="s">
        <v>47</v>
      </c>
      <c r="AG422">
        <v>3.4</v>
      </c>
      <c r="AH422">
        <v>2</v>
      </c>
      <c r="AI422">
        <v>34737081</v>
      </c>
      <c r="AJ422">
        <v>422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</row>
    <row r="423" spans="1:44" x14ac:dyDescent="0.2">
      <c r="A423">
        <f>ROW(Source!A172)</f>
        <v>172</v>
      </c>
      <c r="B423">
        <v>34737102</v>
      </c>
      <c r="C423">
        <v>34737062</v>
      </c>
      <c r="D423">
        <v>31712762</v>
      </c>
      <c r="E423">
        <v>1</v>
      </c>
      <c r="F423">
        <v>1</v>
      </c>
      <c r="G423">
        <v>1</v>
      </c>
      <c r="H423">
        <v>1</v>
      </c>
      <c r="I423" t="s">
        <v>432</v>
      </c>
      <c r="J423" t="s">
        <v>47</v>
      </c>
      <c r="K423" t="s">
        <v>433</v>
      </c>
      <c r="L423">
        <v>1191</v>
      </c>
      <c r="N423">
        <v>1013</v>
      </c>
      <c r="O423" t="s">
        <v>414</v>
      </c>
      <c r="P423" t="s">
        <v>414</v>
      </c>
      <c r="Q423">
        <v>1</v>
      </c>
      <c r="X423">
        <v>34.880000000000003</v>
      </c>
      <c r="Y423">
        <v>0</v>
      </c>
      <c r="Z423">
        <v>0</v>
      </c>
      <c r="AA423">
        <v>0</v>
      </c>
      <c r="AB423">
        <v>8.09</v>
      </c>
      <c r="AC423">
        <v>0</v>
      </c>
      <c r="AD423">
        <v>1</v>
      </c>
      <c r="AE423">
        <v>1</v>
      </c>
      <c r="AF423" t="s">
        <v>47</v>
      </c>
      <c r="AG423">
        <v>34.880000000000003</v>
      </c>
      <c r="AH423">
        <v>2</v>
      </c>
      <c r="AI423">
        <v>34737102</v>
      </c>
      <c r="AJ423">
        <v>423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</row>
    <row r="424" spans="1:44" x14ac:dyDescent="0.2">
      <c r="A424">
        <f>ROW(Source!A172)</f>
        <v>172</v>
      </c>
      <c r="B424">
        <v>34737103</v>
      </c>
      <c r="C424">
        <v>34737062</v>
      </c>
      <c r="D424">
        <v>31709492</v>
      </c>
      <c r="E424">
        <v>1</v>
      </c>
      <c r="F424">
        <v>1</v>
      </c>
      <c r="G424">
        <v>1</v>
      </c>
      <c r="H424">
        <v>1</v>
      </c>
      <c r="I424" t="s">
        <v>434</v>
      </c>
      <c r="J424" t="s">
        <v>47</v>
      </c>
      <c r="K424" t="s">
        <v>435</v>
      </c>
      <c r="L424">
        <v>1191</v>
      </c>
      <c r="N424">
        <v>1013</v>
      </c>
      <c r="O424" t="s">
        <v>414</v>
      </c>
      <c r="P424" t="s">
        <v>414</v>
      </c>
      <c r="Q424">
        <v>1</v>
      </c>
      <c r="X424">
        <v>3.24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1</v>
      </c>
      <c r="AE424">
        <v>2</v>
      </c>
      <c r="AF424" t="s">
        <v>47</v>
      </c>
      <c r="AG424">
        <v>3.24</v>
      </c>
      <c r="AH424">
        <v>2</v>
      </c>
      <c r="AI424">
        <v>34737103</v>
      </c>
      <c r="AJ424">
        <v>424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</row>
    <row r="425" spans="1:44" x14ac:dyDescent="0.2">
      <c r="A425">
        <f>ROW(Source!A172)</f>
        <v>172</v>
      </c>
      <c r="B425">
        <v>34737104</v>
      </c>
      <c r="C425">
        <v>34737062</v>
      </c>
      <c r="D425">
        <v>31526978</v>
      </c>
      <c r="E425">
        <v>1</v>
      </c>
      <c r="F425">
        <v>1</v>
      </c>
      <c r="G425">
        <v>1</v>
      </c>
      <c r="H425">
        <v>2</v>
      </c>
      <c r="I425" t="s">
        <v>657</v>
      </c>
      <c r="J425" t="s">
        <v>658</v>
      </c>
      <c r="K425" t="s">
        <v>659</v>
      </c>
      <c r="L425">
        <v>1368</v>
      </c>
      <c r="N425">
        <v>1011</v>
      </c>
      <c r="O425" t="s">
        <v>418</v>
      </c>
      <c r="P425" t="s">
        <v>418</v>
      </c>
      <c r="Q425">
        <v>1</v>
      </c>
      <c r="X425">
        <v>0.76</v>
      </c>
      <c r="Y425">
        <v>0</v>
      </c>
      <c r="Z425">
        <v>89.99</v>
      </c>
      <c r="AA425">
        <v>10.06</v>
      </c>
      <c r="AB425">
        <v>0</v>
      </c>
      <c r="AC425">
        <v>0</v>
      </c>
      <c r="AD425">
        <v>1</v>
      </c>
      <c r="AE425">
        <v>0</v>
      </c>
      <c r="AF425" t="s">
        <v>47</v>
      </c>
      <c r="AG425">
        <v>0.76</v>
      </c>
      <c r="AH425">
        <v>2</v>
      </c>
      <c r="AI425">
        <v>34737104</v>
      </c>
      <c r="AJ425">
        <v>425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</row>
    <row r="426" spans="1:44" x14ac:dyDescent="0.2">
      <c r="A426">
        <f>ROW(Source!A172)</f>
        <v>172</v>
      </c>
      <c r="B426">
        <v>34737105</v>
      </c>
      <c r="C426">
        <v>34737062</v>
      </c>
      <c r="D426">
        <v>31527275</v>
      </c>
      <c r="E426">
        <v>1</v>
      </c>
      <c r="F426">
        <v>1</v>
      </c>
      <c r="G426">
        <v>1</v>
      </c>
      <c r="H426">
        <v>2</v>
      </c>
      <c r="I426" t="s">
        <v>660</v>
      </c>
      <c r="J426" t="s">
        <v>661</v>
      </c>
      <c r="K426" t="s">
        <v>662</v>
      </c>
      <c r="L426">
        <v>1368</v>
      </c>
      <c r="N426">
        <v>1011</v>
      </c>
      <c r="O426" t="s">
        <v>418</v>
      </c>
      <c r="P426" t="s">
        <v>418</v>
      </c>
      <c r="Q426">
        <v>1</v>
      </c>
      <c r="X426">
        <v>0.03</v>
      </c>
      <c r="Y426">
        <v>0</v>
      </c>
      <c r="Z426">
        <v>118.47</v>
      </c>
      <c r="AA426">
        <v>21.66</v>
      </c>
      <c r="AB426">
        <v>0</v>
      </c>
      <c r="AC426">
        <v>0</v>
      </c>
      <c r="AD426">
        <v>1</v>
      </c>
      <c r="AE426">
        <v>0</v>
      </c>
      <c r="AF426" t="s">
        <v>47</v>
      </c>
      <c r="AG426">
        <v>0.03</v>
      </c>
      <c r="AH426">
        <v>2</v>
      </c>
      <c r="AI426">
        <v>34737105</v>
      </c>
      <c r="AJ426">
        <v>426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</row>
    <row r="427" spans="1:44" x14ac:dyDescent="0.2">
      <c r="A427">
        <f>ROW(Source!A172)</f>
        <v>172</v>
      </c>
      <c r="B427">
        <v>34737106</v>
      </c>
      <c r="C427">
        <v>34737062</v>
      </c>
      <c r="D427">
        <v>31527485</v>
      </c>
      <c r="E427">
        <v>1</v>
      </c>
      <c r="F427">
        <v>1</v>
      </c>
      <c r="G427">
        <v>1</v>
      </c>
      <c r="H427">
        <v>2</v>
      </c>
      <c r="I427" t="s">
        <v>663</v>
      </c>
      <c r="J427" t="s">
        <v>664</v>
      </c>
      <c r="K427" t="s">
        <v>665</v>
      </c>
      <c r="L427">
        <v>1368</v>
      </c>
      <c r="N427">
        <v>1011</v>
      </c>
      <c r="O427" t="s">
        <v>418</v>
      </c>
      <c r="P427" t="s">
        <v>418</v>
      </c>
      <c r="Q427">
        <v>1</v>
      </c>
      <c r="X427">
        <v>3.24</v>
      </c>
      <c r="Y427">
        <v>0</v>
      </c>
      <c r="Z427">
        <v>6.7</v>
      </c>
      <c r="AA427">
        <v>0</v>
      </c>
      <c r="AB427">
        <v>0</v>
      </c>
      <c r="AC427">
        <v>0</v>
      </c>
      <c r="AD427">
        <v>1</v>
      </c>
      <c r="AE427">
        <v>0</v>
      </c>
      <c r="AF427" t="s">
        <v>47</v>
      </c>
      <c r="AG427">
        <v>3.24</v>
      </c>
      <c r="AH427">
        <v>2</v>
      </c>
      <c r="AI427">
        <v>34737106</v>
      </c>
      <c r="AJ427">
        <v>427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</row>
    <row r="428" spans="1:44" x14ac:dyDescent="0.2">
      <c r="A428">
        <f>ROW(Source!A172)</f>
        <v>172</v>
      </c>
      <c r="B428">
        <v>34737107</v>
      </c>
      <c r="C428">
        <v>34737062</v>
      </c>
      <c r="D428">
        <v>31528071</v>
      </c>
      <c r="E428">
        <v>1</v>
      </c>
      <c r="F428">
        <v>1</v>
      </c>
      <c r="G428">
        <v>1</v>
      </c>
      <c r="H428">
        <v>2</v>
      </c>
      <c r="I428" t="s">
        <v>666</v>
      </c>
      <c r="J428" t="s">
        <v>667</v>
      </c>
      <c r="K428" t="s">
        <v>668</v>
      </c>
      <c r="L428">
        <v>1368</v>
      </c>
      <c r="N428">
        <v>1011</v>
      </c>
      <c r="O428" t="s">
        <v>418</v>
      </c>
      <c r="P428" t="s">
        <v>418</v>
      </c>
      <c r="Q428">
        <v>1</v>
      </c>
      <c r="X428">
        <v>0.8</v>
      </c>
      <c r="Y428">
        <v>0</v>
      </c>
      <c r="Z428">
        <v>110</v>
      </c>
      <c r="AA428">
        <v>11.6</v>
      </c>
      <c r="AB428">
        <v>0</v>
      </c>
      <c r="AC428">
        <v>0</v>
      </c>
      <c r="AD428">
        <v>1</v>
      </c>
      <c r="AE428">
        <v>0</v>
      </c>
      <c r="AF428" t="s">
        <v>47</v>
      </c>
      <c r="AG428">
        <v>0.8</v>
      </c>
      <c r="AH428">
        <v>2</v>
      </c>
      <c r="AI428">
        <v>34737107</v>
      </c>
      <c r="AJ428">
        <v>428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</row>
    <row r="429" spans="1:44" x14ac:dyDescent="0.2">
      <c r="A429">
        <f>ROW(Source!A172)</f>
        <v>172</v>
      </c>
      <c r="B429">
        <v>34737108</v>
      </c>
      <c r="C429">
        <v>34737062</v>
      </c>
      <c r="D429">
        <v>31528270</v>
      </c>
      <c r="E429">
        <v>1</v>
      </c>
      <c r="F429">
        <v>1</v>
      </c>
      <c r="G429">
        <v>1</v>
      </c>
      <c r="H429">
        <v>2</v>
      </c>
      <c r="I429" t="s">
        <v>669</v>
      </c>
      <c r="J429" t="s">
        <v>670</v>
      </c>
      <c r="K429" t="s">
        <v>671</v>
      </c>
      <c r="L429">
        <v>1368</v>
      </c>
      <c r="N429">
        <v>1011</v>
      </c>
      <c r="O429" t="s">
        <v>418</v>
      </c>
      <c r="P429" t="s">
        <v>418</v>
      </c>
      <c r="Q429">
        <v>1</v>
      </c>
      <c r="X429">
        <v>1.62</v>
      </c>
      <c r="Y429">
        <v>0</v>
      </c>
      <c r="Z429">
        <v>27.11</v>
      </c>
      <c r="AA429">
        <v>11.6</v>
      </c>
      <c r="AB429">
        <v>0</v>
      </c>
      <c r="AC429">
        <v>0</v>
      </c>
      <c r="AD429">
        <v>1</v>
      </c>
      <c r="AE429">
        <v>0</v>
      </c>
      <c r="AF429" t="s">
        <v>47</v>
      </c>
      <c r="AG429">
        <v>1.62</v>
      </c>
      <c r="AH429">
        <v>2</v>
      </c>
      <c r="AI429">
        <v>34737108</v>
      </c>
      <c r="AJ429">
        <v>429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</row>
    <row r="430" spans="1:44" x14ac:dyDescent="0.2">
      <c r="A430">
        <f>ROW(Source!A172)</f>
        <v>172</v>
      </c>
      <c r="B430">
        <v>34737109</v>
      </c>
      <c r="C430">
        <v>34737062</v>
      </c>
      <c r="D430">
        <v>31444440</v>
      </c>
      <c r="E430">
        <v>1</v>
      </c>
      <c r="F430">
        <v>1</v>
      </c>
      <c r="G430">
        <v>1</v>
      </c>
      <c r="H430">
        <v>3</v>
      </c>
      <c r="I430" t="s">
        <v>672</v>
      </c>
      <c r="J430" t="s">
        <v>673</v>
      </c>
      <c r="K430" t="s">
        <v>674</v>
      </c>
      <c r="L430">
        <v>1348</v>
      </c>
      <c r="N430">
        <v>1009</v>
      </c>
      <c r="O430" t="s">
        <v>74</v>
      </c>
      <c r="P430" t="s">
        <v>74</v>
      </c>
      <c r="Q430">
        <v>1000</v>
      </c>
      <c r="X430">
        <v>0.08</v>
      </c>
      <c r="Y430">
        <v>1740</v>
      </c>
      <c r="Z430">
        <v>0</v>
      </c>
      <c r="AA430">
        <v>0</v>
      </c>
      <c r="AB430">
        <v>0</v>
      </c>
      <c r="AC430">
        <v>0</v>
      </c>
      <c r="AD430">
        <v>1</v>
      </c>
      <c r="AE430">
        <v>0</v>
      </c>
      <c r="AF430" t="s">
        <v>47</v>
      </c>
      <c r="AG430">
        <v>0.08</v>
      </c>
      <c r="AH430">
        <v>2</v>
      </c>
      <c r="AI430">
        <v>34737109</v>
      </c>
      <c r="AJ430">
        <v>430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</row>
    <row r="431" spans="1:44" x14ac:dyDescent="0.2">
      <c r="A431">
        <f>ROW(Source!A172)</f>
        <v>172</v>
      </c>
      <c r="B431">
        <v>34737110</v>
      </c>
      <c r="C431">
        <v>34737062</v>
      </c>
      <c r="D431">
        <v>31446395</v>
      </c>
      <c r="E431">
        <v>1</v>
      </c>
      <c r="F431">
        <v>1</v>
      </c>
      <c r="G431">
        <v>1</v>
      </c>
      <c r="H431">
        <v>3</v>
      </c>
      <c r="I431" t="s">
        <v>594</v>
      </c>
      <c r="J431" t="s">
        <v>595</v>
      </c>
      <c r="K431" t="s">
        <v>596</v>
      </c>
      <c r="L431">
        <v>1339</v>
      </c>
      <c r="N431">
        <v>1007</v>
      </c>
      <c r="O431" t="s">
        <v>81</v>
      </c>
      <c r="P431" t="s">
        <v>81</v>
      </c>
      <c r="Q431">
        <v>1</v>
      </c>
      <c r="X431">
        <v>2</v>
      </c>
      <c r="Y431">
        <v>2.44</v>
      </c>
      <c r="Z431">
        <v>0</v>
      </c>
      <c r="AA431">
        <v>0</v>
      </c>
      <c r="AB431">
        <v>0</v>
      </c>
      <c r="AC431">
        <v>0</v>
      </c>
      <c r="AD431">
        <v>1</v>
      </c>
      <c r="AE431">
        <v>0</v>
      </c>
      <c r="AF431" t="s">
        <v>47</v>
      </c>
      <c r="AG431">
        <v>2</v>
      </c>
      <c r="AH431">
        <v>2</v>
      </c>
      <c r="AI431">
        <v>34737110</v>
      </c>
      <c r="AJ431">
        <v>431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</row>
    <row r="432" spans="1:44" x14ac:dyDescent="0.2">
      <c r="A432">
        <f>ROW(Source!A172)</f>
        <v>172</v>
      </c>
      <c r="B432">
        <v>34737111</v>
      </c>
      <c r="C432">
        <v>34737062</v>
      </c>
      <c r="D432">
        <v>31441732</v>
      </c>
      <c r="E432">
        <v>17</v>
      </c>
      <c r="F432">
        <v>1</v>
      </c>
      <c r="G432">
        <v>1</v>
      </c>
      <c r="H432">
        <v>3</v>
      </c>
      <c r="I432" t="s">
        <v>339</v>
      </c>
      <c r="J432" t="s">
        <v>47</v>
      </c>
      <c r="K432" t="s">
        <v>340</v>
      </c>
      <c r="L432">
        <v>1339</v>
      </c>
      <c r="N432">
        <v>1007</v>
      </c>
      <c r="O432" t="s">
        <v>81</v>
      </c>
      <c r="P432" t="s">
        <v>81</v>
      </c>
      <c r="Q432">
        <v>1</v>
      </c>
      <c r="X432">
        <v>3.6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 t="s">
        <v>47</v>
      </c>
      <c r="AG432">
        <v>3.6</v>
      </c>
      <c r="AH432">
        <v>2</v>
      </c>
      <c r="AI432">
        <v>34737111</v>
      </c>
      <c r="AJ432">
        <v>432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</row>
    <row r="433" spans="1:44" x14ac:dyDescent="0.2">
      <c r="A433">
        <f>ROW(Source!A172)</f>
        <v>172</v>
      </c>
      <c r="B433">
        <v>34737112</v>
      </c>
      <c r="C433">
        <v>34737062</v>
      </c>
      <c r="D433">
        <v>31440694</v>
      </c>
      <c r="E433">
        <v>17</v>
      </c>
      <c r="F433">
        <v>1</v>
      </c>
      <c r="G433">
        <v>1</v>
      </c>
      <c r="H433">
        <v>3</v>
      </c>
      <c r="I433" t="s">
        <v>342</v>
      </c>
      <c r="J433" t="s">
        <v>47</v>
      </c>
      <c r="K433" t="s">
        <v>343</v>
      </c>
      <c r="L433">
        <v>1339</v>
      </c>
      <c r="N433">
        <v>1007</v>
      </c>
      <c r="O433" t="s">
        <v>81</v>
      </c>
      <c r="P433" t="s">
        <v>81</v>
      </c>
      <c r="Q433">
        <v>1</v>
      </c>
      <c r="X433">
        <v>25.2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 t="s">
        <v>47</v>
      </c>
      <c r="AG433">
        <v>25.2</v>
      </c>
      <c r="AH433">
        <v>2</v>
      </c>
      <c r="AI433">
        <v>34737112</v>
      </c>
      <c r="AJ433">
        <v>433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</row>
    <row r="434" spans="1:44" x14ac:dyDescent="0.2">
      <c r="A434">
        <f>ROW(Source!A172)</f>
        <v>172</v>
      </c>
      <c r="B434">
        <v>34737113</v>
      </c>
      <c r="C434">
        <v>34737062</v>
      </c>
      <c r="D434">
        <v>31443310</v>
      </c>
      <c r="E434">
        <v>17</v>
      </c>
      <c r="F434">
        <v>1</v>
      </c>
      <c r="G434">
        <v>1</v>
      </c>
      <c r="H434">
        <v>3</v>
      </c>
      <c r="I434" t="s">
        <v>346</v>
      </c>
      <c r="J434" t="s">
        <v>47</v>
      </c>
      <c r="K434" t="s">
        <v>347</v>
      </c>
      <c r="L434">
        <v>1348</v>
      </c>
      <c r="N434">
        <v>1009</v>
      </c>
      <c r="O434" t="s">
        <v>74</v>
      </c>
      <c r="P434" t="s">
        <v>74</v>
      </c>
      <c r="Q434">
        <v>1000</v>
      </c>
      <c r="X434">
        <v>11.73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 t="s">
        <v>47</v>
      </c>
      <c r="AG434">
        <v>11.73</v>
      </c>
      <c r="AH434">
        <v>2</v>
      </c>
      <c r="AI434">
        <v>34737113</v>
      </c>
      <c r="AJ434">
        <v>434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</row>
    <row r="435" spans="1:44" x14ac:dyDescent="0.2">
      <c r="A435">
        <f>ROW(Source!A173)</f>
        <v>173</v>
      </c>
      <c r="B435">
        <v>34737102</v>
      </c>
      <c r="C435">
        <v>34737062</v>
      </c>
      <c r="D435">
        <v>31712762</v>
      </c>
      <c r="E435">
        <v>1</v>
      </c>
      <c r="F435">
        <v>1</v>
      </c>
      <c r="G435">
        <v>1</v>
      </c>
      <c r="H435">
        <v>1</v>
      </c>
      <c r="I435" t="s">
        <v>432</v>
      </c>
      <c r="J435" t="s">
        <v>47</v>
      </c>
      <c r="K435" t="s">
        <v>433</v>
      </c>
      <c r="L435">
        <v>1191</v>
      </c>
      <c r="N435">
        <v>1013</v>
      </c>
      <c r="O435" t="s">
        <v>414</v>
      </c>
      <c r="P435" t="s">
        <v>414</v>
      </c>
      <c r="Q435">
        <v>1</v>
      </c>
      <c r="X435">
        <v>34.880000000000003</v>
      </c>
      <c r="Y435">
        <v>0</v>
      </c>
      <c r="Z435">
        <v>0</v>
      </c>
      <c r="AA435">
        <v>0</v>
      </c>
      <c r="AB435">
        <v>8.09</v>
      </c>
      <c r="AC435">
        <v>0</v>
      </c>
      <c r="AD435">
        <v>1</v>
      </c>
      <c r="AE435">
        <v>1</v>
      </c>
      <c r="AF435" t="s">
        <v>47</v>
      </c>
      <c r="AG435">
        <v>34.880000000000003</v>
      </c>
      <c r="AH435">
        <v>2</v>
      </c>
      <c r="AI435">
        <v>34737102</v>
      </c>
      <c r="AJ435">
        <v>435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</row>
    <row r="436" spans="1:44" x14ac:dyDescent="0.2">
      <c r="A436">
        <f>ROW(Source!A173)</f>
        <v>173</v>
      </c>
      <c r="B436">
        <v>34737103</v>
      </c>
      <c r="C436">
        <v>34737062</v>
      </c>
      <c r="D436">
        <v>31709492</v>
      </c>
      <c r="E436">
        <v>1</v>
      </c>
      <c r="F436">
        <v>1</v>
      </c>
      <c r="G436">
        <v>1</v>
      </c>
      <c r="H436">
        <v>1</v>
      </c>
      <c r="I436" t="s">
        <v>434</v>
      </c>
      <c r="J436" t="s">
        <v>47</v>
      </c>
      <c r="K436" t="s">
        <v>435</v>
      </c>
      <c r="L436">
        <v>1191</v>
      </c>
      <c r="N436">
        <v>1013</v>
      </c>
      <c r="O436" t="s">
        <v>414</v>
      </c>
      <c r="P436" t="s">
        <v>414</v>
      </c>
      <c r="Q436">
        <v>1</v>
      </c>
      <c r="X436">
        <v>3.24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1</v>
      </c>
      <c r="AE436">
        <v>2</v>
      </c>
      <c r="AF436" t="s">
        <v>47</v>
      </c>
      <c r="AG436">
        <v>3.24</v>
      </c>
      <c r="AH436">
        <v>2</v>
      </c>
      <c r="AI436">
        <v>34737103</v>
      </c>
      <c r="AJ436">
        <v>436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</row>
    <row r="437" spans="1:44" x14ac:dyDescent="0.2">
      <c r="A437">
        <f>ROW(Source!A173)</f>
        <v>173</v>
      </c>
      <c r="B437">
        <v>34737104</v>
      </c>
      <c r="C437">
        <v>34737062</v>
      </c>
      <c r="D437">
        <v>31526978</v>
      </c>
      <c r="E437">
        <v>1</v>
      </c>
      <c r="F437">
        <v>1</v>
      </c>
      <c r="G437">
        <v>1</v>
      </c>
      <c r="H437">
        <v>2</v>
      </c>
      <c r="I437" t="s">
        <v>657</v>
      </c>
      <c r="J437" t="s">
        <v>658</v>
      </c>
      <c r="K437" t="s">
        <v>659</v>
      </c>
      <c r="L437">
        <v>1368</v>
      </c>
      <c r="N437">
        <v>1011</v>
      </c>
      <c r="O437" t="s">
        <v>418</v>
      </c>
      <c r="P437" t="s">
        <v>418</v>
      </c>
      <c r="Q437">
        <v>1</v>
      </c>
      <c r="X437">
        <v>0.76</v>
      </c>
      <c r="Y437">
        <v>0</v>
      </c>
      <c r="Z437">
        <v>89.99</v>
      </c>
      <c r="AA437">
        <v>10.06</v>
      </c>
      <c r="AB437">
        <v>0</v>
      </c>
      <c r="AC437">
        <v>0</v>
      </c>
      <c r="AD437">
        <v>1</v>
      </c>
      <c r="AE437">
        <v>0</v>
      </c>
      <c r="AF437" t="s">
        <v>47</v>
      </c>
      <c r="AG437">
        <v>0.76</v>
      </c>
      <c r="AH437">
        <v>2</v>
      </c>
      <c r="AI437">
        <v>34737104</v>
      </c>
      <c r="AJ437">
        <v>437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</row>
    <row r="438" spans="1:44" x14ac:dyDescent="0.2">
      <c r="A438">
        <f>ROW(Source!A173)</f>
        <v>173</v>
      </c>
      <c r="B438">
        <v>34737105</v>
      </c>
      <c r="C438">
        <v>34737062</v>
      </c>
      <c r="D438">
        <v>31527275</v>
      </c>
      <c r="E438">
        <v>1</v>
      </c>
      <c r="F438">
        <v>1</v>
      </c>
      <c r="G438">
        <v>1</v>
      </c>
      <c r="H438">
        <v>2</v>
      </c>
      <c r="I438" t="s">
        <v>660</v>
      </c>
      <c r="J438" t="s">
        <v>661</v>
      </c>
      <c r="K438" t="s">
        <v>662</v>
      </c>
      <c r="L438">
        <v>1368</v>
      </c>
      <c r="N438">
        <v>1011</v>
      </c>
      <c r="O438" t="s">
        <v>418</v>
      </c>
      <c r="P438" t="s">
        <v>418</v>
      </c>
      <c r="Q438">
        <v>1</v>
      </c>
      <c r="X438">
        <v>0.03</v>
      </c>
      <c r="Y438">
        <v>0</v>
      </c>
      <c r="Z438">
        <v>118.47</v>
      </c>
      <c r="AA438">
        <v>21.66</v>
      </c>
      <c r="AB438">
        <v>0</v>
      </c>
      <c r="AC438">
        <v>0</v>
      </c>
      <c r="AD438">
        <v>1</v>
      </c>
      <c r="AE438">
        <v>0</v>
      </c>
      <c r="AF438" t="s">
        <v>47</v>
      </c>
      <c r="AG438">
        <v>0.03</v>
      </c>
      <c r="AH438">
        <v>2</v>
      </c>
      <c r="AI438">
        <v>34737105</v>
      </c>
      <c r="AJ438">
        <v>438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</row>
    <row r="439" spans="1:44" x14ac:dyDescent="0.2">
      <c r="A439">
        <f>ROW(Source!A173)</f>
        <v>173</v>
      </c>
      <c r="B439">
        <v>34737106</v>
      </c>
      <c r="C439">
        <v>34737062</v>
      </c>
      <c r="D439">
        <v>31527485</v>
      </c>
      <c r="E439">
        <v>1</v>
      </c>
      <c r="F439">
        <v>1</v>
      </c>
      <c r="G439">
        <v>1</v>
      </c>
      <c r="H439">
        <v>2</v>
      </c>
      <c r="I439" t="s">
        <v>663</v>
      </c>
      <c r="J439" t="s">
        <v>664</v>
      </c>
      <c r="K439" t="s">
        <v>665</v>
      </c>
      <c r="L439">
        <v>1368</v>
      </c>
      <c r="N439">
        <v>1011</v>
      </c>
      <c r="O439" t="s">
        <v>418</v>
      </c>
      <c r="P439" t="s">
        <v>418</v>
      </c>
      <c r="Q439">
        <v>1</v>
      </c>
      <c r="X439">
        <v>3.24</v>
      </c>
      <c r="Y439">
        <v>0</v>
      </c>
      <c r="Z439">
        <v>6.7</v>
      </c>
      <c r="AA439">
        <v>0</v>
      </c>
      <c r="AB439">
        <v>0</v>
      </c>
      <c r="AC439">
        <v>0</v>
      </c>
      <c r="AD439">
        <v>1</v>
      </c>
      <c r="AE439">
        <v>0</v>
      </c>
      <c r="AF439" t="s">
        <v>47</v>
      </c>
      <c r="AG439">
        <v>3.24</v>
      </c>
      <c r="AH439">
        <v>2</v>
      </c>
      <c r="AI439">
        <v>34737106</v>
      </c>
      <c r="AJ439">
        <v>439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</row>
    <row r="440" spans="1:44" x14ac:dyDescent="0.2">
      <c r="A440">
        <f>ROW(Source!A173)</f>
        <v>173</v>
      </c>
      <c r="B440">
        <v>34737107</v>
      </c>
      <c r="C440">
        <v>34737062</v>
      </c>
      <c r="D440">
        <v>31528071</v>
      </c>
      <c r="E440">
        <v>1</v>
      </c>
      <c r="F440">
        <v>1</v>
      </c>
      <c r="G440">
        <v>1</v>
      </c>
      <c r="H440">
        <v>2</v>
      </c>
      <c r="I440" t="s">
        <v>666</v>
      </c>
      <c r="J440" t="s">
        <v>667</v>
      </c>
      <c r="K440" t="s">
        <v>668</v>
      </c>
      <c r="L440">
        <v>1368</v>
      </c>
      <c r="N440">
        <v>1011</v>
      </c>
      <c r="O440" t="s">
        <v>418</v>
      </c>
      <c r="P440" t="s">
        <v>418</v>
      </c>
      <c r="Q440">
        <v>1</v>
      </c>
      <c r="X440">
        <v>0.8</v>
      </c>
      <c r="Y440">
        <v>0</v>
      </c>
      <c r="Z440">
        <v>110</v>
      </c>
      <c r="AA440">
        <v>11.6</v>
      </c>
      <c r="AB440">
        <v>0</v>
      </c>
      <c r="AC440">
        <v>0</v>
      </c>
      <c r="AD440">
        <v>1</v>
      </c>
      <c r="AE440">
        <v>0</v>
      </c>
      <c r="AF440" t="s">
        <v>47</v>
      </c>
      <c r="AG440">
        <v>0.8</v>
      </c>
      <c r="AH440">
        <v>2</v>
      </c>
      <c r="AI440">
        <v>34737107</v>
      </c>
      <c r="AJ440">
        <v>440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</row>
    <row r="441" spans="1:44" x14ac:dyDescent="0.2">
      <c r="A441">
        <f>ROW(Source!A173)</f>
        <v>173</v>
      </c>
      <c r="B441">
        <v>34737108</v>
      </c>
      <c r="C441">
        <v>34737062</v>
      </c>
      <c r="D441">
        <v>31528270</v>
      </c>
      <c r="E441">
        <v>1</v>
      </c>
      <c r="F441">
        <v>1</v>
      </c>
      <c r="G441">
        <v>1</v>
      </c>
      <c r="H441">
        <v>2</v>
      </c>
      <c r="I441" t="s">
        <v>669</v>
      </c>
      <c r="J441" t="s">
        <v>670</v>
      </c>
      <c r="K441" t="s">
        <v>671</v>
      </c>
      <c r="L441">
        <v>1368</v>
      </c>
      <c r="N441">
        <v>1011</v>
      </c>
      <c r="O441" t="s">
        <v>418</v>
      </c>
      <c r="P441" t="s">
        <v>418</v>
      </c>
      <c r="Q441">
        <v>1</v>
      </c>
      <c r="X441">
        <v>1.62</v>
      </c>
      <c r="Y441">
        <v>0</v>
      </c>
      <c r="Z441">
        <v>27.11</v>
      </c>
      <c r="AA441">
        <v>11.6</v>
      </c>
      <c r="AB441">
        <v>0</v>
      </c>
      <c r="AC441">
        <v>0</v>
      </c>
      <c r="AD441">
        <v>1</v>
      </c>
      <c r="AE441">
        <v>0</v>
      </c>
      <c r="AF441" t="s">
        <v>47</v>
      </c>
      <c r="AG441">
        <v>1.62</v>
      </c>
      <c r="AH441">
        <v>2</v>
      </c>
      <c r="AI441">
        <v>34737108</v>
      </c>
      <c r="AJ441">
        <v>441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</row>
    <row r="442" spans="1:44" x14ac:dyDescent="0.2">
      <c r="A442">
        <f>ROW(Source!A173)</f>
        <v>173</v>
      </c>
      <c r="B442">
        <v>34737109</v>
      </c>
      <c r="C442">
        <v>34737062</v>
      </c>
      <c r="D442">
        <v>31444440</v>
      </c>
      <c r="E442">
        <v>1</v>
      </c>
      <c r="F442">
        <v>1</v>
      </c>
      <c r="G442">
        <v>1</v>
      </c>
      <c r="H442">
        <v>3</v>
      </c>
      <c r="I442" t="s">
        <v>672</v>
      </c>
      <c r="J442" t="s">
        <v>673</v>
      </c>
      <c r="K442" t="s">
        <v>674</v>
      </c>
      <c r="L442">
        <v>1348</v>
      </c>
      <c r="N442">
        <v>1009</v>
      </c>
      <c r="O442" t="s">
        <v>74</v>
      </c>
      <c r="P442" t="s">
        <v>74</v>
      </c>
      <c r="Q442">
        <v>1000</v>
      </c>
      <c r="X442">
        <v>0.08</v>
      </c>
      <c r="Y442">
        <v>1740</v>
      </c>
      <c r="Z442">
        <v>0</v>
      </c>
      <c r="AA442">
        <v>0</v>
      </c>
      <c r="AB442">
        <v>0</v>
      </c>
      <c r="AC442">
        <v>0</v>
      </c>
      <c r="AD442">
        <v>1</v>
      </c>
      <c r="AE442">
        <v>0</v>
      </c>
      <c r="AF442" t="s">
        <v>47</v>
      </c>
      <c r="AG442">
        <v>0.08</v>
      </c>
      <c r="AH442">
        <v>2</v>
      </c>
      <c r="AI442">
        <v>34737109</v>
      </c>
      <c r="AJ442">
        <v>442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</row>
    <row r="443" spans="1:44" x14ac:dyDescent="0.2">
      <c r="A443">
        <f>ROW(Source!A173)</f>
        <v>173</v>
      </c>
      <c r="B443">
        <v>34737110</v>
      </c>
      <c r="C443">
        <v>34737062</v>
      </c>
      <c r="D443">
        <v>31446395</v>
      </c>
      <c r="E443">
        <v>1</v>
      </c>
      <c r="F443">
        <v>1</v>
      </c>
      <c r="G443">
        <v>1</v>
      </c>
      <c r="H443">
        <v>3</v>
      </c>
      <c r="I443" t="s">
        <v>594</v>
      </c>
      <c r="J443" t="s">
        <v>595</v>
      </c>
      <c r="K443" t="s">
        <v>596</v>
      </c>
      <c r="L443">
        <v>1339</v>
      </c>
      <c r="N443">
        <v>1007</v>
      </c>
      <c r="O443" t="s">
        <v>81</v>
      </c>
      <c r="P443" t="s">
        <v>81</v>
      </c>
      <c r="Q443">
        <v>1</v>
      </c>
      <c r="X443">
        <v>2</v>
      </c>
      <c r="Y443">
        <v>2.44</v>
      </c>
      <c r="Z443">
        <v>0</v>
      </c>
      <c r="AA443">
        <v>0</v>
      </c>
      <c r="AB443">
        <v>0</v>
      </c>
      <c r="AC443">
        <v>0</v>
      </c>
      <c r="AD443">
        <v>1</v>
      </c>
      <c r="AE443">
        <v>0</v>
      </c>
      <c r="AF443" t="s">
        <v>47</v>
      </c>
      <c r="AG443">
        <v>2</v>
      </c>
      <c r="AH443">
        <v>2</v>
      </c>
      <c r="AI443">
        <v>34737110</v>
      </c>
      <c r="AJ443">
        <v>443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</row>
    <row r="444" spans="1:44" x14ac:dyDescent="0.2">
      <c r="A444">
        <f>ROW(Source!A173)</f>
        <v>173</v>
      </c>
      <c r="B444">
        <v>34737111</v>
      </c>
      <c r="C444">
        <v>34737062</v>
      </c>
      <c r="D444">
        <v>31441732</v>
      </c>
      <c r="E444">
        <v>17</v>
      </c>
      <c r="F444">
        <v>1</v>
      </c>
      <c r="G444">
        <v>1</v>
      </c>
      <c r="H444">
        <v>3</v>
      </c>
      <c r="I444" t="s">
        <v>339</v>
      </c>
      <c r="J444" t="s">
        <v>47</v>
      </c>
      <c r="K444" t="s">
        <v>340</v>
      </c>
      <c r="L444">
        <v>1339</v>
      </c>
      <c r="N444">
        <v>1007</v>
      </c>
      <c r="O444" t="s">
        <v>81</v>
      </c>
      <c r="P444" t="s">
        <v>81</v>
      </c>
      <c r="Q444">
        <v>1</v>
      </c>
      <c r="X444">
        <v>3.6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 t="s">
        <v>47</v>
      </c>
      <c r="AG444">
        <v>3.6</v>
      </c>
      <c r="AH444">
        <v>2</v>
      </c>
      <c r="AI444">
        <v>34737111</v>
      </c>
      <c r="AJ444">
        <v>444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</row>
    <row r="445" spans="1:44" x14ac:dyDescent="0.2">
      <c r="A445">
        <f>ROW(Source!A173)</f>
        <v>173</v>
      </c>
      <c r="B445">
        <v>34737112</v>
      </c>
      <c r="C445">
        <v>34737062</v>
      </c>
      <c r="D445">
        <v>31440694</v>
      </c>
      <c r="E445">
        <v>17</v>
      </c>
      <c r="F445">
        <v>1</v>
      </c>
      <c r="G445">
        <v>1</v>
      </c>
      <c r="H445">
        <v>3</v>
      </c>
      <c r="I445" t="s">
        <v>342</v>
      </c>
      <c r="J445" t="s">
        <v>47</v>
      </c>
      <c r="K445" t="s">
        <v>343</v>
      </c>
      <c r="L445">
        <v>1339</v>
      </c>
      <c r="N445">
        <v>1007</v>
      </c>
      <c r="O445" t="s">
        <v>81</v>
      </c>
      <c r="P445" t="s">
        <v>81</v>
      </c>
      <c r="Q445">
        <v>1</v>
      </c>
      <c r="X445">
        <v>25.2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 t="s">
        <v>47</v>
      </c>
      <c r="AG445">
        <v>25.2</v>
      </c>
      <c r="AH445">
        <v>2</v>
      </c>
      <c r="AI445">
        <v>34737112</v>
      </c>
      <c r="AJ445">
        <v>445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</row>
    <row r="446" spans="1:44" x14ac:dyDescent="0.2">
      <c r="A446">
        <f>ROW(Source!A173)</f>
        <v>173</v>
      </c>
      <c r="B446">
        <v>34737113</v>
      </c>
      <c r="C446">
        <v>34737062</v>
      </c>
      <c r="D446">
        <v>31443310</v>
      </c>
      <c r="E446">
        <v>17</v>
      </c>
      <c r="F446">
        <v>1</v>
      </c>
      <c r="G446">
        <v>1</v>
      </c>
      <c r="H446">
        <v>3</v>
      </c>
      <c r="I446" t="s">
        <v>346</v>
      </c>
      <c r="J446" t="s">
        <v>47</v>
      </c>
      <c r="K446" t="s">
        <v>347</v>
      </c>
      <c r="L446">
        <v>1348</v>
      </c>
      <c r="N446">
        <v>1009</v>
      </c>
      <c r="O446" t="s">
        <v>74</v>
      </c>
      <c r="P446" t="s">
        <v>74</v>
      </c>
      <c r="Q446">
        <v>1000</v>
      </c>
      <c r="X446">
        <v>11.73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 t="s">
        <v>47</v>
      </c>
      <c r="AG446">
        <v>11.73</v>
      </c>
      <c r="AH446">
        <v>2</v>
      </c>
      <c r="AI446">
        <v>34737113</v>
      </c>
      <c r="AJ446">
        <v>446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</row>
  </sheetData>
  <phoneticPr fontId="0" type="noConversion"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2.Материалы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'2.Материалы'!Заголовки_для_печати</vt:lpstr>
      <vt:lpstr>'1.Смета.или.Акт'!Область_печати</vt:lpstr>
      <vt:lpstr>'2.Материалы'!Область_печати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PTO-Kurlinova</dc:creator>
  <cp:lastModifiedBy>Пользователь Windows</cp:lastModifiedBy>
  <cp:lastPrinted>2019-03-27T13:31:17Z</cp:lastPrinted>
  <dcterms:created xsi:type="dcterms:W3CDTF">2019-03-27T13:24:15Z</dcterms:created>
  <dcterms:modified xsi:type="dcterms:W3CDTF">2019-04-05T12:12:24Z</dcterms:modified>
</cp:coreProperties>
</file>