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 activeTab="1"/>
  </bookViews>
  <sheets>
    <sheet name="2.Материалы" sheetId="1" r:id="rId1"/>
    <sheet name="1.Смета.или.Акт" sheetId="2" r:id="rId2"/>
    <sheet name="Source" sheetId="3" state="hidden" r:id="rId3"/>
    <sheet name="SourceObSm" sheetId="4" state="hidden" r:id="rId4"/>
    <sheet name="SmtRes" sheetId="5" state="hidden" r:id="rId5"/>
    <sheet name="EtalonRes" sheetId="6" state="hidden" r:id="rId6"/>
  </sheets>
  <definedNames>
    <definedName name="_xlnm.Print_Titles" localSheetId="1">'1.Смета.или.Акт'!$45:$45</definedName>
    <definedName name="_xlnm.Print_Titles" localSheetId="0">'2.Материалы'!$20:$20</definedName>
    <definedName name="_xlnm.Print_Area" localSheetId="1">'1.Смета.или.Акт'!$A$1:$M$180</definedName>
    <definedName name="_xlnm.Print_Area" localSheetId="0">'2.Материалы'!$A$1:$G$87</definedName>
  </definedNames>
  <calcPr calcId="1445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268" i="6" l="1"/>
  <c r="A267" i="6"/>
  <c r="A266" i="6"/>
  <c r="A265" i="6"/>
  <c r="A264" i="6"/>
  <c r="A263" i="6"/>
  <c r="A262" i="6"/>
  <c r="A261" i="6"/>
  <c r="A260" i="6"/>
  <c r="A259" i="6"/>
  <c r="A258" i="6"/>
  <c r="A257" i="6"/>
  <c r="A256" i="6"/>
  <c r="A255" i="6"/>
  <c r="A254" i="6"/>
  <c r="A253" i="6"/>
  <c r="A252" i="6"/>
  <c r="A251" i="6"/>
  <c r="A250" i="6"/>
  <c r="A249" i="6"/>
  <c r="A248" i="6"/>
  <c r="A247" i="6"/>
  <c r="A246" i="6"/>
  <c r="A245" i="6"/>
  <c r="A244" i="6"/>
  <c r="A243" i="6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A1" i="6"/>
  <c r="DK268" i="5"/>
  <c r="DJ268" i="5"/>
  <c r="DI268" i="5"/>
  <c r="DA268" i="5"/>
  <c r="CZ268" i="5"/>
  <c r="CY268" i="5"/>
  <c r="A268" i="5"/>
  <c r="DK267" i="5"/>
  <c r="DJ267" i="5"/>
  <c r="DI267" i="5"/>
  <c r="DA267" i="5"/>
  <c r="CZ267" i="5"/>
  <c r="CY267" i="5"/>
  <c r="A267" i="5"/>
  <c r="DK266" i="5"/>
  <c r="DJ266" i="5"/>
  <c r="DI266" i="5"/>
  <c r="DA266" i="5"/>
  <c r="CZ266" i="5"/>
  <c r="CY266" i="5"/>
  <c r="A266" i="5"/>
  <c r="DK265" i="5"/>
  <c r="DJ265" i="5"/>
  <c r="DI265" i="5"/>
  <c r="DA265" i="5"/>
  <c r="CZ265" i="5"/>
  <c r="CY265" i="5"/>
  <c r="A265" i="5"/>
  <c r="DK264" i="5"/>
  <c r="DJ264" i="5"/>
  <c r="DI264" i="5"/>
  <c r="DA264" i="5"/>
  <c r="CZ264" i="5"/>
  <c r="CY264" i="5"/>
  <c r="A264" i="5"/>
  <c r="DA263" i="5"/>
  <c r="CZ263" i="5"/>
  <c r="CY263" i="5"/>
  <c r="A263" i="5"/>
  <c r="DA262" i="5"/>
  <c r="CZ262" i="5"/>
  <c r="CY262" i="5"/>
  <c r="A262" i="5"/>
  <c r="DA261" i="5"/>
  <c r="CZ261" i="5"/>
  <c r="CY261" i="5"/>
  <c r="A261" i="5"/>
  <c r="DA260" i="5"/>
  <c r="CZ260" i="5"/>
  <c r="CY260" i="5"/>
  <c r="A260" i="5"/>
  <c r="DA259" i="5"/>
  <c r="CZ259" i="5"/>
  <c r="CY259" i="5"/>
  <c r="A259" i="5"/>
  <c r="DA258" i="5"/>
  <c r="CZ258" i="5"/>
  <c r="CY258" i="5"/>
  <c r="A258" i="5"/>
  <c r="DA257" i="5"/>
  <c r="CZ257" i="5"/>
  <c r="CY257" i="5"/>
  <c r="A257" i="5"/>
  <c r="DK256" i="5"/>
  <c r="DJ256" i="5"/>
  <c r="DI256" i="5"/>
  <c r="DA256" i="5"/>
  <c r="CZ256" i="5"/>
  <c r="CY256" i="5"/>
  <c r="A256" i="5"/>
  <c r="DK255" i="5"/>
  <c r="DJ255" i="5"/>
  <c r="DI255" i="5"/>
  <c r="DA255" i="5"/>
  <c r="CZ255" i="5"/>
  <c r="CY255" i="5"/>
  <c r="A255" i="5"/>
  <c r="DK254" i="5"/>
  <c r="DJ254" i="5"/>
  <c r="DI254" i="5"/>
  <c r="DA254" i="5"/>
  <c r="CZ254" i="5"/>
  <c r="CY254" i="5"/>
  <c r="A254" i="5"/>
  <c r="DK253" i="5"/>
  <c r="DJ253" i="5"/>
  <c r="DI253" i="5"/>
  <c r="DA253" i="5"/>
  <c r="CZ253" i="5"/>
  <c r="CY253" i="5"/>
  <c r="A253" i="5"/>
  <c r="DK252" i="5"/>
  <c r="DJ252" i="5"/>
  <c r="DI252" i="5"/>
  <c r="DA252" i="5"/>
  <c r="CZ252" i="5"/>
  <c r="CY252" i="5"/>
  <c r="A252" i="5"/>
  <c r="DA251" i="5"/>
  <c r="CZ251" i="5"/>
  <c r="CY251" i="5"/>
  <c r="A251" i="5"/>
  <c r="DA250" i="5"/>
  <c r="CZ250" i="5"/>
  <c r="CY250" i="5"/>
  <c r="A250" i="5"/>
  <c r="DA249" i="5"/>
  <c r="CZ249" i="5"/>
  <c r="CY249" i="5"/>
  <c r="A249" i="5"/>
  <c r="DA248" i="5"/>
  <c r="CZ248" i="5"/>
  <c r="CY248" i="5"/>
  <c r="A248" i="5"/>
  <c r="DA247" i="5"/>
  <c r="CZ247" i="5"/>
  <c r="CY247" i="5"/>
  <c r="A247" i="5"/>
  <c r="DA246" i="5"/>
  <c r="CZ246" i="5"/>
  <c r="CY246" i="5"/>
  <c r="A246" i="5"/>
  <c r="DA245" i="5"/>
  <c r="CZ245" i="5"/>
  <c r="CY245" i="5"/>
  <c r="A245" i="5"/>
  <c r="DK244" i="5"/>
  <c r="DJ244" i="5"/>
  <c r="DI244" i="5"/>
  <c r="DA244" i="5"/>
  <c r="CZ244" i="5"/>
  <c r="CY244" i="5"/>
  <c r="A244" i="5"/>
  <c r="DK243" i="5"/>
  <c r="DJ243" i="5"/>
  <c r="DI243" i="5"/>
  <c r="DA243" i="5"/>
  <c r="CZ243" i="5"/>
  <c r="CY243" i="5"/>
  <c r="A243" i="5"/>
  <c r="DK242" i="5"/>
  <c r="DJ242" i="5"/>
  <c r="DI242" i="5"/>
  <c r="DA242" i="5"/>
  <c r="CZ242" i="5"/>
  <c r="CY242" i="5"/>
  <c r="A242" i="5"/>
  <c r="DA241" i="5"/>
  <c r="CZ241" i="5"/>
  <c r="CY241" i="5"/>
  <c r="A241" i="5"/>
  <c r="DA240" i="5"/>
  <c r="CZ240" i="5"/>
  <c r="CY240" i="5"/>
  <c r="A240" i="5"/>
  <c r="DA239" i="5"/>
  <c r="CZ239" i="5"/>
  <c r="CY239" i="5"/>
  <c r="A239" i="5"/>
  <c r="DK238" i="5"/>
  <c r="DJ238" i="5"/>
  <c r="DI238" i="5"/>
  <c r="DA238" i="5"/>
  <c r="CZ238" i="5"/>
  <c r="CY238" i="5"/>
  <c r="A238" i="5"/>
  <c r="DK237" i="5"/>
  <c r="DJ237" i="5"/>
  <c r="DI237" i="5"/>
  <c r="DA237" i="5"/>
  <c r="CZ237" i="5"/>
  <c r="CY237" i="5"/>
  <c r="A237" i="5"/>
  <c r="DK236" i="5"/>
  <c r="DJ236" i="5"/>
  <c r="DI236" i="5"/>
  <c r="DA236" i="5"/>
  <c r="CZ236" i="5"/>
  <c r="CY236" i="5"/>
  <c r="A236" i="5"/>
  <c r="DA235" i="5"/>
  <c r="CZ235" i="5"/>
  <c r="CY235" i="5"/>
  <c r="A235" i="5"/>
  <c r="DA234" i="5"/>
  <c r="CZ234" i="5"/>
  <c r="CY234" i="5"/>
  <c r="A234" i="5"/>
  <c r="DA233" i="5"/>
  <c r="CZ233" i="5"/>
  <c r="CY233" i="5"/>
  <c r="A233" i="5"/>
  <c r="DK232" i="5"/>
  <c r="DJ232" i="5"/>
  <c r="DI232" i="5"/>
  <c r="DA232" i="5"/>
  <c r="CZ232" i="5"/>
  <c r="CY232" i="5"/>
  <c r="A232" i="5"/>
  <c r="DK231" i="5"/>
  <c r="DJ231" i="5"/>
  <c r="DI231" i="5"/>
  <c r="DA231" i="5"/>
  <c r="CZ231" i="5"/>
  <c r="CY231" i="5"/>
  <c r="A231" i="5"/>
  <c r="DK230" i="5"/>
  <c r="DJ230" i="5"/>
  <c r="DI230" i="5"/>
  <c r="DA230" i="5"/>
  <c r="CZ230" i="5"/>
  <c r="CY230" i="5"/>
  <c r="A230" i="5"/>
  <c r="DK229" i="5"/>
  <c r="DJ229" i="5"/>
  <c r="DI229" i="5"/>
  <c r="DA229" i="5"/>
  <c r="CZ229" i="5"/>
  <c r="CY229" i="5"/>
  <c r="A229" i="5"/>
  <c r="DA228" i="5"/>
  <c r="CZ228" i="5"/>
  <c r="CY228" i="5"/>
  <c r="A228" i="5"/>
  <c r="DA227" i="5"/>
  <c r="CZ227" i="5"/>
  <c r="CY227" i="5"/>
  <c r="A227" i="5"/>
  <c r="DA226" i="5"/>
  <c r="CZ226" i="5"/>
  <c r="CY226" i="5"/>
  <c r="A226" i="5"/>
  <c r="DK225" i="5"/>
  <c r="DJ225" i="5"/>
  <c r="DI225" i="5"/>
  <c r="DA225" i="5"/>
  <c r="CZ225" i="5"/>
  <c r="CY225" i="5"/>
  <c r="A225" i="5"/>
  <c r="DK224" i="5"/>
  <c r="DJ224" i="5"/>
  <c r="DI224" i="5"/>
  <c r="DA224" i="5"/>
  <c r="CZ224" i="5"/>
  <c r="CY224" i="5"/>
  <c r="A224" i="5"/>
  <c r="DK223" i="5"/>
  <c r="DJ223" i="5"/>
  <c r="DI223" i="5"/>
  <c r="DA223" i="5"/>
  <c r="CZ223" i="5"/>
  <c r="CY223" i="5"/>
  <c r="A223" i="5"/>
  <c r="DK222" i="5"/>
  <c r="DJ222" i="5"/>
  <c r="DI222" i="5"/>
  <c r="DA222" i="5"/>
  <c r="CZ222" i="5"/>
  <c r="CY222" i="5"/>
  <c r="A222" i="5"/>
  <c r="DA221" i="5"/>
  <c r="CZ221" i="5"/>
  <c r="CY221" i="5"/>
  <c r="A221" i="5"/>
  <c r="DA220" i="5"/>
  <c r="CZ220" i="5"/>
  <c r="CY220" i="5"/>
  <c r="A220" i="5"/>
  <c r="DA219" i="5"/>
  <c r="CZ219" i="5"/>
  <c r="CY219" i="5"/>
  <c r="A219" i="5"/>
  <c r="DK218" i="5"/>
  <c r="DJ218" i="5"/>
  <c r="DI218" i="5"/>
  <c r="DA218" i="5"/>
  <c r="CZ218" i="5"/>
  <c r="CY218" i="5"/>
  <c r="A218" i="5"/>
  <c r="DK217" i="5"/>
  <c r="DJ217" i="5"/>
  <c r="DI217" i="5"/>
  <c r="DA217" i="5"/>
  <c r="CZ217" i="5"/>
  <c r="CY217" i="5"/>
  <c r="A217" i="5"/>
  <c r="DA216" i="5"/>
  <c r="CZ216" i="5"/>
  <c r="CY216" i="5"/>
  <c r="A216" i="5"/>
  <c r="DA215" i="5"/>
  <c r="CZ215" i="5"/>
  <c r="CY215" i="5"/>
  <c r="A215" i="5"/>
  <c r="DA214" i="5"/>
  <c r="CZ214" i="5"/>
  <c r="CY214" i="5"/>
  <c r="A214" i="5"/>
  <c r="DA213" i="5"/>
  <c r="CZ213" i="5"/>
  <c r="CY213" i="5"/>
  <c r="A213" i="5"/>
  <c r="DK212" i="5"/>
  <c r="DJ212" i="5"/>
  <c r="DI212" i="5"/>
  <c r="DA212" i="5"/>
  <c r="CZ212" i="5"/>
  <c r="CY212" i="5"/>
  <c r="A212" i="5"/>
  <c r="DK211" i="5"/>
  <c r="DJ211" i="5"/>
  <c r="DI211" i="5"/>
  <c r="DA211" i="5"/>
  <c r="CZ211" i="5"/>
  <c r="CY211" i="5"/>
  <c r="A211" i="5"/>
  <c r="DA210" i="5"/>
  <c r="CZ210" i="5"/>
  <c r="CY210" i="5"/>
  <c r="A210" i="5"/>
  <c r="DA209" i="5"/>
  <c r="CZ209" i="5"/>
  <c r="CY209" i="5"/>
  <c r="A209" i="5"/>
  <c r="DA208" i="5"/>
  <c r="CZ208" i="5"/>
  <c r="CY208" i="5"/>
  <c r="A208" i="5"/>
  <c r="DA207" i="5"/>
  <c r="CZ207" i="5"/>
  <c r="CY207" i="5"/>
  <c r="A207" i="5"/>
  <c r="DK206" i="5"/>
  <c r="DJ206" i="5"/>
  <c r="DI206" i="5"/>
  <c r="DA206" i="5"/>
  <c r="CZ206" i="5"/>
  <c r="CY206" i="5"/>
  <c r="A206" i="5"/>
  <c r="DK205" i="5"/>
  <c r="DJ205" i="5"/>
  <c r="DI205" i="5"/>
  <c r="DA205" i="5"/>
  <c r="CZ205" i="5"/>
  <c r="CY205" i="5"/>
  <c r="A205" i="5"/>
  <c r="DK204" i="5"/>
  <c r="DJ204" i="5"/>
  <c r="DI204" i="5"/>
  <c r="DA204" i="5"/>
  <c r="CZ204" i="5"/>
  <c r="CY204" i="5"/>
  <c r="A204" i="5"/>
  <c r="DK203" i="5"/>
  <c r="DJ203" i="5"/>
  <c r="DI203" i="5"/>
  <c r="DA203" i="5"/>
  <c r="CZ203" i="5"/>
  <c r="CY203" i="5"/>
  <c r="A203" i="5"/>
  <c r="DK202" i="5"/>
  <c r="DJ202" i="5"/>
  <c r="DI202" i="5"/>
  <c r="DA202" i="5"/>
  <c r="CZ202" i="5"/>
  <c r="CY202" i="5"/>
  <c r="A202" i="5"/>
  <c r="DK201" i="5"/>
  <c r="DJ201" i="5"/>
  <c r="DI201" i="5"/>
  <c r="DA201" i="5"/>
  <c r="CZ201" i="5"/>
  <c r="CY201" i="5"/>
  <c r="A201" i="5"/>
  <c r="DK200" i="5"/>
  <c r="DJ200" i="5"/>
  <c r="DI200" i="5"/>
  <c r="DA200" i="5"/>
  <c r="CZ200" i="5"/>
  <c r="CY200" i="5"/>
  <c r="A200" i="5"/>
  <c r="DK199" i="5"/>
  <c r="DJ199" i="5"/>
  <c r="DI199" i="5"/>
  <c r="DA199" i="5"/>
  <c r="CZ199" i="5"/>
  <c r="CY199" i="5"/>
  <c r="A199" i="5"/>
  <c r="DK198" i="5"/>
  <c r="DJ198" i="5"/>
  <c r="DI198" i="5"/>
  <c r="DA198" i="5"/>
  <c r="CZ198" i="5"/>
  <c r="CY198" i="5"/>
  <c r="A198" i="5"/>
  <c r="DK197" i="5"/>
  <c r="DJ197" i="5"/>
  <c r="DI197" i="5"/>
  <c r="DA197" i="5"/>
  <c r="CZ197" i="5"/>
  <c r="CY197" i="5"/>
  <c r="A197" i="5"/>
  <c r="DK196" i="5"/>
  <c r="DJ196" i="5"/>
  <c r="DI196" i="5"/>
  <c r="DA196" i="5"/>
  <c r="CZ196" i="5"/>
  <c r="CY196" i="5"/>
  <c r="A196" i="5"/>
  <c r="DK195" i="5"/>
  <c r="DJ195" i="5"/>
  <c r="DI195" i="5"/>
  <c r="DA195" i="5"/>
  <c r="CZ195" i="5"/>
  <c r="CY195" i="5"/>
  <c r="A195" i="5"/>
  <c r="DK194" i="5"/>
  <c r="DJ194" i="5"/>
  <c r="DI194" i="5"/>
  <c r="DA194" i="5"/>
  <c r="CZ194" i="5"/>
  <c r="CY194" i="5"/>
  <c r="A194" i="5"/>
  <c r="DK193" i="5"/>
  <c r="DJ193" i="5"/>
  <c r="DI193" i="5"/>
  <c r="DA193" i="5"/>
  <c r="CZ193" i="5"/>
  <c r="CY193" i="5"/>
  <c r="A193" i="5"/>
  <c r="DA192" i="5"/>
  <c r="CZ192" i="5"/>
  <c r="CY192" i="5"/>
  <c r="A192" i="5"/>
  <c r="DA191" i="5"/>
  <c r="CZ191" i="5"/>
  <c r="CY191" i="5"/>
  <c r="A191" i="5"/>
  <c r="DA190" i="5"/>
  <c r="CZ190" i="5"/>
  <c r="CY190" i="5"/>
  <c r="A190" i="5"/>
  <c r="DA189" i="5"/>
  <c r="CZ189" i="5"/>
  <c r="CY189" i="5"/>
  <c r="A189" i="5"/>
  <c r="DA188" i="5"/>
  <c r="CZ188" i="5"/>
  <c r="CY188" i="5"/>
  <c r="A188" i="5"/>
  <c r="DA187" i="5"/>
  <c r="CZ187" i="5"/>
  <c r="CY187" i="5"/>
  <c r="A187" i="5"/>
  <c r="DA186" i="5"/>
  <c r="CZ186" i="5"/>
  <c r="CY186" i="5"/>
  <c r="A186" i="5"/>
  <c r="DA185" i="5"/>
  <c r="CZ185" i="5"/>
  <c r="CY185" i="5"/>
  <c r="A185" i="5"/>
  <c r="DA184" i="5"/>
  <c r="CZ184" i="5"/>
  <c r="CY184" i="5"/>
  <c r="A184" i="5"/>
  <c r="DK183" i="5"/>
  <c r="DJ183" i="5"/>
  <c r="DI183" i="5"/>
  <c r="DA183" i="5"/>
  <c r="CZ183" i="5"/>
  <c r="CY183" i="5"/>
  <c r="A183" i="5"/>
  <c r="DK182" i="5"/>
  <c r="DJ182" i="5"/>
  <c r="DI182" i="5"/>
  <c r="DA182" i="5"/>
  <c r="CZ182" i="5"/>
  <c r="CY182" i="5"/>
  <c r="A182" i="5"/>
  <c r="DK181" i="5"/>
  <c r="DJ181" i="5"/>
  <c r="DI181" i="5"/>
  <c r="DA181" i="5"/>
  <c r="CZ181" i="5"/>
  <c r="CY181" i="5"/>
  <c r="A181" i="5"/>
  <c r="DK180" i="5"/>
  <c r="DJ180" i="5"/>
  <c r="DI180" i="5"/>
  <c r="DA180" i="5"/>
  <c r="CZ180" i="5"/>
  <c r="CY180" i="5"/>
  <c r="A180" i="5"/>
  <c r="DK179" i="5"/>
  <c r="DJ179" i="5"/>
  <c r="DI179" i="5"/>
  <c r="DA179" i="5"/>
  <c r="CZ179" i="5"/>
  <c r="CY179" i="5"/>
  <c r="A179" i="5"/>
  <c r="DK178" i="5"/>
  <c r="DJ178" i="5"/>
  <c r="DI178" i="5"/>
  <c r="DA178" i="5"/>
  <c r="CZ178" i="5"/>
  <c r="CY178" i="5"/>
  <c r="A178" i="5"/>
  <c r="DK177" i="5"/>
  <c r="DJ177" i="5"/>
  <c r="DI177" i="5"/>
  <c r="DA177" i="5"/>
  <c r="CZ177" i="5"/>
  <c r="CY177" i="5"/>
  <c r="A177" i="5"/>
  <c r="DK176" i="5"/>
  <c r="DJ176" i="5"/>
  <c r="DI176" i="5"/>
  <c r="DA176" i="5"/>
  <c r="CZ176" i="5"/>
  <c r="CY176" i="5"/>
  <c r="A176" i="5"/>
  <c r="DK175" i="5"/>
  <c r="DJ175" i="5"/>
  <c r="DI175" i="5"/>
  <c r="DA175" i="5"/>
  <c r="CZ175" i="5"/>
  <c r="CY175" i="5"/>
  <c r="A175" i="5"/>
  <c r="DK174" i="5"/>
  <c r="DJ174" i="5"/>
  <c r="DI174" i="5"/>
  <c r="DA174" i="5"/>
  <c r="CZ174" i="5"/>
  <c r="CY174" i="5"/>
  <c r="A174" i="5"/>
  <c r="DK173" i="5"/>
  <c r="DJ173" i="5"/>
  <c r="DI173" i="5"/>
  <c r="DA173" i="5"/>
  <c r="CZ173" i="5"/>
  <c r="CY173" i="5"/>
  <c r="A173" i="5"/>
  <c r="DK172" i="5"/>
  <c r="DJ172" i="5"/>
  <c r="DI172" i="5"/>
  <c r="DA172" i="5"/>
  <c r="CZ172" i="5"/>
  <c r="CY172" i="5"/>
  <c r="A172" i="5"/>
  <c r="DK171" i="5"/>
  <c r="DJ171" i="5"/>
  <c r="DI171" i="5"/>
  <c r="DA171" i="5"/>
  <c r="CZ171" i="5"/>
  <c r="CY171" i="5"/>
  <c r="A171" i="5"/>
  <c r="DK170" i="5"/>
  <c r="DJ170" i="5"/>
  <c r="DI170" i="5"/>
  <c r="DA170" i="5"/>
  <c r="CZ170" i="5"/>
  <c r="CY170" i="5"/>
  <c r="A170" i="5"/>
  <c r="DA169" i="5"/>
  <c r="CZ169" i="5"/>
  <c r="CY169" i="5"/>
  <c r="A169" i="5"/>
  <c r="DA168" i="5"/>
  <c r="CZ168" i="5"/>
  <c r="CY168" i="5"/>
  <c r="A168" i="5"/>
  <c r="DA167" i="5"/>
  <c r="CZ167" i="5"/>
  <c r="CY167" i="5"/>
  <c r="A167" i="5"/>
  <c r="DA166" i="5"/>
  <c r="CZ166" i="5"/>
  <c r="CY166" i="5"/>
  <c r="A166" i="5"/>
  <c r="DA165" i="5"/>
  <c r="CZ165" i="5"/>
  <c r="CY165" i="5"/>
  <c r="A165" i="5"/>
  <c r="DA164" i="5"/>
  <c r="CZ164" i="5"/>
  <c r="CY164" i="5"/>
  <c r="A164" i="5"/>
  <c r="DA163" i="5"/>
  <c r="CZ163" i="5"/>
  <c r="CY163" i="5"/>
  <c r="A163" i="5"/>
  <c r="DA162" i="5"/>
  <c r="CZ162" i="5"/>
  <c r="CY162" i="5"/>
  <c r="A162" i="5"/>
  <c r="DA161" i="5"/>
  <c r="CZ161" i="5"/>
  <c r="CY161" i="5"/>
  <c r="A161" i="5"/>
  <c r="DK160" i="5"/>
  <c r="DJ160" i="5"/>
  <c r="DI160" i="5"/>
  <c r="DA160" i="5"/>
  <c r="CZ160" i="5"/>
  <c r="CY160" i="5"/>
  <c r="A160" i="5"/>
  <c r="DK159" i="5"/>
  <c r="DJ159" i="5"/>
  <c r="DI159" i="5"/>
  <c r="DA159" i="5"/>
  <c r="CZ159" i="5"/>
  <c r="CY159" i="5"/>
  <c r="A159" i="5"/>
  <c r="DA158" i="5"/>
  <c r="CZ158" i="5"/>
  <c r="CY158" i="5"/>
  <c r="A158" i="5"/>
  <c r="DA157" i="5"/>
  <c r="CZ157" i="5"/>
  <c r="CY157" i="5"/>
  <c r="A157" i="5"/>
  <c r="DA156" i="5"/>
  <c r="CZ156" i="5"/>
  <c r="CY156" i="5"/>
  <c r="A156" i="5"/>
  <c r="DA155" i="5"/>
  <c r="CZ155" i="5"/>
  <c r="CY155" i="5"/>
  <c r="A155" i="5"/>
  <c r="DA154" i="5"/>
  <c r="CZ154" i="5"/>
  <c r="CY154" i="5"/>
  <c r="A154" i="5"/>
  <c r="DA153" i="5"/>
  <c r="CZ153" i="5"/>
  <c r="CY153" i="5"/>
  <c r="A153" i="5"/>
  <c r="DK152" i="5"/>
  <c r="DJ152" i="5"/>
  <c r="DI152" i="5"/>
  <c r="DA152" i="5"/>
  <c r="CZ152" i="5"/>
  <c r="CY152" i="5"/>
  <c r="A152" i="5"/>
  <c r="DK151" i="5"/>
  <c r="DJ151" i="5"/>
  <c r="DI151" i="5"/>
  <c r="DA151" i="5"/>
  <c r="CZ151" i="5"/>
  <c r="CY151" i="5"/>
  <c r="A151" i="5"/>
  <c r="DA150" i="5"/>
  <c r="CZ150" i="5"/>
  <c r="CY150" i="5"/>
  <c r="A150" i="5"/>
  <c r="DA149" i="5"/>
  <c r="CZ149" i="5"/>
  <c r="CY149" i="5"/>
  <c r="A149" i="5"/>
  <c r="DA148" i="5"/>
  <c r="CZ148" i="5"/>
  <c r="CY148" i="5"/>
  <c r="A148" i="5"/>
  <c r="DA147" i="5"/>
  <c r="CZ147" i="5"/>
  <c r="CY147" i="5"/>
  <c r="A147" i="5"/>
  <c r="DA146" i="5"/>
  <c r="CZ146" i="5"/>
  <c r="CY146" i="5"/>
  <c r="A146" i="5"/>
  <c r="DA145" i="5"/>
  <c r="CZ145" i="5"/>
  <c r="CY145" i="5"/>
  <c r="A145" i="5"/>
  <c r="DK144" i="5"/>
  <c r="DJ144" i="5"/>
  <c r="DI144" i="5"/>
  <c r="DA144" i="5"/>
  <c r="CZ144" i="5"/>
  <c r="CY144" i="5"/>
  <c r="A144" i="5"/>
  <c r="DK143" i="5"/>
  <c r="DJ143" i="5"/>
  <c r="DI143" i="5"/>
  <c r="DA143" i="5"/>
  <c r="CZ143" i="5"/>
  <c r="CY143" i="5"/>
  <c r="A143" i="5"/>
  <c r="DK142" i="5"/>
  <c r="DJ142" i="5"/>
  <c r="DI142" i="5"/>
  <c r="DA142" i="5"/>
  <c r="CZ142" i="5"/>
  <c r="CY142" i="5"/>
  <c r="A142" i="5"/>
  <c r="DK141" i="5"/>
  <c r="DJ141" i="5"/>
  <c r="DI141" i="5"/>
  <c r="DA141" i="5"/>
  <c r="CZ141" i="5"/>
  <c r="CY141" i="5"/>
  <c r="A141" i="5"/>
  <c r="DA140" i="5"/>
  <c r="CZ140" i="5"/>
  <c r="CY140" i="5"/>
  <c r="A140" i="5"/>
  <c r="DA139" i="5"/>
  <c r="CZ139" i="5"/>
  <c r="CY139" i="5"/>
  <c r="A139" i="5"/>
  <c r="DA138" i="5"/>
  <c r="CZ138" i="5"/>
  <c r="CY138" i="5"/>
  <c r="A138" i="5"/>
  <c r="DA137" i="5"/>
  <c r="CZ137" i="5"/>
  <c r="CY137" i="5"/>
  <c r="A137" i="5"/>
  <c r="DA136" i="5"/>
  <c r="CZ136" i="5"/>
  <c r="CY136" i="5"/>
  <c r="A136" i="5"/>
  <c r="DA135" i="5"/>
  <c r="CZ135" i="5"/>
  <c r="CY135" i="5"/>
  <c r="A135" i="5"/>
  <c r="DK134" i="5"/>
  <c r="DJ134" i="5"/>
  <c r="DI134" i="5"/>
  <c r="DA134" i="5"/>
  <c r="CZ134" i="5"/>
  <c r="CY134" i="5"/>
  <c r="A134" i="5"/>
  <c r="DK133" i="5"/>
  <c r="DJ133" i="5"/>
  <c r="DI133" i="5"/>
  <c r="DA133" i="5"/>
  <c r="CZ133" i="5"/>
  <c r="CY133" i="5"/>
  <c r="A133" i="5"/>
  <c r="DK132" i="5"/>
  <c r="DJ132" i="5"/>
  <c r="DI132" i="5"/>
  <c r="DA132" i="5"/>
  <c r="CZ132" i="5"/>
  <c r="CY132" i="5"/>
  <c r="A132" i="5"/>
  <c r="DK131" i="5"/>
  <c r="DJ131" i="5"/>
  <c r="DI131" i="5"/>
  <c r="DA131" i="5"/>
  <c r="CZ131" i="5"/>
  <c r="CY131" i="5"/>
  <c r="A131" i="5"/>
  <c r="DA130" i="5"/>
  <c r="CZ130" i="5"/>
  <c r="CY130" i="5"/>
  <c r="A130" i="5"/>
  <c r="DA129" i="5"/>
  <c r="CZ129" i="5"/>
  <c r="CY129" i="5"/>
  <c r="A129" i="5"/>
  <c r="DA128" i="5"/>
  <c r="CZ128" i="5"/>
  <c r="CY128" i="5"/>
  <c r="A128" i="5"/>
  <c r="DA127" i="5"/>
  <c r="CZ127" i="5"/>
  <c r="CY127" i="5"/>
  <c r="A127" i="5"/>
  <c r="DA126" i="5"/>
  <c r="CZ126" i="5"/>
  <c r="CY126" i="5"/>
  <c r="A126" i="5"/>
  <c r="DA125" i="5"/>
  <c r="CZ125" i="5"/>
  <c r="CY125" i="5"/>
  <c r="A125" i="5"/>
  <c r="DK124" i="5"/>
  <c r="DJ124" i="5"/>
  <c r="DI124" i="5"/>
  <c r="DA124" i="5"/>
  <c r="CZ124" i="5"/>
  <c r="CY124" i="5"/>
  <c r="A124" i="5"/>
  <c r="DK123" i="5"/>
  <c r="DJ123" i="5"/>
  <c r="DI123" i="5"/>
  <c r="DA123" i="5"/>
  <c r="CZ123" i="5"/>
  <c r="CY123" i="5"/>
  <c r="A123" i="5"/>
  <c r="DK122" i="5"/>
  <c r="DJ122" i="5"/>
  <c r="DI122" i="5"/>
  <c r="DA122" i="5"/>
  <c r="CZ122" i="5"/>
  <c r="CY122" i="5"/>
  <c r="A122" i="5"/>
  <c r="DA121" i="5"/>
  <c r="CZ121" i="5"/>
  <c r="CY121" i="5"/>
  <c r="A121" i="5"/>
  <c r="DA120" i="5"/>
  <c r="CZ120" i="5"/>
  <c r="CY120" i="5"/>
  <c r="A120" i="5"/>
  <c r="DA119" i="5"/>
  <c r="CZ119" i="5"/>
  <c r="CY119" i="5"/>
  <c r="A119" i="5"/>
  <c r="DA118" i="5"/>
  <c r="CZ118" i="5"/>
  <c r="CY118" i="5"/>
  <c r="A118" i="5"/>
  <c r="DK117" i="5"/>
  <c r="DJ117" i="5"/>
  <c r="DI117" i="5"/>
  <c r="DA117" i="5"/>
  <c r="CZ117" i="5"/>
  <c r="CY117" i="5"/>
  <c r="A117" i="5"/>
  <c r="DK116" i="5"/>
  <c r="DJ116" i="5"/>
  <c r="DI116" i="5"/>
  <c r="DA116" i="5"/>
  <c r="CZ116" i="5"/>
  <c r="CY116" i="5"/>
  <c r="A116" i="5"/>
  <c r="DK115" i="5"/>
  <c r="DJ115" i="5"/>
  <c r="DI115" i="5"/>
  <c r="DA115" i="5"/>
  <c r="CZ115" i="5"/>
  <c r="CY115" i="5"/>
  <c r="A115" i="5"/>
  <c r="DA114" i="5"/>
  <c r="CZ114" i="5"/>
  <c r="CY114" i="5"/>
  <c r="A114" i="5"/>
  <c r="DA113" i="5"/>
  <c r="CZ113" i="5"/>
  <c r="CY113" i="5"/>
  <c r="A113" i="5"/>
  <c r="DA112" i="5"/>
  <c r="CZ112" i="5"/>
  <c r="CY112" i="5"/>
  <c r="A112" i="5"/>
  <c r="DA111" i="5"/>
  <c r="CZ111" i="5"/>
  <c r="CY111" i="5"/>
  <c r="A111" i="5"/>
  <c r="DK110" i="5"/>
  <c r="DJ110" i="5"/>
  <c r="DI110" i="5"/>
  <c r="DA110" i="5"/>
  <c r="CZ110" i="5"/>
  <c r="CY110" i="5"/>
  <c r="A110" i="5"/>
  <c r="DK109" i="5"/>
  <c r="DJ109" i="5"/>
  <c r="DI109" i="5"/>
  <c r="DA109" i="5"/>
  <c r="CZ109" i="5"/>
  <c r="CY109" i="5"/>
  <c r="A109" i="5"/>
  <c r="DK108" i="5"/>
  <c r="DJ108" i="5"/>
  <c r="DI108" i="5"/>
  <c r="DA108" i="5"/>
  <c r="CZ108" i="5"/>
  <c r="CY108" i="5"/>
  <c r="A108" i="5"/>
  <c r="DK107" i="5"/>
  <c r="DJ107" i="5"/>
  <c r="DI107" i="5"/>
  <c r="DA107" i="5"/>
  <c r="CZ107" i="5"/>
  <c r="CY107" i="5"/>
  <c r="A107" i="5"/>
  <c r="DK106" i="5"/>
  <c r="DJ106" i="5"/>
  <c r="DI106" i="5"/>
  <c r="DA106" i="5"/>
  <c r="CZ106" i="5"/>
  <c r="CY106" i="5"/>
  <c r="A106" i="5"/>
  <c r="DK105" i="5"/>
  <c r="DJ105" i="5"/>
  <c r="DI105" i="5"/>
  <c r="DA105" i="5"/>
  <c r="CZ105" i="5"/>
  <c r="CY105" i="5"/>
  <c r="A105" i="5"/>
  <c r="DK104" i="5"/>
  <c r="DJ104" i="5"/>
  <c r="DI104" i="5"/>
  <c r="DA104" i="5"/>
  <c r="CZ104" i="5"/>
  <c r="CY104" i="5"/>
  <c r="A104" i="5"/>
  <c r="DK103" i="5"/>
  <c r="DJ103" i="5"/>
  <c r="DI103" i="5"/>
  <c r="DA103" i="5"/>
  <c r="CZ103" i="5"/>
  <c r="CY103" i="5"/>
  <c r="A103" i="5"/>
  <c r="DK102" i="5"/>
  <c r="DJ102" i="5"/>
  <c r="DI102" i="5"/>
  <c r="DA102" i="5"/>
  <c r="CZ102" i="5"/>
  <c r="CY102" i="5"/>
  <c r="A102" i="5"/>
  <c r="DA101" i="5"/>
  <c r="CZ101" i="5"/>
  <c r="CY101" i="5"/>
  <c r="A101" i="5"/>
  <c r="DA100" i="5"/>
  <c r="CZ100" i="5"/>
  <c r="CY100" i="5"/>
  <c r="A100" i="5"/>
  <c r="DA99" i="5"/>
  <c r="CZ99" i="5"/>
  <c r="CY99" i="5"/>
  <c r="A99" i="5"/>
  <c r="DK98" i="5"/>
  <c r="DJ98" i="5"/>
  <c r="DI98" i="5"/>
  <c r="DA98" i="5"/>
  <c r="CZ98" i="5"/>
  <c r="CY98" i="5"/>
  <c r="A98" i="5"/>
  <c r="DK97" i="5"/>
  <c r="DJ97" i="5"/>
  <c r="DI97" i="5"/>
  <c r="DA97" i="5"/>
  <c r="CZ97" i="5"/>
  <c r="CY97" i="5"/>
  <c r="A97" i="5"/>
  <c r="DK96" i="5"/>
  <c r="DJ96" i="5"/>
  <c r="DI96" i="5"/>
  <c r="DA96" i="5"/>
  <c r="CZ96" i="5"/>
  <c r="CY96" i="5"/>
  <c r="A96" i="5"/>
  <c r="DK95" i="5"/>
  <c r="DJ95" i="5"/>
  <c r="DI95" i="5"/>
  <c r="DA95" i="5"/>
  <c r="CZ95" i="5"/>
  <c r="CY95" i="5"/>
  <c r="A95" i="5"/>
  <c r="DK94" i="5"/>
  <c r="DJ94" i="5"/>
  <c r="DI94" i="5"/>
  <c r="DA94" i="5"/>
  <c r="CZ94" i="5"/>
  <c r="CY94" i="5"/>
  <c r="A94" i="5"/>
  <c r="DK93" i="5"/>
  <c r="DJ93" i="5"/>
  <c r="DI93" i="5"/>
  <c r="DA93" i="5"/>
  <c r="CZ93" i="5"/>
  <c r="CY93" i="5"/>
  <c r="A93" i="5"/>
  <c r="DK92" i="5"/>
  <c r="DJ92" i="5"/>
  <c r="DI92" i="5"/>
  <c r="DA92" i="5"/>
  <c r="CZ92" i="5"/>
  <c r="CY92" i="5"/>
  <c r="A92" i="5"/>
  <c r="DK91" i="5"/>
  <c r="DJ91" i="5"/>
  <c r="DI91" i="5"/>
  <c r="DA91" i="5"/>
  <c r="CZ91" i="5"/>
  <c r="CY91" i="5"/>
  <c r="A91" i="5"/>
  <c r="DK90" i="5"/>
  <c r="DJ90" i="5"/>
  <c r="DI90" i="5"/>
  <c r="DA90" i="5"/>
  <c r="CZ90" i="5"/>
  <c r="CY90" i="5"/>
  <c r="A90" i="5"/>
  <c r="DA89" i="5"/>
  <c r="CZ89" i="5"/>
  <c r="CY89" i="5"/>
  <c r="A89" i="5"/>
  <c r="DA88" i="5"/>
  <c r="CZ88" i="5"/>
  <c r="CY88" i="5"/>
  <c r="A88" i="5"/>
  <c r="DA87" i="5"/>
  <c r="CZ87" i="5"/>
  <c r="CY87" i="5"/>
  <c r="A87" i="5"/>
  <c r="DK86" i="5"/>
  <c r="DJ86" i="5"/>
  <c r="DI86" i="5"/>
  <c r="DA86" i="5"/>
  <c r="CZ86" i="5"/>
  <c r="CY86" i="5"/>
  <c r="A86" i="5"/>
  <c r="DK85" i="5"/>
  <c r="DJ85" i="5"/>
  <c r="DI85" i="5"/>
  <c r="DA85" i="5"/>
  <c r="CZ85" i="5"/>
  <c r="CY85" i="5"/>
  <c r="A85" i="5"/>
  <c r="DK84" i="5"/>
  <c r="DJ84" i="5"/>
  <c r="DI84" i="5"/>
  <c r="DA84" i="5"/>
  <c r="CZ84" i="5"/>
  <c r="CY84" i="5"/>
  <c r="A84" i="5"/>
  <c r="DK83" i="5"/>
  <c r="DJ83" i="5"/>
  <c r="DI83" i="5"/>
  <c r="DA83" i="5"/>
  <c r="CZ83" i="5"/>
  <c r="CY83" i="5"/>
  <c r="A83" i="5"/>
  <c r="DK82" i="5"/>
  <c r="DJ82" i="5"/>
  <c r="DI82" i="5"/>
  <c r="DA82" i="5"/>
  <c r="CZ82" i="5"/>
  <c r="CY82" i="5"/>
  <c r="A82" i="5"/>
  <c r="DK81" i="5"/>
  <c r="DJ81" i="5"/>
  <c r="DI81" i="5"/>
  <c r="DA81" i="5"/>
  <c r="CZ81" i="5"/>
  <c r="CY81" i="5"/>
  <c r="A81" i="5"/>
  <c r="DK80" i="5"/>
  <c r="DJ80" i="5"/>
  <c r="DI80" i="5"/>
  <c r="DA80" i="5"/>
  <c r="CZ80" i="5"/>
  <c r="CY80" i="5"/>
  <c r="A80" i="5"/>
  <c r="DK79" i="5"/>
  <c r="DJ79" i="5"/>
  <c r="DI79" i="5"/>
  <c r="DA79" i="5"/>
  <c r="CZ79" i="5"/>
  <c r="CY79" i="5"/>
  <c r="A79" i="5"/>
  <c r="DA78" i="5"/>
  <c r="CZ78" i="5"/>
  <c r="CY78" i="5"/>
  <c r="A78" i="5"/>
  <c r="DA77" i="5"/>
  <c r="CZ77" i="5"/>
  <c r="CY77" i="5"/>
  <c r="A77" i="5"/>
  <c r="DA76" i="5"/>
  <c r="CZ76" i="5"/>
  <c r="CY76" i="5"/>
  <c r="A76" i="5"/>
  <c r="DA75" i="5"/>
  <c r="CZ75" i="5"/>
  <c r="CY75" i="5"/>
  <c r="A75" i="5"/>
  <c r="DK74" i="5"/>
  <c r="DJ74" i="5"/>
  <c r="DI74" i="5"/>
  <c r="DA74" i="5"/>
  <c r="CZ74" i="5"/>
  <c r="CY74" i="5"/>
  <c r="A74" i="5"/>
  <c r="DK73" i="5"/>
  <c r="DJ73" i="5"/>
  <c r="DI73" i="5"/>
  <c r="DA73" i="5"/>
  <c r="CZ73" i="5"/>
  <c r="CY73" i="5"/>
  <c r="A73" i="5"/>
  <c r="DK72" i="5"/>
  <c r="DJ72" i="5"/>
  <c r="DI72" i="5"/>
  <c r="DA72" i="5"/>
  <c r="CZ72" i="5"/>
  <c r="CY72" i="5"/>
  <c r="A72" i="5"/>
  <c r="DK71" i="5"/>
  <c r="DJ71" i="5"/>
  <c r="DI71" i="5"/>
  <c r="DA71" i="5"/>
  <c r="CZ71" i="5"/>
  <c r="CY71" i="5"/>
  <c r="A71" i="5"/>
  <c r="DK70" i="5"/>
  <c r="DJ70" i="5"/>
  <c r="DI70" i="5"/>
  <c r="DA70" i="5"/>
  <c r="CZ70" i="5"/>
  <c r="CY70" i="5"/>
  <c r="A70" i="5"/>
  <c r="DK69" i="5"/>
  <c r="DJ69" i="5"/>
  <c r="DI69" i="5"/>
  <c r="DA69" i="5"/>
  <c r="CZ69" i="5"/>
  <c r="CY69" i="5"/>
  <c r="A69" i="5"/>
  <c r="DK68" i="5"/>
  <c r="DJ68" i="5"/>
  <c r="DI68" i="5"/>
  <c r="DA68" i="5"/>
  <c r="CZ68" i="5"/>
  <c r="CY68" i="5"/>
  <c r="A68" i="5"/>
  <c r="DK67" i="5"/>
  <c r="DJ67" i="5"/>
  <c r="DI67" i="5"/>
  <c r="DA67" i="5"/>
  <c r="CZ67" i="5"/>
  <c r="CY67" i="5"/>
  <c r="A67" i="5"/>
  <c r="DA66" i="5"/>
  <c r="CZ66" i="5"/>
  <c r="CY66" i="5"/>
  <c r="A66" i="5"/>
  <c r="DA65" i="5"/>
  <c r="CZ65" i="5"/>
  <c r="CY65" i="5"/>
  <c r="A65" i="5"/>
  <c r="DA64" i="5"/>
  <c r="CZ64" i="5"/>
  <c r="CY64" i="5"/>
  <c r="A64" i="5"/>
  <c r="DA63" i="5"/>
  <c r="CZ63" i="5"/>
  <c r="CY63" i="5"/>
  <c r="A63" i="5"/>
  <c r="DK62" i="5"/>
  <c r="DJ62" i="5"/>
  <c r="DI62" i="5"/>
  <c r="DA62" i="5"/>
  <c r="CZ62" i="5"/>
  <c r="CY62" i="5"/>
  <c r="A62" i="5"/>
  <c r="DK61" i="5"/>
  <c r="DJ61" i="5"/>
  <c r="DI61" i="5"/>
  <c r="DA61" i="5"/>
  <c r="CZ61" i="5"/>
  <c r="CY61" i="5"/>
  <c r="A61" i="5"/>
  <c r="DK60" i="5"/>
  <c r="DJ60" i="5"/>
  <c r="DI60" i="5"/>
  <c r="DA60" i="5"/>
  <c r="CZ60" i="5"/>
  <c r="CY60" i="5"/>
  <c r="A60" i="5"/>
  <c r="DK59" i="5"/>
  <c r="DJ59" i="5"/>
  <c r="DI59" i="5"/>
  <c r="DA59" i="5"/>
  <c r="CZ59" i="5"/>
  <c r="CY59" i="5"/>
  <c r="A59" i="5"/>
  <c r="DK58" i="5"/>
  <c r="DJ58" i="5"/>
  <c r="DI58" i="5"/>
  <c r="DA58" i="5"/>
  <c r="CZ58" i="5"/>
  <c r="CY58" i="5"/>
  <c r="A58" i="5"/>
  <c r="DK57" i="5"/>
  <c r="DJ57" i="5"/>
  <c r="DI57" i="5"/>
  <c r="DA57" i="5"/>
  <c r="CZ57" i="5"/>
  <c r="CY57" i="5"/>
  <c r="A57" i="5"/>
  <c r="DA56" i="5"/>
  <c r="CZ56" i="5"/>
  <c r="CY56" i="5"/>
  <c r="A56" i="5"/>
  <c r="DA55" i="5"/>
  <c r="CZ55" i="5"/>
  <c r="CY55" i="5"/>
  <c r="A55" i="5"/>
  <c r="DA54" i="5"/>
  <c r="CZ54" i="5"/>
  <c r="CY54" i="5"/>
  <c r="A54" i="5"/>
  <c r="DK53" i="5"/>
  <c r="DJ53" i="5"/>
  <c r="DI53" i="5"/>
  <c r="DA53" i="5"/>
  <c r="CZ53" i="5"/>
  <c r="CY53" i="5"/>
  <c r="A53" i="5"/>
  <c r="DK52" i="5"/>
  <c r="DJ52" i="5"/>
  <c r="DI52" i="5"/>
  <c r="DA52" i="5"/>
  <c r="CZ52" i="5"/>
  <c r="CY52" i="5"/>
  <c r="A52" i="5"/>
  <c r="DK51" i="5"/>
  <c r="DJ51" i="5"/>
  <c r="DI51" i="5"/>
  <c r="DA51" i="5"/>
  <c r="CZ51" i="5"/>
  <c r="CY51" i="5"/>
  <c r="A51" i="5"/>
  <c r="DK50" i="5"/>
  <c r="DJ50" i="5"/>
  <c r="DI50" i="5"/>
  <c r="DA50" i="5"/>
  <c r="CZ50" i="5"/>
  <c r="CY50" i="5"/>
  <c r="A50" i="5"/>
  <c r="DK49" i="5"/>
  <c r="DJ49" i="5"/>
  <c r="DI49" i="5"/>
  <c r="DA49" i="5"/>
  <c r="CZ49" i="5"/>
  <c r="CY49" i="5"/>
  <c r="A49" i="5"/>
  <c r="DK48" i="5"/>
  <c r="DJ48" i="5"/>
  <c r="DI48" i="5"/>
  <c r="DA48" i="5"/>
  <c r="CZ48" i="5"/>
  <c r="CY48" i="5"/>
  <c r="A48" i="5"/>
  <c r="DA47" i="5"/>
  <c r="CZ47" i="5"/>
  <c r="CY47" i="5"/>
  <c r="A47" i="5"/>
  <c r="DA46" i="5"/>
  <c r="CZ46" i="5"/>
  <c r="CY46" i="5"/>
  <c r="A46" i="5"/>
  <c r="DA45" i="5"/>
  <c r="CZ45" i="5"/>
  <c r="CY45" i="5"/>
  <c r="A45" i="5"/>
  <c r="DK44" i="5"/>
  <c r="DJ44" i="5"/>
  <c r="DI44" i="5"/>
  <c r="DA44" i="5"/>
  <c r="CZ44" i="5"/>
  <c r="CY44" i="5"/>
  <c r="A44" i="5"/>
  <c r="DK43" i="5"/>
  <c r="DJ43" i="5"/>
  <c r="DI43" i="5"/>
  <c r="DA43" i="5"/>
  <c r="CZ43" i="5"/>
  <c r="CY43" i="5"/>
  <c r="A43" i="5"/>
  <c r="DA42" i="5"/>
  <c r="CZ42" i="5"/>
  <c r="CY42" i="5"/>
  <c r="A42" i="5"/>
  <c r="DA41" i="5"/>
  <c r="CZ41" i="5"/>
  <c r="CY41" i="5"/>
  <c r="A41" i="5"/>
  <c r="DA40" i="5"/>
  <c r="CZ40" i="5"/>
  <c r="CY40" i="5"/>
  <c r="A40" i="5"/>
  <c r="DA39" i="5"/>
  <c r="CZ39" i="5"/>
  <c r="CY39" i="5"/>
  <c r="A39" i="5"/>
  <c r="DK38" i="5"/>
  <c r="DJ38" i="5"/>
  <c r="DI38" i="5"/>
  <c r="DA38" i="5"/>
  <c r="CZ38" i="5"/>
  <c r="CY38" i="5"/>
  <c r="A38" i="5"/>
  <c r="DK37" i="5"/>
  <c r="DJ37" i="5"/>
  <c r="DI37" i="5"/>
  <c r="DA37" i="5"/>
  <c r="CZ37" i="5"/>
  <c r="CY37" i="5"/>
  <c r="A37" i="5"/>
  <c r="DA36" i="5"/>
  <c r="CZ36" i="5"/>
  <c r="CY36" i="5"/>
  <c r="A36" i="5"/>
  <c r="DA35" i="5"/>
  <c r="CZ35" i="5"/>
  <c r="CY35" i="5"/>
  <c r="A35" i="5"/>
  <c r="DA34" i="5"/>
  <c r="CZ34" i="5"/>
  <c r="CY34" i="5"/>
  <c r="A34" i="5"/>
  <c r="DA33" i="5"/>
  <c r="CZ33" i="5"/>
  <c r="CY33" i="5"/>
  <c r="A33" i="5"/>
  <c r="DK32" i="5"/>
  <c r="DJ32" i="5"/>
  <c r="DI32" i="5"/>
  <c r="DA32" i="5"/>
  <c r="CZ32" i="5"/>
  <c r="CY32" i="5"/>
  <c r="A32" i="5"/>
  <c r="DK31" i="5"/>
  <c r="DJ31" i="5"/>
  <c r="DI31" i="5"/>
  <c r="DA31" i="5"/>
  <c r="CZ31" i="5"/>
  <c r="CY31" i="5"/>
  <c r="A31" i="5"/>
  <c r="DK30" i="5"/>
  <c r="DJ30" i="5"/>
  <c r="DI30" i="5"/>
  <c r="DA30" i="5"/>
  <c r="CZ30" i="5"/>
  <c r="CY30" i="5"/>
  <c r="A30" i="5"/>
  <c r="DA29" i="5"/>
  <c r="CZ29" i="5"/>
  <c r="CY29" i="5"/>
  <c r="A29" i="5"/>
  <c r="DA28" i="5"/>
  <c r="CZ28" i="5"/>
  <c r="CY28" i="5"/>
  <c r="A28" i="5"/>
  <c r="DA27" i="5"/>
  <c r="CZ27" i="5"/>
  <c r="CY27" i="5"/>
  <c r="A27" i="5"/>
  <c r="DA26" i="5"/>
  <c r="CZ26" i="5"/>
  <c r="CY26" i="5"/>
  <c r="A26" i="5"/>
  <c r="DK25" i="5"/>
  <c r="DJ25" i="5"/>
  <c r="DI25" i="5"/>
  <c r="DA25" i="5"/>
  <c r="CZ25" i="5"/>
  <c r="CY25" i="5"/>
  <c r="A25" i="5"/>
  <c r="DK24" i="5"/>
  <c r="DJ24" i="5"/>
  <c r="DI24" i="5"/>
  <c r="DA24" i="5"/>
  <c r="CZ24" i="5"/>
  <c r="CY24" i="5"/>
  <c r="A24" i="5"/>
  <c r="DK23" i="5"/>
  <c r="DJ23" i="5"/>
  <c r="DI23" i="5"/>
  <c r="DA23" i="5"/>
  <c r="CZ23" i="5"/>
  <c r="CY23" i="5"/>
  <c r="A23" i="5"/>
  <c r="DA22" i="5"/>
  <c r="CZ22" i="5"/>
  <c r="CY22" i="5"/>
  <c r="A22" i="5"/>
  <c r="DA21" i="5"/>
  <c r="CZ21" i="5"/>
  <c r="CY21" i="5"/>
  <c r="A21" i="5"/>
  <c r="DA20" i="5"/>
  <c r="CZ20" i="5"/>
  <c r="CY20" i="5"/>
  <c r="A20" i="5"/>
  <c r="DA19" i="5"/>
  <c r="CZ19" i="5"/>
  <c r="CY19" i="5"/>
  <c r="A19" i="5"/>
  <c r="DK18" i="5"/>
  <c r="DJ18" i="5"/>
  <c r="DI18" i="5"/>
  <c r="DA18" i="5"/>
  <c r="CZ18" i="5"/>
  <c r="CY18" i="5"/>
  <c r="A18" i="5"/>
  <c r="DA17" i="5"/>
  <c r="CZ17" i="5"/>
  <c r="CY17" i="5"/>
  <c r="A17" i="5"/>
  <c r="DA16" i="5"/>
  <c r="CZ16" i="5"/>
  <c r="CY16" i="5"/>
  <c r="A16" i="5"/>
  <c r="DA15" i="5"/>
  <c r="CZ15" i="5"/>
  <c r="CY15" i="5"/>
  <c r="A15" i="5"/>
  <c r="DK14" i="5"/>
  <c r="DJ14" i="5"/>
  <c r="DI14" i="5"/>
  <c r="DA14" i="5"/>
  <c r="CZ14" i="5"/>
  <c r="CY14" i="5"/>
  <c r="A14" i="5"/>
  <c r="DA13" i="5"/>
  <c r="CZ13" i="5"/>
  <c r="CY13" i="5"/>
  <c r="A13" i="5"/>
  <c r="DA12" i="5"/>
  <c r="CZ12" i="5"/>
  <c r="CY12" i="5"/>
  <c r="A12" i="5"/>
  <c r="DA11" i="5"/>
  <c r="CZ11" i="5"/>
  <c r="CY11" i="5"/>
  <c r="A11" i="5"/>
  <c r="DK10" i="5"/>
  <c r="DJ10" i="5"/>
  <c r="DI10" i="5"/>
  <c r="DA10" i="5"/>
  <c r="CZ10" i="5"/>
  <c r="CY10" i="5"/>
  <c r="A10" i="5"/>
  <c r="DA9" i="5"/>
  <c r="CZ9" i="5"/>
  <c r="CY9" i="5"/>
  <c r="A9" i="5"/>
  <c r="DA8" i="5"/>
  <c r="CZ8" i="5"/>
  <c r="CY8" i="5"/>
  <c r="A8" i="5"/>
  <c r="DK7" i="5"/>
  <c r="DJ7" i="5"/>
  <c r="DI7" i="5"/>
  <c r="DA7" i="5"/>
  <c r="CZ7" i="5"/>
  <c r="CY7" i="5"/>
  <c r="A7" i="5"/>
  <c r="DA6" i="5"/>
  <c r="CZ6" i="5"/>
  <c r="CY6" i="5"/>
  <c r="A6" i="5"/>
  <c r="DA5" i="5"/>
  <c r="CZ5" i="5"/>
  <c r="CY5" i="5"/>
  <c r="A5" i="5"/>
  <c r="DA4" i="5"/>
  <c r="CZ4" i="5"/>
  <c r="CY4" i="5"/>
  <c r="A4" i="5"/>
  <c r="DA3" i="5"/>
  <c r="CZ3" i="5"/>
  <c r="CY3" i="5"/>
  <c r="A3" i="5"/>
  <c r="DA2" i="5"/>
  <c r="CZ2" i="5"/>
  <c r="CY2" i="5"/>
  <c r="A2" i="5"/>
  <c r="DA1" i="5"/>
  <c r="CZ1" i="5"/>
  <c r="CY1" i="5"/>
  <c r="A1" i="5"/>
  <c r="G112" i="3"/>
  <c r="F112" i="3"/>
  <c r="D112" i="3"/>
  <c r="C112" i="3"/>
  <c r="B112" i="3"/>
  <c r="P99" i="3"/>
  <c r="GD83" i="3"/>
  <c r="EU83" i="3" s="1"/>
  <c r="EU112" i="3" s="1"/>
  <c r="P128" i="3" s="1"/>
  <c r="GC83" i="3"/>
  <c r="FP83" i="3"/>
  <c r="ET83" i="3"/>
  <c r="ET112" i="3" s="1"/>
  <c r="P125" i="3" s="1"/>
  <c r="CL83" i="3"/>
  <c r="BC83" i="3" s="1"/>
  <c r="CK83" i="3"/>
  <c r="BX83" i="3"/>
  <c r="BB83" i="3"/>
  <c r="F96" i="3" s="1"/>
  <c r="G83" i="3"/>
  <c r="F83" i="3"/>
  <c r="D83" i="3"/>
  <c r="C83" i="3"/>
  <c r="B83" i="3"/>
  <c r="GV81" i="3"/>
  <c r="GP81" i="3"/>
  <c r="GO81" i="3"/>
  <c r="GL81" i="3"/>
  <c r="FR81" i="3"/>
  <c r="CX81" i="3"/>
  <c r="CV81" i="3"/>
  <c r="CS81" i="3"/>
  <c r="AJ81" i="3"/>
  <c r="AI81" i="3"/>
  <c r="CW81" i="3" s="1"/>
  <c r="AH81" i="3"/>
  <c r="AG81" i="3"/>
  <c r="CU81" i="3" s="1"/>
  <c r="AF81" i="3"/>
  <c r="CT81" i="3" s="1"/>
  <c r="AE81" i="3"/>
  <c r="AD81" i="3" s="1"/>
  <c r="AC81" i="3"/>
  <c r="CQ81" i="3" s="1"/>
  <c r="GV80" i="3"/>
  <c r="GP80" i="3"/>
  <c r="GO80" i="3"/>
  <c r="GL80" i="3"/>
  <c r="FR80" i="3"/>
  <c r="DW80" i="3"/>
  <c r="CX80" i="3"/>
  <c r="CT80" i="3"/>
  <c r="CQ80" i="3"/>
  <c r="AJ80" i="3"/>
  <c r="AI80" i="3"/>
  <c r="CW80" i="3" s="1"/>
  <c r="AH80" i="3"/>
  <c r="CV80" i="3" s="1"/>
  <c r="AG80" i="3"/>
  <c r="CU80" i="3" s="1"/>
  <c r="AF80" i="3"/>
  <c r="AE80" i="3"/>
  <c r="CS80" i="3" s="1"/>
  <c r="AD80" i="3"/>
  <c r="CR80" i="3" s="1"/>
  <c r="AC80" i="3"/>
  <c r="G80" i="3"/>
  <c r="F80" i="3"/>
  <c r="GV79" i="3"/>
  <c r="GP79" i="3"/>
  <c r="GO79" i="3"/>
  <c r="GL79" i="3"/>
  <c r="FR79" i="3"/>
  <c r="CX79" i="3"/>
  <c r="CW79" i="3"/>
  <c r="CU79" i="3"/>
  <c r="CS79" i="3"/>
  <c r="AJ79" i="3"/>
  <c r="AI79" i="3"/>
  <c r="AH79" i="3"/>
  <c r="CV79" i="3" s="1"/>
  <c r="AG79" i="3"/>
  <c r="AF79" i="3"/>
  <c r="CT79" i="3" s="1"/>
  <c r="AE79" i="3"/>
  <c r="AD79" i="3"/>
  <c r="CR79" i="3" s="1"/>
  <c r="AC79" i="3"/>
  <c r="GV78" i="3"/>
  <c r="GP78" i="3"/>
  <c r="GO78" i="3"/>
  <c r="GL78" i="3"/>
  <c r="FR78" i="3"/>
  <c r="DW78" i="3"/>
  <c r="CW78" i="3"/>
  <c r="CU78" i="3"/>
  <c r="CS78" i="3"/>
  <c r="CQ78" i="3"/>
  <c r="AJ78" i="3"/>
  <c r="CX78" i="3" s="1"/>
  <c r="AI78" i="3"/>
  <c r="AH78" i="3"/>
  <c r="CV78" i="3" s="1"/>
  <c r="AG78" i="3"/>
  <c r="AF78" i="3"/>
  <c r="CT78" i="3" s="1"/>
  <c r="AE78" i="3"/>
  <c r="AD78" i="3"/>
  <c r="AC78" i="3"/>
  <c r="G78" i="3"/>
  <c r="F78" i="3"/>
  <c r="GV77" i="3"/>
  <c r="GP77" i="3"/>
  <c r="GO77" i="3"/>
  <c r="GL77" i="3"/>
  <c r="FR77" i="3"/>
  <c r="CX77" i="3"/>
  <c r="CV77" i="3"/>
  <c r="CT77" i="3"/>
  <c r="AJ77" i="3"/>
  <c r="AI77" i="3"/>
  <c r="CW77" i="3" s="1"/>
  <c r="AH77" i="3"/>
  <c r="AG77" i="3"/>
  <c r="CU77" i="3" s="1"/>
  <c r="AF77" i="3"/>
  <c r="AE77" i="3"/>
  <c r="AC77" i="3"/>
  <c r="GV76" i="3"/>
  <c r="GP76" i="3"/>
  <c r="GO76" i="3"/>
  <c r="GL76" i="3"/>
  <c r="FR76" i="3"/>
  <c r="DW76" i="3"/>
  <c r="CX76" i="3"/>
  <c r="CV76" i="3"/>
  <c r="CT76" i="3"/>
  <c r="AJ76" i="3"/>
  <c r="AI76" i="3"/>
  <c r="CW76" i="3" s="1"/>
  <c r="AH76" i="3"/>
  <c r="AG76" i="3"/>
  <c r="CU76" i="3" s="1"/>
  <c r="AF76" i="3"/>
  <c r="AE76" i="3"/>
  <c r="AC76" i="3"/>
  <c r="G76" i="3"/>
  <c r="F76" i="3"/>
  <c r="GV75" i="3"/>
  <c r="GP75" i="3"/>
  <c r="GO75" i="3"/>
  <c r="GL75" i="3"/>
  <c r="FR75" i="3"/>
  <c r="CW75" i="3"/>
  <c r="CU75" i="3"/>
  <c r="CS75" i="3"/>
  <c r="CQ75" i="3"/>
  <c r="P75" i="3" s="1"/>
  <c r="AJ75" i="3"/>
  <c r="CX75" i="3" s="1"/>
  <c r="AI75" i="3"/>
  <c r="AH75" i="3"/>
  <c r="CV75" i="3" s="1"/>
  <c r="AG75" i="3"/>
  <c r="AF75" i="3"/>
  <c r="CT75" i="3" s="1"/>
  <c r="AE75" i="3"/>
  <c r="AD75" i="3"/>
  <c r="AC75" i="3"/>
  <c r="V75" i="3"/>
  <c r="I75" i="3"/>
  <c r="D75" i="3"/>
  <c r="C75" i="3"/>
  <c r="GV74" i="3"/>
  <c r="GP74" i="3"/>
  <c r="GO74" i="3"/>
  <c r="GL74" i="3"/>
  <c r="FR74" i="3"/>
  <c r="DW74" i="3"/>
  <c r="CW74" i="3"/>
  <c r="V74" i="3" s="1"/>
  <c r="CU74" i="3"/>
  <c r="CS74" i="3"/>
  <c r="CQ74" i="3"/>
  <c r="AU74" i="3"/>
  <c r="AT74" i="3"/>
  <c r="AJ74" i="3"/>
  <c r="CX74" i="3" s="1"/>
  <c r="AI74" i="3"/>
  <c r="AH74" i="3"/>
  <c r="CV74" i="3" s="1"/>
  <c r="AG74" i="3"/>
  <c r="AF74" i="3"/>
  <c r="CT74" i="3" s="1"/>
  <c r="AE74" i="3"/>
  <c r="AD74" i="3"/>
  <c r="CR74" i="3" s="1"/>
  <c r="AC74" i="3"/>
  <c r="I74" i="3"/>
  <c r="D74" i="3"/>
  <c r="C74" i="3"/>
  <c r="GV73" i="3"/>
  <c r="GP73" i="3"/>
  <c r="GO73" i="3"/>
  <c r="GL73" i="3"/>
  <c r="FR73" i="3"/>
  <c r="CX73" i="3"/>
  <c r="CV73" i="3"/>
  <c r="CT73" i="3"/>
  <c r="AJ73" i="3"/>
  <c r="AI73" i="3"/>
  <c r="CW73" i="3" s="1"/>
  <c r="AH73" i="3"/>
  <c r="AG73" i="3"/>
  <c r="CU73" i="3" s="1"/>
  <c r="AF73" i="3"/>
  <c r="AE73" i="3"/>
  <c r="AC73" i="3"/>
  <c r="GX72" i="3"/>
  <c r="GV72" i="3"/>
  <c r="GP72" i="3"/>
  <c r="GO72" i="3"/>
  <c r="GL72" i="3"/>
  <c r="FR72" i="3"/>
  <c r="DW72" i="3"/>
  <c r="CX72" i="3"/>
  <c r="W72" i="3" s="1"/>
  <c r="CV72" i="3"/>
  <c r="CT72" i="3"/>
  <c r="AJ72" i="3"/>
  <c r="AI72" i="3"/>
  <c r="CW72" i="3" s="1"/>
  <c r="V72" i="3" s="1"/>
  <c r="AH72" i="3"/>
  <c r="AG72" i="3"/>
  <c r="CU72" i="3" s="1"/>
  <c r="AF72" i="3"/>
  <c r="AE72" i="3"/>
  <c r="AC72" i="3"/>
  <c r="U72" i="3"/>
  <c r="S72" i="3"/>
  <c r="G72" i="3"/>
  <c r="F72" i="3"/>
  <c r="GV71" i="3"/>
  <c r="GP71" i="3"/>
  <c r="GO71" i="3"/>
  <c r="GL71" i="3"/>
  <c r="FR71" i="3"/>
  <c r="CW71" i="3"/>
  <c r="CU71" i="3"/>
  <c r="CS71" i="3"/>
  <c r="CQ71" i="3"/>
  <c r="P71" i="3" s="1"/>
  <c r="AJ71" i="3"/>
  <c r="CX71" i="3" s="1"/>
  <c r="AI71" i="3"/>
  <c r="AH71" i="3"/>
  <c r="CV71" i="3" s="1"/>
  <c r="AG71" i="3"/>
  <c r="AF71" i="3"/>
  <c r="CT71" i="3" s="1"/>
  <c r="AE71" i="3"/>
  <c r="AD71" i="3"/>
  <c r="AC71" i="3"/>
  <c r="V71" i="3"/>
  <c r="I71" i="3"/>
  <c r="GX71" i="3" s="1"/>
  <c r="GV70" i="3"/>
  <c r="GX70" i="3" s="1"/>
  <c r="GP70" i="3"/>
  <c r="GO70" i="3"/>
  <c r="GL70" i="3"/>
  <c r="FR70" i="3"/>
  <c r="DW70" i="3"/>
  <c r="CW70" i="3"/>
  <c r="CU70" i="3"/>
  <c r="CS70" i="3"/>
  <c r="CQ70" i="3"/>
  <c r="P70" i="3" s="1"/>
  <c r="AJ70" i="3"/>
  <c r="CX70" i="3" s="1"/>
  <c r="AI70" i="3"/>
  <c r="AH70" i="3"/>
  <c r="CV70" i="3" s="1"/>
  <c r="AG70" i="3"/>
  <c r="AF70" i="3"/>
  <c r="CT70" i="3" s="1"/>
  <c r="AE70" i="3"/>
  <c r="AD70" i="3"/>
  <c r="AC70" i="3"/>
  <c r="V70" i="3"/>
  <c r="T70" i="3"/>
  <c r="I70" i="3"/>
  <c r="G70" i="3"/>
  <c r="F70" i="3"/>
  <c r="GV69" i="3"/>
  <c r="GX69" i="3" s="1"/>
  <c r="GP69" i="3"/>
  <c r="GO69" i="3"/>
  <c r="GL69" i="3"/>
  <c r="FR69" i="3"/>
  <c r="CX69" i="3"/>
  <c r="CV69" i="3"/>
  <c r="U69" i="3" s="1"/>
  <c r="CT69" i="3"/>
  <c r="S69" i="3" s="1"/>
  <c r="AJ69" i="3"/>
  <c r="AI69" i="3"/>
  <c r="CW69" i="3" s="1"/>
  <c r="V69" i="3" s="1"/>
  <c r="AH69" i="3"/>
  <c r="AG69" i="3"/>
  <c r="CU69" i="3" s="1"/>
  <c r="T69" i="3" s="1"/>
  <c r="AF69" i="3"/>
  <c r="AE69" i="3"/>
  <c r="AC69" i="3"/>
  <c r="W69" i="3"/>
  <c r="I69" i="3"/>
  <c r="D69" i="3"/>
  <c r="C69" i="3"/>
  <c r="GX68" i="3"/>
  <c r="GV68" i="3"/>
  <c r="GP68" i="3"/>
  <c r="GO68" i="3"/>
  <c r="GL68" i="3"/>
  <c r="FR68" i="3"/>
  <c r="DW68" i="3"/>
  <c r="CX68" i="3"/>
  <c r="CV68" i="3"/>
  <c r="CT68" i="3"/>
  <c r="CR68" i="3"/>
  <c r="AU68" i="3"/>
  <c r="AT68" i="3"/>
  <c r="AJ68" i="3"/>
  <c r="AI68" i="3"/>
  <c r="CW68" i="3" s="1"/>
  <c r="V68" i="3" s="1"/>
  <c r="AH68" i="3"/>
  <c r="AG68" i="3"/>
  <c r="CU68" i="3" s="1"/>
  <c r="T68" i="3" s="1"/>
  <c r="AF68" i="3"/>
  <c r="AE68" i="3"/>
  <c r="CS68" i="3" s="1"/>
  <c r="R68" i="3" s="1"/>
  <c r="GK68" i="3" s="1"/>
  <c r="AD68" i="3"/>
  <c r="AC68" i="3"/>
  <c r="CQ68" i="3" s="1"/>
  <c r="P68" i="3" s="1"/>
  <c r="W68" i="3"/>
  <c r="U68" i="3"/>
  <c r="S68" i="3"/>
  <c r="Q68" i="3"/>
  <c r="I68" i="3"/>
  <c r="I72" i="3" s="1"/>
  <c r="D68" i="3"/>
  <c r="C68" i="3"/>
  <c r="GX67" i="3"/>
  <c r="GV67" i="3"/>
  <c r="GP67" i="3"/>
  <c r="GO67" i="3"/>
  <c r="GL67" i="3"/>
  <c r="FR67" i="3"/>
  <c r="CW67" i="3"/>
  <c r="V67" i="3" s="1"/>
  <c r="CU67" i="3"/>
  <c r="CS67" i="3"/>
  <c r="CQ67" i="3"/>
  <c r="P67" i="3" s="1"/>
  <c r="AJ67" i="3"/>
  <c r="CX67" i="3" s="1"/>
  <c r="W67" i="3" s="1"/>
  <c r="AI67" i="3"/>
  <c r="AH67" i="3"/>
  <c r="CV67" i="3" s="1"/>
  <c r="AG67" i="3"/>
  <c r="AF67" i="3"/>
  <c r="CT67" i="3" s="1"/>
  <c r="S67" i="3" s="1"/>
  <c r="CZ67" i="3" s="1"/>
  <c r="Y67" i="3" s="1"/>
  <c r="AE67" i="3"/>
  <c r="AD67" i="3"/>
  <c r="CR67" i="3" s="1"/>
  <c r="AC67" i="3"/>
  <c r="AB67" i="3"/>
  <c r="T67" i="3"/>
  <c r="R67" i="3"/>
  <c r="GK67" i="3" s="1"/>
  <c r="I67" i="3"/>
  <c r="D67" i="3"/>
  <c r="C67" i="3"/>
  <c r="GV66" i="3"/>
  <c r="GX66" i="3" s="1"/>
  <c r="GP66" i="3"/>
  <c r="GO66" i="3"/>
  <c r="GL66" i="3"/>
  <c r="FR66" i="3"/>
  <c r="DW66" i="3"/>
  <c r="CW66" i="3"/>
  <c r="CU66" i="3"/>
  <c r="CS66" i="3"/>
  <c r="CQ66" i="3"/>
  <c r="AU66" i="3"/>
  <c r="AT66" i="3"/>
  <c r="AJ66" i="3"/>
  <c r="CX66" i="3" s="1"/>
  <c r="W66" i="3" s="1"/>
  <c r="AI66" i="3"/>
  <c r="AH66" i="3"/>
  <c r="CV66" i="3" s="1"/>
  <c r="AG66" i="3"/>
  <c r="AF66" i="3"/>
  <c r="CT66" i="3" s="1"/>
  <c r="S66" i="3" s="1"/>
  <c r="AE66" i="3"/>
  <c r="AD66" i="3"/>
  <c r="CR66" i="3" s="1"/>
  <c r="AC66" i="3"/>
  <c r="T66" i="3"/>
  <c r="R66" i="3"/>
  <c r="GK66" i="3" s="1"/>
  <c r="P66" i="3"/>
  <c r="I66" i="3"/>
  <c r="D66" i="3"/>
  <c r="C66" i="3"/>
  <c r="GV65" i="3"/>
  <c r="GX65" i="3" s="1"/>
  <c r="GP65" i="3"/>
  <c r="GO65" i="3"/>
  <c r="GL65" i="3"/>
  <c r="FR65" i="3"/>
  <c r="CX65" i="3"/>
  <c r="W65" i="3" s="1"/>
  <c r="CV65" i="3"/>
  <c r="CT65" i="3"/>
  <c r="AJ65" i="3"/>
  <c r="AI65" i="3"/>
  <c r="CW65" i="3" s="1"/>
  <c r="V65" i="3" s="1"/>
  <c r="AH65" i="3"/>
  <c r="AG65" i="3"/>
  <c r="CU65" i="3" s="1"/>
  <c r="T65" i="3" s="1"/>
  <c r="AF65" i="3"/>
  <c r="AE65" i="3"/>
  <c r="AC65" i="3"/>
  <c r="U65" i="3"/>
  <c r="S65" i="3"/>
  <c r="I65" i="3"/>
  <c r="D65" i="3"/>
  <c r="C65" i="3"/>
  <c r="GX64" i="3"/>
  <c r="GV64" i="3"/>
  <c r="GP64" i="3"/>
  <c r="GO64" i="3"/>
  <c r="GL64" i="3"/>
  <c r="FR64" i="3"/>
  <c r="DW64" i="3"/>
  <c r="CX64" i="3"/>
  <c r="W64" i="3" s="1"/>
  <c r="CV64" i="3"/>
  <c r="U64" i="3" s="1"/>
  <c r="CT64" i="3"/>
  <c r="AU64" i="3"/>
  <c r="AT64" i="3"/>
  <c r="AJ64" i="3"/>
  <c r="AI64" i="3"/>
  <c r="CW64" i="3" s="1"/>
  <c r="V64" i="3" s="1"/>
  <c r="AH64" i="3"/>
  <c r="AG64" i="3"/>
  <c r="CU64" i="3" s="1"/>
  <c r="T64" i="3" s="1"/>
  <c r="AF64" i="3"/>
  <c r="AE64" i="3"/>
  <c r="CS64" i="3" s="1"/>
  <c r="R64" i="3" s="1"/>
  <c r="GK64" i="3" s="1"/>
  <c r="AD64" i="3"/>
  <c r="CR64" i="3" s="1"/>
  <c r="Q64" i="3" s="1"/>
  <c r="AC64" i="3"/>
  <c r="CQ64" i="3" s="1"/>
  <c r="S64" i="3"/>
  <c r="P64" i="3"/>
  <c r="I64" i="3"/>
  <c r="D64" i="3"/>
  <c r="C64" i="3"/>
  <c r="GV63" i="3"/>
  <c r="GP63" i="3"/>
  <c r="GO63" i="3"/>
  <c r="GL63" i="3"/>
  <c r="FR63" i="3"/>
  <c r="CX63" i="3"/>
  <c r="CW63" i="3"/>
  <c r="CS63" i="3"/>
  <c r="CQ63" i="3"/>
  <c r="AJ63" i="3"/>
  <c r="AI63" i="3"/>
  <c r="AH63" i="3"/>
  <c r="CV63" i="3" s="1"/>
  <c r="AG63" i="3"/>
  <c r="CU63" i="3" s="1"/>
  <c r="AF63" i="3"/>
  <c r="CT63" i="3" s="1"/>
  <c r="AE63" i="3"/>
  <c r="AD63" i="3"/>
  <c r="CR63" i="3" s="1"/>
  <c r="AC63" i="3"/>
  <c r="AB63" i="3" s="1"/>
  <c r="GV62" i="3"/>
  <c r="GP62" i="3"/>
  <c r="GO62" i="3"/>
  <c r="GL62" i="3"/>
  <c r="FR62" i="3"/>
  <c r="DW62" i="3"/>
  <c r="CX62" i="3"/>
  <c r="CV62" i="3"/>
  <c r="CT62" i="3"/>
  <c r="AJ62" i="3"/>
  <c r="AI62" i="3"/>
  <c r="CW62" i="3" s="1"/>
  <c r="AH62" i="3"/>
  <c r="AG62" i="3"/>
  <c r="CU62" i="3" s="1"/>
  <c r="AF62" i="3"/>
  <c r="AE62" i="3"/>
  <c r="CS62" i="3" s="1"/>
  <c r="AD62" i="3"/>
  <c r="CR62" i="3" s="1"/>
  <c r="AC62" i="3"/>
  <c r="G62" i="3"/>
  <c r="F62" i="3"/>
  <c r="GV61" i="3"/>
  <c r="GP61" i="3"/>
  <c r="GO61" i="3"/>
  <c r="GL61" i="3"/>
  <c r="FR61" i="3"/>
  <c r="CW61" i="3"/>
  <c r="CS61" i="3"/>
  <c r="AJ61" i="3"/>
  <c r="CX61" i="3" s="1"/>
  <c r="AI61" i="3"/>
  <c r="AH61" i="3"/>
  <c r="CV61" i="3" s="1"/>
  <c r="AG61" i="3"/>
  <c r="CU61" i="3" s="1"/>
  <c r="AF61" i="3"/>
  <c r="CT61" i="3" s="1"/>
  <c r="AE61" i="3"/>
  <c r="AD61" i="3"/>
  <c r="CR61" i="3" s="1"/>
  <c r="AC61" i="3"/>
  <c r="CQ61" i="3" s="1"/>
  <c r="AB61" i="3"/>
  <c r="GV60" i="3"/>
  <c r="GP60" i="3"/>
  <c r="GO60" i="3"/>
  <c r="GL60" i="3"/>
  <c r="FR60" i="3"/>
  <c r="DW60" i="3"/>
  <c r="CW60" i="3"/>
  <c r="V60" i="3" s="1"/>
  <c r="CU60" i="3"/>
  <c r="CQ60" i="3"/>
  <c r="P60" i="3" s="1"/>
  <c r="AJ60" i="3"/>
  <c r="CX60" i="3" s="1"/>
  <c r="AI60" i="3"/>
  <c r="AH60" i="3"/>
  <c r="CV60" i="3" s="1"/>
  <c r="U60" i="3" s="1"/>
  <c r="AG60" i="3"/>
  <c r="AF60" i="3"/>
  <c r="CT60" i="3" s="1"/>
  <c r="AE60" i="3"/>
  <c r="CS60" i="3" s="1"/>
  <c r="R60" i="3" s="1"/>
  <c r="GK60" i="3" s="1"/>
  <c r="AD60" i="3"/>
  <c r="CR60" i="3" s="1"/>
  <c r="Q60" i="3" s="1"/>
  <c r="AC60" i="3"/>
  <c r="I60" i="3"/>
  <c r="T60" i="3" s="1"/>
  <c r="G60" i="3"/>
  <c r="F60" i="3"/>
  <c r="GV59" i="3"/>
  <c r="GP59" i="3"/>
  <c r="GO59" i="3"/>
  <c r="GL59" i="3"/>
  <c r="FR59" i="3"/>
  <c r="CW59" i="3"/>
  <c r="CV59" i="3"/>
  <c r="CS59" i="3"/>
  <c r="AJ59" i="3"/>
  <c r="CX59" i="3" s="1"/>
  <c r="W59" i="3" s="1"/>
  <c r="AI59" i="3"/>
  <c r="AH59" i="3"/>
  <c r="AG59" i="3"/>
  <c r="CU59" i="3" s="1"/>
  <c r="T59" i="3" s="1"/>
  <c r="AF59" i="3"/>
  <c r="CT59" i="3" s="1"/>
  <c r="S59" i="3" s="1"/>
  <c r="AE59" i="3"/>
  <c r="AD59" i="3" s="1"/>
  <c r="CR59" i="3" s="1"/>
  <c r="AC59" i="3"/>
  <c r="CQ59" i="3" s="1"/>
  <c r="AB59" i="3"/>
  <c r="V59" i="3"/>
  <c r="I59" i="3"/>
  <c r="D59" i="3"/>
  <c r="C59" i="3"/>
  <c r="GV58" i="3"/>
  <c r="GX58" i="3" s="1"/>
  <c r="GP58" i="3"/>
  <c r="GO58" i="3"/>
  <c r="GL58" i="3"/>
  <c r="FR58" i="3"/>
  <c r="DW58" i="3"/>
  <c r="CX58" i="3"/>
  <c r="CW58" i="3"/>
  <c r="V58" i="3" s="1"/>
  <c r="CT58" i="3"/>
  <c r="CS58" i="3"/>
  <c r="R58" i="3" s="1"/>
  <c r="GK58" i="3" s="1"/>
  <c r="AU58" i="3"/>
  <c r="AT58" i="3"/>
  <c r="AJ58" i="3"/>
  <c r="AI58" i="3"/>
  <c r="AH58" i="3"/>
  <c r="CV58" i="3" s="1"/>
  <c r="U58" i="3" s="1"/>
  <c r="AG58" i="3"/>
  <c r="CU58" i="3" s="1"/>
  <c r="AF58" i="3"/>
  <c r="AE58" i="3"/>
  <c r="AD58" i="3"/>
  <c r="CR58" i="3" s="1"/>
  <c r="Q58" i="3" s="1"/>
  <c r="AC58" i="3"/>
  <c r="CQ58" i="3" s="1"/>
  <c r="P58" i="3" s="1"/>
  <c r="W58" i="3"/>
  <c r="T58" i="3"/>
  <c r="S58" i="3"/>
  <c r="I58" i="3"/>
  <c r="D58" i="3"/>
  <c r="C58" i="3"/>
  <c r="GV57" i="3"/>
  <c r="GP57" i="3"/>
  <c r="GO57" i="3"/>
  <c r="GL57" i="3"/>
  <c r="FR57" i="3"/>
  <c r="CX57" i="3"/>
  <c r="W57" i="3" s="1"/>
  <c r="CW57" i="3"/>
  <c r="CS57" i="3"/>
  <c r="R57" i="3" s="1"/>
  <c r="GK57" i="3" s="1"/>
  <c r="AJ57" i="3"/>
  <c r="AI57" i="3"/>
  <c r="AH57" i="3"/>
  <c r="CV57" i="3" s="1"/>
  <c r="AG57" i="3"/>
  <c r="CU57" i="3" s="1"/>
  <c r="AF57" i="3"/>
  <c r="CT57" i="3" s="1"/>
  <c r="S57" i="3" s="1"/>
  <c r="AE57" i="3"/>
  <c r="AD57" i="3"/>
  <c r="CR57" i="3" s="1"/>
  <c r="AC57" i="3"/>
  <c r="CQ57" i="3" s="1"/>
  <c r="P57" i="3" s="1"/>
  <c r="I57" i="3"/>
  <c r="GX57" i="3" s="1"/>
  <c r="GV56" i="3"/>
  <c r="GP56" i="3"/>
  <c r="GO56" i="3"/>
  <c r="GL56" i="3"/>
  <c r="FR56" i="3"/>
  <c r="DW56" i="3"/>
  <c r="CU56" i="3"/>
  <c r="CQ56" i="3"/>
  <c r="AJ56" i="3"/>
  <c r="CX56" i="3" s="1"/>
  <c r="AI56" i="3"/>
  <c r="CW56" i="3" s="1"/>
  <c r="AH56" i="3"/>
  <c r="CV56" i="3" s="1"/>
  <c r="AG56" i="3"/>
  <c r="AF56" i="3"/>
  <c r="CT56" i="3" s="1"/>
  <c r="AE56" i="3"/>
  <c r="CS56" i="3" s="1"/>
  <c r="AD56" i="3"/>
  <c r="AB56" i="3" s="1"/>
  <c r="AC56" i="3"/>
  <c r="G56" i="3"/>
  <c r="F56" i="3"/>
  <c r="GV55" i="3"/>
  <c r="GX55" i="3" s="1"/>
  <c r="GP55" i="3"/>
  <c r="GO55" i="3"/>
  <c r="GL55" i="3"/>
  <c r="GK55" i="3"/>
  <c r="FR55" i="3"/>
  <c r="CY55" i="3"/>
  <c r="X55" i="3" s="1"/>
  <c r="CX55" i="3"/>
  <c r="W55" i="3" s="1"/>
  <c r="CT55" i="3"/>
  <c r="CQ55" i="3"/>
  <c r="AJ55" i="3"/>
  <c r="AI55" i="3"/>
  <c r="CW55" i="3" s="1"/>
  <c r="V55" i="3" s="1"/>
  <c r="AH55" i="3"/>
  <c r="CV55" i="3" s="1"/>
  <c r="AG55" i="3"/>
  <c r="CU55" i="3" s="1"/>
  <c r="T55" i="3" s="1"/>
  <c r="AF55" i="3"/>
  <c r="AE55" i="3"/>
  <c r="CS55" i="3" s="1"/>
  <c r="R55" i="3" s="1"/>
  <c r="AD55" i="3"/>
  <c r="CR55" i="3" s="1"/>
  <c r="Q55" i="3" s="1"/>
  <c r="AC55" i="3"/>
  <c r="U55" i="3"/>
  <c r="S55" i="3"/>
  <c r="CZ55" i="3" s="1"/>
  <c r="Y55" i="3" s="1"/>
  <c r="P55" i="3"/>
  <c r="CP55" i="3" s="1"/>
  <c r="O55" i="3" s="1"/>
  <c r="I55" i="3"/>
  <c r="D55" i="3"/>
  <c r="C55" i="3"/>
  <c r="GV54" i="3"/>
  <c r="GP54" i="3"/>
  <c r="GO54" i="3"/>
  <c r="GL54" i="3"/>
  <c r="FR54" i="3"/>
  <c r="DW54" i="3"/>
  <c r="CX54" i="3"/>
  <c r="W54" i="3" s="1"/>
  <c r="CV54" i="3"/>
  <c r="CR54" i="3"/>
  <c r="Q54" i="3" s="1"/>
  <c r="AU54" i="3"/>
  <c r="AT54" i="3"/>
  <c r="AJ54" i="3"/>
  <c r="AI54" i="3"/>
  <c r="CW54" i="3" s="1"/>
  <c r="AH54" i="3"/>
  <c r="AG54" i="3"/>
  <c r="CU54" i="3" s="1"/>
  <c r="T54" i="3" s="1"/>
  <c r="AF54" i="3"/>
  <c r="CT54" i="3" s="1"/>
  <c r="S54" i="3" s="1"/>
  <c r="AE54" i="3"/>
  <c r="CS54" i="3" s="1"/>
  <c r="AD54" i="3"/>
  <c r="AC54" i="3"/>
  <c r="CQ54" i="3" s="1"/>
  <c r="P54" i="3" s="1"/>
  <c r="I54" i="3"/>
  <c r="GX54" i="3" s="1"/>
  <c r="D54" i="3"/>
  <c r="C54" i="3"/>
  <c r="GV53" i="3"/>
  <c r="GX53" i="3" s="1"/>
  <c r="GP53" i="3"/>
  <c r="GO53" i="3"/>
  <c r="GL53" i="3"/>
  <c r="FR53" i="3"/>
  <c r="CX53" i="3"/>
  <c r="CV53" i="3"/>
  <c r="CU53" i="3"/>
  <c r="CT53" i="3"/>
  <c r="CQ53" i="3"/>
  <c r="AJ53" i="3"/>
  <c r="AI53" i="3"/>
  <c r="CW53" i="3" s="1"/>
  <c r="V53" i="3" s="1"/>
  <c r="AH53" i="3"/>
  <c r="AG53" i="3"/>
  <c r="AF53" i="3"/>
  <c r="AE53" i="3"/>
  <c r="AD53" i="3" s="1"/>
  <c r="CR53" i="3" s="1"/>
  <c r="Q53" i="3" s="1"/>
  <c r="AC53" i="3"/>
  <c r="AB53" i="3" s="1"/>
  <c r="W53" i="3"/>
  <c r="U53" i="3"/>
  <c r="T53" i="3"/>
  <c r="S53" i="3"/>
  <c r="P53" i="3"/>
  <c r="CP53" i="3" s="1"/>
  <c r="O53" i="3" s="1"/>
  <c r="I53" i="3"/>
  <c r="D53" i="3"/>
  <c r="C53" i="3"/>
  <c r="GV52" i="3"/>
  <c r="GP52" i="3"/>
  <c r="GO52" i="3"/>
  <c r="GL52" i="3"/>
  <c r="FR52" i="3"/>
  <c r="DW52" i="3"/>
  <c r="CV52" i="3"/>
  <c r="U52" i="3" s="1"/>
  <c r="CR52" i="3"/>
  <c r="Q52" i="3" s="1"/>
  <c r="AU52" i="3"/>
  <c r="AT52" i="3"/>
  <c r="AJ52" i="3"/>
  <c r="CX52" i="3" s="1"/>
  <c r="W52" i="3" s="1"/>
  <c r="AI52" i="3"/>
  <c r="CW52" i="3" s="1"/>
  <c r="V52" i="3" s="1"/>
  <c r="AH52" i="3"/>
  <c r="AG52" i="3"/>
  <c r="CU52" i="3" s="1"/>
  <c r="T52" i="3" s="1"/>
  <c r="AF52" i="3"/>
  <c r="CT52" i="3" s="1"/>
  <c r="S52" i="3" s="1"/>
  <c r="AE52" i="3"/>
  <c r="CS52" i="3" s="1"/>
  <c r="R52" i="3" s="1"/>
  <c r="GK52" i="3" s="1"/>
  <c r="AD52" i="3"/>
  <c r="AC52" i="3"/>
  <c r="CQ52" i="3" s="1"/>
  <c r="P52" i="3" s="1"/>
  <c r="I52" i="3"/>
  <c r="GX52" i="3" s="1"/>
  <c r="D52" i="3"/>
  <c r="C52" i="3"/>
  <c r="GV51" i="3"/>
  <c r="GP51" i="3"/>
  <c r="GO51" i="3"/>
  <c r="GL51" i="3"/>
  <c r="FR51" i="3"/>
  <c r="CW51" i="3"/>
  <c r="CV51" i="3"/>
  <c r="CU51" i="3"/>
  <c r="CS51" i="3"/>
  <c r="CQ51" i="3"/>
  <c r="AJ51" i="3"/>
  <c r="CX51" i="3" s="1"/>
  <c r="W51" i="3" s="1"/>
  <c r="AI51" i="3"/>
  <c r="AH51" i="3"/>
  <c r="AG51" i="3"/>
  <c r="AF51" i="3"/>
  <c r="CT51" i="3" s="1"/>
  <c r="S51" i="3" s="1"/>
  <c r="AE51" i="3"/>
  <c r="AD51" i="3" s="1"/>
  <c r="AC51" i="3"/>
  <c r="I51" i="3"/>
  <c r="U51" i="3" s="1"/>
  <c r="D51" i="3"/>
  <c r="C51" i="3"/>
  <c r="GV50" i="3"/>
  <c r="GX50" i="3" s="1"/>
  <c r="GP50" i="3"/>
  <c r="GO50" i="3"/>
  <c r="GL50" i="3"/>
  <c r="FR50" i="3"/>
  <c r="DW50" i="3"/>
  <c r="CW50" i="3"/>
  <c r="V50" i="3" s="1"/>
  <c r="CS50" i="3"/>
  <c r="R50" i="3" s="1"/>
  <c r="GK50" i="3" s="1"/>
  <c r="AU50" i="3"/>
  <c r="AT50" i="3"/>
  <c r="AJ50" i="3"/>
  <c r="CX50" i="3" s="1"/>
  <c r="W50" i="3" s="1"/>
  <c r="AI50" i="3"/>
  <c r="AH50" i="3"/>
  <c r="CV50" i="3" s="1"/>
  <c r="U50" i="3" s="1"/>
  <c r="AG50" i="3"/>
  <c r="CU50" i="3" s="1"/>
  <c r="AF50" i="3"/>
  <c r="CT50" i="3" s="1"/>
  <c r="S50" i="3" s="1"/>
  <c r="AE50" i="3"/>
  <c r="AD50" i="3"/>
  <c r="CR50" i="3" s="1"/>
  <c r="Q50" i="3" s="1"/>
  <c r="AC50" i="3"/>
  <c r="CQ50" i="3" s="1"/>
  <c r="T50" i="3"/>
  <c r="P50" i="3"/>
  <c r="I50" i="3"/>
  <c r="D50" i="3"/>
  <c r="C50" i="3"/>
  <c r="GV49" i="3"/>
  <c r="GP49" i="3"/>
  <c r="GO49" i="3"/>
  <c r="GL49" i="3"/>
  <c r="FR49" i="3"/>
  <c r="CX49" i="3"/>
  <c r="W49" i="3" s="1"/>
  <c r="CW49" i="3"/>
  <c r="V49" i="3" s="1"/>
  <c r="CS49" i="3"/>
  <c r="AJ49" i="3"/>
  <c r="AI49" i="3"/>
  <c r="AH49" i="3"/>
  <c r="CV49" i="3" s="1"/>
  <c r="AG49" i="3"/>
  <c r="CU49" i="3" s="1"/>
  <c r="T49" i="3" s="1"/>
  <c r="AF49" i="3"/>
  <c r="CT49" i="3" s="1"/>
  <c r="S49" i="3" s="1"/>
  <c r="AE49" i="3"/>
  <c r="AD49" i="3"/>
  <c r="CR49" i="3" s="1"/>
  <c r="AC49" i="3"/>
  <c r="CQ49" i="3" s="1"/>
  <c r="P49" i="3" s="1"/>
  <c r="R49" i="3"/>
  <c r="GK49" i="3" s="1"/>
  <c r="I49" i="3"/>
  <c r="D49" i="3"/>
  <c r="C49" i="3"/>
  <c r="GX48" i="3"/>
  <c r="GV48" i="3"/>
  <c r="GP48" i="3"/>
  <c r="GO48" i="3"/>
  <c r="GL48" i="3"/>
  <c r="FR48" i="3"/>
  <c r="DW48" i="3"/>
  <c r="CX48" i="3"/>
  <c r="W48" i="3" s="1"/>
  <c r="CW48" i="3"/>
  <c r="V48" i="3" s="1"/>
  <c r="CT48" i="3"/>
  <c r="S48" i="3" s="1"/>
  <c r="CS48" i="3"/>
  <c r="R48" i="3" s="1"/>
  <c r="GK48" i="3" s="1"/>
  <c r="AU48" i="3"/>
  <c r="AT48" i="3"/>
  <c r="AJ48" i="3"/>
  <c r="AI48" i="3"/>
  <c r="AH48" i="3"/>
  <c r="CV48" i="3" s="1"/>
  <c r="AG48" i="3"/>
  <c r="CU48" i="3" s="1"/>
  <c r="AF48" i="3"/>
  <c r="AE48" i="3"/>
  <c r="AD48" i="3"/>
  <c r="CR48" i="3" s="1"/>
  <c r="Q48" i="3" s="1"/>
  <c r="L81" i="2" s="1"/>
  <c r="AC48" i="3"/>
  <c r="CQ48" i="3" s="1"/>
  <c r="P48" i="3" s="1"/>
  <c r="U48" i="3"/>
  <c r="T48" i="3"/>
  <c r="I48" i="3"/>
  <c r="D48" i="3"/>
  <c r="C48" i="3"/>
  <c r="GV47" i="3"/>
  <c r="GX47" i="3" s="1"/>
  <c r="GP47" i="3"/>
  <c r="GO47" i="3"/>
  <c r="GL47" i="3"/>
  <c r="FR47" i="3"/>
  <c r="CX47" i="3"/>
  <c r="CT47" i="3"/>
  <c r="S47" i="3" s="1"/>
  <c r="CQ47" i="3"/>
  <c r="P47" i="3" s="1"/>
  <c r="CP47" i="3" s="1"/>
  <c r="O47" i="3" s="1"/>
  <c r="AJ47" i="3"/>
  <c r="AI47" i="3"/>
  <c r="CW47" i="3" s="1"/>
  <c r="V47" i="3" s="1"/>
  <c r="AH47" i="3"/>
  <c r="CV47" i="3" s="1"/>
  <c r="U47" i="3" s="1"/>
  <c r="AG47" i="3"/>
  <c r="CU47" i="3" s="1"/>
  <c r="T47" i="3" s="1"/>
  <c r="AF47" i="3"/>
  <c r="AE47" i="3"/>
  <c r="CS47" i="3" s="1"/>
  <c r="R47" i="3" s="1"/>
  <c r="GK47" i="3" s="1"/>
  <c r="AD47" i="3"/>
  <c r="CR47" i="3" s="1"/>
  <c r="Q47" i="3" s="1"/>
  <c r="AC47" i="3"/>
  <c r="W47" i="3"/>
  <c r="I47" i="3"/>
  <c r="D47" i="3"/>
  <c r="C47" i="3"/>
  <c r="GX46" i="3"/>
  <c r="GV46" i="3"/>
  <c r="GP46" i="3"/>
  <c r="GO46" i="3"/>
  <c r="GL46" i="3"/>
  <c r="FR46" i="3"/>
  <c r="DW46" i="3"/>
  <c r="CU46" i="3"/>
  <c r="CT46" i="3"/>
  <c r="S46" i="3" s="1"/>
  <c r="CZ46" i="3" s="1"/>
  <c r="Y46" i="3" s="1"/>
  <c r="J79" i="2" s="1"/>
  <c r="CQ46" i="3"/>
  <c r="P46" i="3" s="1"/>
  <c r="AU46" i="3"/>
  <c r="AT46" i="3"/>
  <c r="AJ46" i="3"/>
  <c r="CX46" i="3" s="1"/>
  <c r="W46" i="3" s="1"/>
  <c r="AI46" i="3"/>
  <c r="CW46" i="3" s="1"/>
  <c r="V46" i="3" s="1"/>
  <c r="AH46" i="3"/>
  <c r="CV46" i="3" s="1"/>
  <c r="AG46" i="3"/>
  <c r="AF46" i="3"/>
  <c r="AE46" i="3"/>
  <c r="CS46" i="3" s="1"/>
  <c r="AD46" i="3"/>
  <c r="CR46" i="3" s="1"/>
  <c r="AC46" i="3"/>
  <c r="U46" i="3"/>
  <c r="R46" i="3"/>
  <c r="GK46" i="3" s="1"/>
  <c r="Q46" i="3"/>
  <c r="I46" i="3"/>
  <c r="D46" i="3"/>
  <c r="C46" i="3"/>
  <c r="GV45" i="3"/>
  <c r="GP45" i="3"/>
  <c r="GO45" i="3"/>
  <c r="GL45" i="3"/>
  <c r="FR45" i="3"/>
  <c r="CU45" i="3"/>
  <c r="CQ45" i="3"/>
  <c r="AJ45" i="3"/>
  <c r="CX45" i="3" s="1"/>
  <c r="AI45" i="3"/>
  <c r="CW45" i="3" s="1"/>
  <c r="AH45" i="3"/>
  <c r="CV45" i="3" s="1"/>
  <c r="AG45" i="3"/>
  <c r="AF45" i="3"/>
  <c r="CT45" i="3" s="1"/>
  <c r="AE45" i="3"/>
  <c r="CS45" i="3" s="1"/>
  <c r="AD45" i="3"/>
  <c r="CR45" i="3" s="1"/>
  <c r="AC45" i="3"/>
  <c r="GX44" i="3"/>
  <c r="GV44" i="3"/>
  <c r="GP44" i="3"/>
  <c r="GO44" i="3"/>
  <c r="GL44" i="3"/>
  <c r="FR44" i="3"/>
  <c r="DW44" i="3"/>
  <c r="CX44" i="3"/>
  <c r="W44" i="3" s="1"/>
  <c r="CW44" i="3"/>
  <c r="V44" i="3" s="1"/>
  <c r="CS44" i="3"/>
  <c r="R44" i="3" s="1"/>
  <c r="GK44" i="3" s="1"/>
  <c r="AJ44" i="3"/>
  <c r="AI44" i="3"/>
  <c r="AH44" i="3"/>
  <c r="CV44" i="3" s="1"/>
  <c r="U44" i="3" s="1"/>
  <c r="AG44" i="3"/>
  <c r="CU44" i="3" s="1"/>
  <c r="T44" i="3" s="1"/>
  <c r="AF44" i="3"/>
  <c r="CT44" i="3" s="1"/>
  <c r="S44" i="3" s="1"/>
  <c r="AE44" i="3"/>
  <c r="AD44" i="3" s="1"/>
  <c r="CR44" i="3" s="1"/>
  <c r="AC44" i="3"/>
  <c r="CQ44" i="3" s="1"/>
  <c r="P44" i="3" s="1"/>
  <c r="I44" i="3"/>
  <c r="G44" i="3"/>
  <c r="F44" i="3"/>
  <c r="GV43" i="3"/>
  <c r="GP43" i="3"/>
  <c r="GO43" i="3"/>
  <c r="GL43" i="3"/>
  <c r="FR43" i="3"/>
  <c r="CV43" i="3"/>
  <c r="U43" i="3" s="1"/>
  <c r="AJ43" i="3"/>
  <c r="CX43" i="3" s="1"/>
  <c r="AI43" i="3"/>
  <c r="CW43" i="3" s="1"/>
  <c r="V43" i="3" s="1"/>
  <c r="AH43" i="3"/>
  <c r="AG43" i="3"/>
  <c r="CU43" i="3" s="1"/>
  <c r="AF43" i="3"/>
  <c r="CT43" i="3" s="1"/>
  <c r="AE43" i="3"/>
  <c r="AD43" i="3" s="1"/>
  <c r="CR43" i="3" s="1"/>
  <c r="Q43" i="3" s="1"/>
  <c r="AC43" i="3"/>
  <c r="CQ43" i="3" s="1"/>
  <c r="I43" i="3"/>
  <c r="GX43" i="3" s="1"/>
  <c r="D43" i="3"/>
  <c r="C43" i="3"/>
  <c r="GV42" i="3"/>
  <c r="GX42" i="3" s="1"/>
  <c r="GP42" i="3"/>
  <c r="GO42" i="3"/>
  <c r="GL42" i="3"/>
  <c r="FR42" i="3"/>
  <c r="DW42" i="3"/>
  <c r="CW42" i="3"/>
  <c r="V42" i="3" s="1"/>
  <c r="CV42" i="3"/>
  <c r="U42" i="3" s="1"/>
  <c r="CS42" i="3"/>
  <c r="R42" i="3" s="1"/>
  <c r="GK42" i="3" s="1"/>
  <c r="CR42" i="3"/>
  <c r="Q42" i="3" s="1"/>
  <c r="AU42" i="3"/>
  <c r="AT42" i="3"/>
  <c r="AJ42" i="3"/>
  <c r="CX42" i="3" s="1"/>
  <c r="W42" i="3" s="1"/>
  <c r="AI42" i="3"/>
  <c r="AH42" i="3"/>
  <c r="AG42" i="3"/>
  <c r="CU42" i="3" s="1"/>
  <c r="T42" i="3" s="1"/>
  <c r="AF42" i="3"/>
  <c r="CT42" i="3" s="1"/>
  <c r="AE42" i="3"/>
  <c r="AD42" i="3"/>
  <c r="AC42" i="3"/>
  <c r="CQ42" i="3" s="1"/>
  <c r="P42" i="3" s="1"/>
  <c r="S42" i="3"/>
  <c r="CY42" i="3" s="1"/>
  <c r="X42" i="3" s="1"/>
  <c r="J72" i="2" s="1"/>
  <c r="I42" i="3"/>
  <c r="D42" i="3"/>
  <c r="C42" i="3"/>
  <c r="GV41" i="3"/>
  <c r="GP41" i="3"/>
  <c r="GO41" i="3"/>
  <c r="GL41" i="3"/>
  <c r="FR41" i="3"/>
  <c r="CX41" i="3"/>
  <c r="W41" i="3" s="1"/>
  <c r="CW41" i="3"/>
  <c r="CT41" i="3"/>
  <c r="S41" i="3" s="1"/>
  <c r="CS41" i="3"/>
  <c r="R41" i="3" s="1"/>
  <c r="GK41" i="3" s="1"/>
  <c r="AJ41" i="3"/>
  <c r="AI41" i="3"/>
  <c r="AH41" i="3"/>
  <c r="CV41" i="3" s="1"/>
  <c r="AG41" i="3"/>
  <c r="CU41" i="3" s="1"/>
  <c r="AF41" i="3"/>
  <c r="AE41" i="3"/>
  <c r="AD41" i="3" s="1"/>
  <c r="CR41" i="3" s="1"/>
  <c r="AC41" i="3"/>
  <c r="CQ41" i="3" s="1"/>
  <c r="I41" i="3"/>
  <c r="GX41" i="3" s="1"/>
  <c r="D41" i="3"/>
  <c r="C41" i="3"/>
  <c r="GV40" i="3"/>
  <c r="GX40" i="3" s="1"/>
  <c r="GP40" i="3"/>
  <c r="GO40" i="3"/>
  <c r="GL40" i="3"/>
  <c r="FR40" i="3"/>
  <c r="DW40" i="3"/>
  <c r="CX40" i="3"/>
  <c r="W40" i="3" s="1"/>
  <c r="CT40" i="3"/>
  <c r="S40" i="3" s="1"/>
  <c r="AU40" i="3"/>
  <c r="AT40" i="3"/>
  <c r="AJ40" i="3"/>
  <c r="AI40" i="3"/>
  <c r="CW40" i="3" s="1"/>
  <c r="V40" i="3" s="1"/>
  <c r="AH40" i="3"/>
  <c r="CV40" i="3" s="1"/>
  <c r="AG40" i="3"/>
  <c r="CU40" i="3" s="1"/>
  <c r="AF40" i="3"/>
  <c r="AE40" i="3"/>
  <c r="CS40" i="3" s="1"/>
  <c r="R40" i="3" s="1"/>
  <c r="AD40" i="3"/>
  <c r="CR40" i="3" s="1"/>
  <c r="Q40" i="3" s="1"/>
  <c r="L67" i="2" s="1"/>
  <c r="AC40" i="3"/>
  <c r="CQ40" i="3" s="1"/>
  <c r="U40" i="3"/>
  <c r="T40" i="3"/>
  <c r="P40" i="3"/>
  <c r="I40" i="3"/>
  <c r="D40" i="3"/>
  <c r="C40" i="3"/>
  <c r="GV39" i="3"/>
  <c r="GP39" i="3"/>
  <c r="GO39" i="3"/>
  <c r="GL39" i="3"/>
  <c r="FR39" i="3"/>
  <c r="CX39" i="3"/>
  <c r="CU39" i="3"/>
  <c r="CT39" i="3"/>
  <c r="CQ39" i="3"/>
  <c r="AJ39" i="3"/>
  <c r="AI39" i="3"/>
  <c r="CW39" i="3" s="1"/>
  <c r="AH39" i="3"/>
  <c r="CV39" i="3" s="1"/>
  <c r="AG39" i="3"/>
  <c r="AF39" i="3"/>
  <c r="AE39" i="3"/>
  <c r="CS39" i="3" s="1"/>
  <c r="AD39" i="3"/>
  <c r="CR39" i="3" s="1"/>
  <c r="AC39" i="3"/>
  <c r="GV38" i="3"/>
  <c r="GX38" i="3" s="1"/>
  <c r="GP38" i="3"/>
  <c r="GO38" i="3"/>
  <c r="GL38" i="3"/>
  <c r="FR38" i="3"/>
  <c r="DW38" i="3"/>
  <c r="CW38" i="3"/>
  <c r="V38" i="3" s="1"/>
  <c r="CV38" i="3"/>
  <c r="CS38" i="3"/>
  <c r="R38" i="3" s="1"/>
  <c r="CR38" i="3"/>
  <c r="Q38" i="3" s="1"/>
  <c r="AJ38" i="3"/>
  <c r="CX38" i="3" s="1"/>
  <c r="W38" i="3" s="1"/>
  <c r="AI38" i="3"/>
  <c r="AH38" i="3"/>
  <c r="AG38" i="3"/>
  <c r="CU38" i="3" s="1"/>
  <c r="T38" i="3" s="1"/>
  <c r="AF38" i="3"/>
  <c r="CT38" i="3" s="1"/>
  <c r="S38" i="3" s="1"/>
  <c r="AE38" i="3"/>
  <c r="AD38" i="3" s="1"/>
  <c r="AC38" i="3"/>
  <c r="CQ38" i="3" s="1"/>
  <c r="P38" i="3" s="1"/>
  <c r="AB38" i="3"/>
  <c r="U38" i="3"/>
  <c r="I38" i="3"/>
  <c r="G38" i="3"/>
  <c r="F38" i="3"/>
  <c r="GV37" i="3"/>
  <c r="GP37" i="3"/>
  <c r="GO37" i="3"/>
  <c r="GL37" i="3"/>
  <c r="FR37" i="3"/>
  <c r="CU37" i="3"/>
  <c r="CQ37" i="3"/>
  <c r="AJ37" i="3"/>
  <c r="CX37" i="3" s="1"/>
  <c r="AI37" i="3"/>
  <c r="CW37" i="3" s="1"/>
  <c r="AH37" i="3"/>
  <c r="CV37" i="3" s="1"/>
  <c r="AG37" i="3"/>
  <c r="AF37" i="3"/>
  <c r="CT37" i="3" s="1"/>
  <c r="AE37" i="3"/>
  <c r="CS37" i="3" s="1"/>
  <c r="AD37" i="3"/>
  <c r="AB37" i="3" s="1"/>
  <c r="AC37" i="3"/>
  <c r="GX36" i="3"/>
  <c r="GV36" i="3"/>
  <c r="GP36" i="3"/>
  <c r="GO36" i="3"/>
  <c r="GL36" i="3"/>
  <c r="FR36" i="3"/>
  <c r="DW36" i="3"/>
  <c r="CX36" i="3"/>
  <c r="W36" i="3" s="1"/>
  <c r="CW36" i="3"/>
  <c r="V36" i="3" s="1"/>
  <c r="CS36" i="3"/>
  <c r="R36" i="3" s="1"/>
  <c r="GK36" i="3" s="1"/>
  <c r="AJ36" i="3"/>
  <c r="AI36" i="3"/>
  <c r="AH36" i="3"/>
  <c r="CV36" i="3" s="1"/>
  <c r="U36" i="3" s="1"/>
  <c r="AG36" i="3"/>
  <c r="CU36" i="3" s="1"/>
  <c r="T36" i="3" s="1"/>
  <c r="AF36" i="3"/>
  <c r="CT36" i="3" s="1"/>
  <c r="S36" i="3" s="1"/>
  <c r="AE36" i="3"/>
  <c r="AD36" i="3" s="1"/>
  <c r="CR36" i="3" s="1"/>
  <c r="AC36" i="3"/>
  <c r="CQ36" i="3" s="1"/>
  <c r="P36" i="3" s="1"/>
  <c r="I36" i="3"/>
  <c r="G36" i="3"/>
  <c r="F36" i="3"/>
  <c r="GV35" i="3"/>
  <c r="GP35" i="3"/>
  <c r="GO35" i="3"/>
  <c r="GL35" i="3"/>
  <c r="FR35" i="3"/>
  <c r="CV35" i="3"/>
  <c r="U35" i="3" s="1"/>
  <c r="AJ35" i="3"/>
  <c r="CX35" i="3" s="1"/>
  <c r="AI35" i="3"/>
  <c r="CW35" i="3" s="1"/>
  <c r="V35" i="3" s="1"/>
  <c r="AH35" i="3"/>
  <c r="AG35" i="3"/>
  <c r="CU35" i="3" s="1"/>
  <c r="AF35" i="3"/>
  <c r="CT35" i="3" s="1"/>
  <c r="AE35" i="3"/>
  <c r="AD35" i="3" s="1"/>
  <c r="CR35" i="3" s="1"/>
  <c r="Q35" i="3" s="1"/>
  <c r="AC35" i="3"/>
  <c r="CQ35" i="3" s="1"/>
  <c r="I35" i="3"/>
  <c r="GX35" i="3" s="1"/>
  <c r="D35" i="3"/>
  <c r="C35" i="3"/>
  <c r="GV34" i="3"/>
  <c r="GX34" i="3" s="1"/>
  <c r="GP34" i="3"/>
  <c r="GO34" i="3"/>
  <c r="GL34" i="3"/>
  <c r="FR34" i="3"/>
  <c r="DW34" i="3"/>
  <c r="CW34" i="3"/>
  <c r="V34" i="3" s="1"/>
  <c r="CV34" i="3"/>
  <c r="U34" i="3" s="1"/>
  <c r="CS34" i="3"/>
  <c r="R34" i="3" s="1"/>
  <c r="GK34" i="3" s="1"/>
  <c r="AU34" i="3"/>
  <c r="AT34" i="3"/>
  <c r="AJ34" i="3"/>
  <c r="CX34" i="3" s="1"/>
  <c r="W34" i="3" s="1"/>
  <c r="AI34" i="3"/>
  <c r="AH34" i="3"/>
  <c r="AG34" i="3"/>
  <c r="CU34" i="3" s="1"/>
  <c r="T34" i="3" s="1"/>
  <c r="AF34" i="3"/>
  <c r="CT34" i="3" s="1"/>
  <c r="AE34" i="3"/>
  <c r="AD34" i="3"/>
  <c r="CR34" i="3" s="1"/>
  <c r="Q34" i="3" s="1"/>
  <c r="L60" i="2" s="1"/>
  <c r="AC34" i="3"/>
  <c r="CQ34" i="3" s="1"/>
  <c r="P34" i="3" s="1"/>
  <c r="S34" i="3"/>
  <c r="CY34" i="3" s="1"/>
  <c r="X34" i="3" s="1"/>
  <c r="J61" i="2" s="1"/>
  <c r="I34" i="3"/>
  <c r="D34" i="3"/>
  <c r="C34" i="3"/>
  <c r="GV33" i="3"/>
  <c r="GP33" i="3"/>
  <c r="GO33" i="3"/>
  <c r="GL33" i="3"/>
  <c r="FR33" i="3"/>
  <c r="CX33" i="3"/>
  <c r="W33" i="3" s="1"/>
  <c r="CW33" i="3"/>
  <c r="CT33" i="3"/>
  <c r="S33" i="3" s="1"/>
  <c r="CS33" i="3"/>
  <c r="R33" i="3" s="1"/>
  <c r="GK33" i="3" s="1"/>
  <c r="AJ33" i="3"/>
  <c r="AI33" i="3"/>
  <c r="AH33" i="3"/>
  <c r="CV33" i="3" s="1"/>
  <c r="AG33" i="3"/>
  <c r="CU33" i="3" s="1"/>
  <c r="AF33" i="3"/>
  <c r="AE33" i="3"/>
  <c r="AD33" i="3" s="1"/>
  <c r="CR33" i="3" s="1"/>
  <c r="AC33" i="3"/>
  <c r="CQ33" i="3" s="1"/>
  <c r="I33" i="3"/>
  <c r="V33" i="3" s="1"/>
  <c r="GV32" i="3"/>
  <c r="GP32" i="3"/>
  <c r="GO32" i="3"/>
  <c r="GL32" i="3"/>
  <c r="FR32" i="3"/>
  <c r="DW32" i="3"/>
  <c r="CU32" i="3"/>
  <c r="CQ32" i="3"/>
  <c r="AJ32" i="3"/>
  <c r="CX32" i="3" s="1"/>
  <c r="AI32" i="3"/>
  <c r="CW32" i="3" s="1"/>
  <c r="AH32" i="3"/>
  <c r="CV32" i="3" s="1"/>
  <c r="AG32" i="3"/>
  <c r="AF32" i="3"/>
  <c r="CT32" i="3" s="1"/>
  <c r="AE32" i="3"/>
  <c r="CS32" i="3" s="1"/>
  <c r="AD32" i="3"/>
  <c r="CR32" i="3" s="1"/>
  <c r="AC32" i="3"/>
  <c r="G32" i="3"/>
  <c r="F32" i="3"/>
  <c r="GV31" i="3"/>
  <c r="GP31" i="3"/>
  <c r="GO31" i="3"/>
  <c r="GL31" i="3"/>
  <c r="FR31" i="3"/>
  <c r="CX31" i="3"/>
  <c r="CW31" i="3"/>
  <c r="CU31" i="3"/>
  <c r="CT31" i="3"/>
  <c r="CQ31" i="3"/>
  <c r="AJ31" i="3"/>
  <c r="AI31" i="3"/>
  <c r="AH31" i="3"/>
  <c r="CV31" i="3" s="1"/>
  <c r="U31" i="3" s="1"/>
  <c r="AG31" i="3"/>
  <c r="AF31" i="3"/>
  <c r="AE31" i="3"/>
  <c r="CS31" i="3" s="1"/>
  <c r="R31" i="3" s="1"/>
  <c r="AD31" i="3"/>
  <c r="CR31" i="3" s="1"/>
  <c r="Q31" i="3" s="1"/>
  <c r="AC31" i="3"/>
  <c r="AB31" i="3" s="1"/>
  <c r="W31" i="3"/>
  <c r="T31" i="3"/>
  <c r="S31" i="3"/>
  <c r="P31" i="3"/>
  <c r="CP31" i="3" s="1"/>
  <c r="O31" i="3" s="1"/>
  <c r="I31" i="3"/>
  <c r="D31" i="3"/>
  <c r="C31" i="3"/>
  <c r="GV30" i="3"/>
  <c r="GP30" i="3"/>
  <c r="GO30" i="3"/>
  <c r="GL30" i="3"/>
  <c r="FR30" i="3"/>
  <c r="DW30" i="3"/>
  <c r="CU30" i="3"/>
  <c r="T30" i="3" s="1"/>
  <c r="CQ30" i="3"/>
  <c r="P30" i="3" s="1"/>
  <c r="AU30" i="3"/>
  <c r="AT30" i="3"/>
  <c r="AJ30" i="3"/>
  <c r="CX30" i="3" s="1"/>
  <c r="W30" i="3" s="1"/>
  <c r="AI30" i="3"/>
  <c r="CW30" i="3" s="1"/>
  <c r="V30" i="3" s="1"/>
  <c r="AH30" i="3"/>
  <c r="CV30" i="3" s="1"/>
  <c r="U30" i="3" s="1"/>
  <c r="AG30" i="3"/>
  <c r="AF30" i="3"/>
  <c r="CT30" i="3" s="1"/>
  <c r="S30" i="3" s="1"/>
  <c r="AE30" i="3"/>
  <c r="CS30" i="3" s="1"/>
  <c r="R30" i="3" s="1"/>
  <c r="AD30" i="3"/>
  <c r="CR30" i="3" s="1"/>
  <c r="Q30" i="3" s="1"/>
  <c r="L55" i="2" s="1"/>
  <c r="AC30" i="3"/>
  <c r="I30" i="3"/>
  <c r="GX30" i="3" s="1"/>
  <c r="D30" i="3"/>
  <c r="C30" i="3"/>
  <c r="GV29" i="3"/>
  <c r="GP29" i="3"/>
  <c r="GO29" i="3"/>
  <c r="GL29" i="3"/>
  <c r="FR29" i="3"/>
  <c r="CV29" i="3"/>
  <c r="CU29" i="3"/>
  <c r="CQ29" i="3"/>
  <c r="AJ29" i="3"/>
  <c r="CX29" i="3" s="1"/>
  <c r="AI29" i="3"/>
  <c r="CW29" i="3" s="1"/>
  <c r="AH29" i="3"/>
  <c r="AG29" i="3"/>
  <c r="AF29" i="3"/>
  <c r="CT29" i="3" s="1"/>
  <c r="AE29" i="3"/>
  <c r="AD29" i="3" s="1"/>
  <c r="AC29" i="3"/>
  <c r="GX28" i="3"/>
  <c r="GV28" i="3"/>
  <c r="GP28" i="3"/>
  <c r="GO28" i="3"/>
  <c r="GL28" i="3"/>
  <c r="FR28" i="3"/>
  <c r="DW28" i="3"/>
  <c r="CX28" i="3"/>
  <c r="CW28" i="3"/>
  <c r="CT28" i="3"/>
  <c r="CS28" i="3"/>
  <c r="AJ28" i="3"/>
  <c r="AI28" i="3"/>
  <c r="AH28" i="3"/>
  <c r="CV28" i="3" s="1"/>
  <c r="U28" i="3" s="1"/>
  <c r="AG28" i="3"/>
  <c r="CU28" i="3" s="1"/>
  <c r="T28" i="3" s="1"/>
  <c r="AF28" i="3"/>
  <c r="AE28" i="3"/>
  <c r="AD28" i="3" s="1"/>
  <c r="CR28" i="3" s="1"/>
  <c r="Q28" i="3" s="1"/>
  <c r="AC28" i="3"/>
  <c r="W28" i="3"/>
  <c r="S28" i="3"/>
  <c r="I28" i="3"/>
  <c r="V28" i="3" s="1"/>
  <c r="G28" i="3"/>
  <c r="F28" i="3"/>
  <c r="GV27" i="3"/>
  <c r="GP27" i="3"/>
  <c r="GO27" i="3"/>
  <c r="GL27" i="3"/>
  <c r="FR27" i="3"/>
  <c r="CW27" i="3"/>
  <c r="CV27" i="3"/>
  <c r="CS27" i="3"/>
  <c r="AJ27" i="3"/>
  <c r="CX27" i="3" s="1"/>
  <c r="W27" i="3" s="1"/>
  <c r="AI27" i="3"/>
  <c r="AH27" i="3"/>
  <c r="AG27" i="3"/>
  <c r="CU27" i="3" s="1"/>
  <c r="T27" i="3" s="1"/>
  <c r="AF27" i="3"/>
  <c r="CT27" i="3" s="1"/>
  <c r="S27" i="3" s="1"/>
  <c r="AE27" i="3"/>
  <c r="AD27" i="3" s="1"/>
  <c r="AC27" i="3"/>
  <c r="CQ27" i="3" s="1"/>
  <c r="P27" i="3" s="1"/>
  <c r="I27" i="3"/>
  <c r="U27" i="3" s="1"/>
  <c r="D27" i="3"/>
  <c r="C27" i="3"/>
  <c r="GV26" i="3"/>
  <c r="GX26" i="3" s="1"/>
  <c r="GP26" i="3"/>
  <c r="GO26" i="3"/>
  <c r="GL26" i="3"/>
  <c r="FR26" i="3"/>
  <c r="DW26" i="3"/>
  <c r="CW26" i="3"/>
  <c r="V26" i="3" s="1"/>
  <c r="CS26" i="3"/>
  <c r="R26" i="3" s="1"/>
  <c r="AU26" i="3"/>
  <c r="AT26" i="3"/>
  <c r="AJ26" i="3"/>
  <c r="CX26" i="3" s="1"/>
  <c r="W26" i="3" s="1"/>
  <c r="AI26" i="3"/>
  <c r="AH26" i="3"/>
  <c r="CV26" i="3" s="1"/>
  <c r="U26" i="3" s="1"/>
  <c r="AG26" i="3"/>
  <c r="CU26" i="3" s="1"/>
  <c r="T26" i="3" s="1"/>
  <c r="AF26" i="3"/>
  <c r="CT26" i="3" s="1"/>
  <c r="S26" i="3" s="1"/>
  <c r="AE26" i="3"/>
  <c r="AD26" i="3"/>
  <c r="CR26" i="3" s="1"/>
  <c r="Q26" i="3" s="1"/>
  <c r="L50" i="2" s="1"/>
  <c r="AC26" i="3"/>
  <c r="CQ26" i="3" s="1"/>
  <c r="P26" i="3" s="1"/>
  <c r="I26" i="3"/>
  <c r="D26" i="3"/>
  <c r="C26" i="3"/>
  <c r="GV25" i="3"/>
  <c r="GP25" i="3"/>
  <c r="GO25" i="3"/>
  <c r="FU83" i="3" s="1"/>
  <c r="EL83" i="3" s="1"/>
  <c r="EL22" i="3" s="1"/>
  <c r="GL25" i="3"/>
  <c r="FR25" i="3"/>
  <c r="FQ83" i="3" s="1"/>
  <c r="FQ22" i="3" s="1"/>
  <c r="CX25" i="3"/>
  <c r="CW25" i="3"/>
  <c r="CT25" i="3"/>
  <c r="CS25" i="3"/>
  <c r="AJ25" i="3"/>
  <c r="AI25" i="3"/>
  <c r="AH25" i="3"/>
  <c r="CV25" i="3" s="1"/>
  <c r="U25" i="3" s="1"/>
  <c r="AG25" i="3"/>
  <c r="CU25" i="3" s="1"/>
  <c r="T25" i="3" s="1"/>
  <c r="AF25" i="3"/>
  <c r="AE25" i="3"/>
  <c r="AD25" i="3"/>
  <c r="CR25" i="3" s="1"/>
  <c r="Q25" i="3" s="1"/>
  <c r="AC25" i="3"/>
  <c r="AB25" i="3" s="1"/>
  <c r="W25" i="3"/>
  <c r="S25" i="3"/>
  <c r="I25" i="3"/>
  <c r="D25" i="3"/>
  <c r="C25" i="3"/>
  <c r="GX24" i="3"/>
  <c r="GV24" i="3"/>
  <c r="GP24" i="3"/>
  <c r="GO24" i="3"/>
  <c r="GL24" i="3"/>
  <c r="FR24" i="3"/>
  <c r="BY83" i="3" s="1"/>
  <c r="BY22" i="3" s="1"/>
  <c r="DW24" i="3"/>
  <c r="CX24" i="3"/>
  <c r="W24" i="3" s="1"/>
  <c r="CU24" i="3"/>
  <c r="CT24" i="3"/>
  <c r="S24" i="3" s="1"/>
  <c r="CQ24" i="3"/>
  <c r="AU24" i="3"/>
  <c r="AT24" i="3"/>
  <c r="AJ24" i="3"/>
  <c r="AI24" i="3"/>
  <c r="CW24" i="3" s="1"/>
  <c r="V24" i="3" s="1"/>
  <c r="AH24" i="3"/>
  <c r="CV24" i="3" s="1"/>
  <c r="U24" i="3" s="1"/>
  <c r="AG24" i="3"/>
  <c r="AF24" i="3"/>
  <c r="AE24" i="3"/>
  <c r="CS24" i="3" s="1"/>
  <c r="R24" i="3" s="1"/>
  <c r="AD24" i="3"/>
  <c r="CR24" i="3" s="1"/>
  <c r="Q24" i="3" s="1"/>
  <c r="AC24" i="3"/>
  <c r="T24" i="3"/>
  <c r="P24" i="3"/>
  <c r="I24" i="3"/>
  <c r="D24" i="3"/>
  <c r="C24" i="3"/>
  <c r="GX22" i="3"/>
  <c r="GW22" i="3"/>
  <c r="GV22" i="3"/>
  <c r="GU22" i="3"/>
  <c r="GT22" i="3"/>
  <c r="GS22" i="3"/>
  <c r="GR22" i="3"/>
  <c r="GQ22" i="3"/>
  <c r="GP22" i="3"/>
  <c r="GO22" i="3"/>
  <c r="GN22" i="3"/>
  <c r="GM22" i="3"/>
  <c r="GL22" i="3"/>
  <c r="GK22" i="3"/>
  <c r="GJ22" i="3"/>
  <c r="GI22" i="3"/>
  <c r="GH22" i="3"/>
  <c r="GG22" i="3"/>
  <c r="GF22" i="3"/>
  <c r="GE22" i="3"/>
  <c r="GD22" i="3"/>
  <c r="GC22" i="3"/>
  <c r="FP22" i="3"/>
  <c r="FO22" i="3"/>
  <c r="FN22" i="3"/>
  <c r="FM22" i="3"/>
  <c r="FL22" i="3"/>
  <c r="FK22" i="3"/>
  <c r="FJ22" i="3"/>
  <c r="FI22" i="3"/>
  <c r="FH22" i="3"/>
  <c r="FG22" i="3"/>
  <c r="FF22" i="3"/>
  <c r="FE22" i="3"/>
  <c r="FD22" i="3"/>
  <c r="FC22" i="3"/>
  <c r="FB22" i="3"/>
  <c r="FA22" i="3"/>
  <c r="EZ22" i="3"/>
  <c r="EY22" i="3"/>
  <c r="EX22" i="3"/>
  <c r="EW22" i="3"/>
  <c r="EV22" i="3"/>
  <c r="EU22" i="3"/>
  <c r="ET22" i="3"/>
  <c r="EF22" i="3"/>
  <c r="EE22" i="3"/>
  <c r="DS22" i="3"/>
  <c r="DR22" i="3"/>
  <c r="DF22" i="3"/>
  <c r="DE22" i="3"/>
  <c r="DD22" i="3"/>
  <c r="DC22" i="3"/>
  <c r="DB22" i="3"/>
  <c r="DA22" i="3"/>
  <c r="CZ22" i="3"/>
  <c r="CY22" i="3"/>
  <c r="CX22" i="3"/>
  <c r="CW22" i="3"/>
  <c r="CV22" i="3"/>
  <c r="CU22" i="3"/>
  <c r="CT22" i="3"/>
  <c r="CS22" i="3"/>
  <c r="CR22" i="3"/>
  <c r="CQ22" i="3"/>
  <c r="CP22" i="3"/>
  <c r="CO22" i="3"/>
  <c r="CN22" i="3"/>
  <c r="CM22" i="3"/>
  <c r="CL22" i="3"/>
  <c r="CK22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AN22" i="3"/>
  <c r="AM22" i="3"/>
  <c r="AA22" i="3"/>
  <c r="Z22" i="3"/>
  <c r="G22" i="3"/>
  <c r="F22" i="3"/>
  <c r="E22" i="3"/>
  <c r="D22" i="3"/>
  <c r="C22" i="3"/>
  <c r="B22" i="3"/>
  <c r="D20" i="3"/>
  <c r="GX18" i="3"/>
  <c r="GW18" i="3"/>
  <c r="GV18" i="3"/>
  <c r="GU18" i="3"/>
  <c r="GT18" i="3"/>
  <c r="GS18" i="3"/>
  <c r="GR18" i="3"/>
  <c r="GQ18" i="3"/>
  <c r="GP18" i="3"/>
  <c r="GO18" i="3"/>
  <c r="GN18" i="3"/>
  <c r="GM18" i="3"/>
  <c r="GL18" i="3"/>
  <c r="GK18" i="3"/>
  <c r="GJ18" i="3"/>
  <c r="GI18" i="3"/>
  <c r="GH18" i="3"/>
  <c r="GG18" i="3"/>
  <c r="GF18" i="3"/>
  <c r="GE18" i="3"/>
  <c r="GD18" i="3"/>
  <c r="GC18" i="3"/>
  <c r="GB18" i="3"/>
  <c r="GA18" i="3"/>
  <c r="FZ18" i="3"/>
  <c r="FY18" i="3"/>
  <c r="FX18" i="3"/>
  <c r="FW18" i="3"/>
  <c r="FV18" i="3"/>
  <c r="FU18" i="3"/>
  <c r="FT18" i="3"/>
  <c r="FS18" i="3"/>
  <c r="FR18" i="3"/>
  <c r="FQ18" i="3"/>
  <c r="FP18" i="3"/>
  <c r="FO18" i="3"/>
  <c r="FN18" i="3"/>
  <c r="FM18" i="3"/>
  <c r="FL18" i="3"/>
  <c r="FK18" i="3"/>
  <c r="FJ18" i="3"/>
  <c r="FI18" i="3"/>
  <c r="FH18" i="3"/>
  <c r="FG18" i="3"/>
  <c r="FF18" i="3"/>
  <c r="FE18" i="3"/>
  <c r="FD18" i="3"/>
  <c r="FC18" i="3"/>
  <c r="FB18" i="3"/>
  <c r="FA18" i="3"/>
  <c r="EZ18" i="3"/>
  <c r="EY18" i="3"/>
  <c r="EX18" i="3"/>
  <c r="EW18" i="3"/>
  <c r="EV18" i="3"/>
  <c r="EU18" i="3"/>
  <c r="ET18" i="3"/>
  <c r="EF18" i="3"/>
  <c r="EE18" i="3"/>
  <c r="ED18" i="3"/>
  <c r="EC18" i="3"/>
  <c r="EB18" i="3"/>
  <c r="EA18" i="3"/>
  <c r="DZ18" i="3"/>
  <c r="DY18" i="3"/>
  <c r="DX18" i="3"/>
  <c r="DW18" i="3"/>
  <c r="DV18" i="3"/>
  <c r="DU18" i="3"/>
  <c r="DT18" i="3"/>
  <c r="DS18" i="3"/>
  <c r="DR18" i="3"/>
  <c r="DF18" i="3"/>
  <c r="DE18" i="3"/>
  <c r="DD18" i="3"/>
  <c r="DC18" i="3"/>
  <c r="DB18" i="3"/>
  <c r="DA18" i="3"/>
  <c r="CZ18" i="3"/>
  <c r="CY18" i="3"/>
  <c r="CX18" i="3"/>
  <c r="CW18" i="3"/>
  <c r="CV18" i="3"/>
  <c r="CU18" i="3"/>
  <c r="CT18" i="3"/>
  <c r="CS18" i="3"/>
  <c r="CR18" i="3"/>
  <c r="CQ18" i="3"/>
  <c r="CP18" i="3"/>
  <c r="CO18" i="3"/>
  <c r="CN18" i="3"/>
  <c r="CM18" i="3"/>
  <c r="CL18" i="3"/>
  <c r="CK18" i="3"/>
  <c r="CJ18" i="3"/>
  <c r="CI18" i="3"/>
  <c r="CH18" i="3"/>
  <c r="CG18" i="3"/>
  <c r="CF18" i="3"/>
  <c r="CE18" i="3"/>
  <c r="CD18" i="3"/>
  <c r="CC18" i="3"/>
  <c r="CB18" i="3"/>
  <c r="CA18" i="3"/>
  <c r="BZ18" i="3"/>
  <c r="BY18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G18" i="3"/>
  <c r="F18" i="3"/>
  <c r="E18" i="3"/>
  <c r="D18" i="3"/>
  <c r="C18" i="3"/>
  <c r="B18" i="3"/>
  <c r="D12" i="3"/>
  <c r="BZ176" i="2"/>
  <c r="BY176" i="2"/>
  <c r="BZ173" i="2"/>
  <c r="BY173" i="2"/>
  <c r="BZ167" i="2"/>
  <c r="BY167" i="2"/>
  <c r="BZ164" i="2"/>
  <c r="BY164" i="2"/>
  <c r="AC149" i="2"/>
  <c r="DY131" i="2"/>
  <c r="DX131" i="2"/>
  <c r="F121" i="2"/>
  <c r="E120" i="2"/>
  <c r="E119" i="2"/>
  <c r="M115" i="2"/>
  <c r="L115" i="2"/>
  <c r="K115" i="2"/>
  <c r="F115" i="2"/>
  <c r="M111" i="2"/>
  <c r="K111" i="2"/>
  <c r="F111" i="2"/>
  <c r="M107" i="2"/>
  <c r="L107" i="2"/>
  <c r="K107" i="2"/>
  <c r="F107" i="2"/>
  <c r="E103" i="2"/>
  <c r="M99" i="2"/>
  <c r="L99" i="2"/>
  <c r="K99" i="2"/>
  <c r="F99" i="2"/>
  <c r="L93" i="2"/>
  <c r="K93" i="2"/>
  <c r="F93" i="2"/>
  <c r="M89" i="2"/>
  <c r="L89" i="2"/>
  <c r="K89" i="2"/>
  <c r="F89" i="2"/>
  <c r="M85" i="2"/>
  <c r="L85" i="2"/>
  <c r="K85" i="2"/>
  <c r="F85" i="2"/>
  <c r="M81" i="2"/>
  <c r="K81" i="2"/>
  <c r="F81" i="2"/>
  <c r="AB48" i="3" s="1"/>
  <c r="M77" i="2"/>
  <c r="L77" i="2"/>
  <c r="K77" i="2"/>
  <c r="F77" i="2"/>
  <c r="AB46" i="3" s="1"/>
  <c r="E75" i="2"/>
  <c r="M71" i="2"/>
  <c r="L71" i="2"/>
  <c r="K71" i="2"/>
  <c r="F71" i="2"/>
  <c r="K67" i="2"/>
  <c r="F67" i="2"/>
  <c r="AB40" i="3" s="1"/>
  <c r="E65" i="2"/>
  <c r="E64" i="2"/>
  <c r="M60" i="2"/>
  <c r="K60" i="2"/>
  <c r="F60" i="2"/>
  <c r="F55" i="2"/>
  <c r="AB30" i="3" s="1"/>
  <c r="BT36" i="2"/>
  <c r="BV35" i="2"/>
  <c r="BT32" i="2"/>
  <c r="BT31" i="2"/>
  <c r="BT30" i="2"/>
  <c r="BU23" i="2"/>
  <c r="BW14" i="2"/>
  <c r="BS13" i="2"/>
  <c r="BS12" i="2"/>
  <c r="BS11" i="2"/>
  <c r="BR10" i="2"/>
  <c r="BR9" i="2"/>
  <c r="BR8" i="2"/>
  <c r="BR7" i="2"/>
  <c r="BZ83" i="1"/>
  <c r="BY83" i="1"/>
  <c r="BZ80" i="1"/>
  <c r="BY80" i="1"/>
  <c r="F74" i="1"/>
  <c r="Q73" i="1"/>
  <c r="F72" i="1"/>
  <c r="F71" i="1"/>
  <c r="F70" i="1"/>
  <c r="F69" i="1"/>
  <c r="P68" i="1"/>
  <c r="O68" i="1"/>
  <c r="E68" i="1" s="1"/>
  <c r="G68" i="1" s="1"/>
  <c r="F68" i="1"/>
  <c r="F67" i="1"/>
  <c r="F66" i="1"/>
  <c r="P65" i="1"/>
  <c r="O65" i="1" s="1"/>
  <c r="E65" i="1" s="1"/>
  <c r="G65" i="1" s="1"/>
  <c r="F65" i="1"/>
  <c r="F64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BS13" i="1"/>
  <c r="BR6" i="1"/>
  <c r="BR5" i="1"/>
  <c r="BR4" i="1"/>
  <c r="BR3" i="1"/>
  <c r="GK26" i="3" l="1"/>
  <c r="M50" i="2"/>
  <c r="GK38" i="3"/>
  <c r="CZ38" i="3"/>
  <c r="Y38" i="3" s="1"/>
  <c r="L46" i="2"/>
  <c r="CZ26" i="3"/>
  <c r="Y26" i="3" s="1"/>
  <c r="J52" i="2" s="1"/>
  <c r="CY26" i="3"/>
  <c r="X26" i="3" s="1"/>
  <c r="J51" i="2" s="1"/>
  <c r="K50" i="2"/>
  <c r="GK30" i="3"/>
  <c r="M55" i="2"/>
  <c r="CZ31" i="3"/>
  <c r="Y31" i="3" s="1"/>
  <c r="CZ33" i="3"/>
  <c r="Y33" i="3" s="1"/>
  <c r="CY33" i="3"/>
  <c r="X33" i="3" s="1"/>
  <c r="CZ36" i="3"/>
  <c r="Y36" i="3" s="1"/>
  <c r="CY36" i="3"/>
  <c r="X36" i="3" s="1"/>
  <c r="CZ41" i="3"/>
  <c r="Y41" i="3" s="1"/>
  <c r="CY41" i="3"/>
  <c r="X41" i="3" s="1"/>
  <c r="CR29" i="3"/>
  <c r="AB29" i="3"/>
  <c r="M46" i="2"/>
  <c r="GK24" i="3"/>
  <c r="V29" i="3"/>
  <c r="CY30" i="3"/>
  <c r="X30" i="3" s="1"/>
  <c r="J56" i="2" s="1"/>
  <c r="K55" i="2"/>
  <c r="CZ30" i="3"/>
  <c r="Y30" i="3" s="1"/>
  <c r="J57" i="2" s="1"/>
  <c r="CY31" i="3"/>
  <c r="X31" i="3" s="1"/>
  <c r="GM31" i="3" s="1"/>
  <c r="GK31" i="3"/>
  <c r="GK40" i="3"/>
  <c r="M67" i="2"/>
  <c r="CZ44" i="3"/>
  <c r="Y44" i="3" s="1"/>
  <c r="CY44" i="3"/>
  <c r="X44" i="3" s="1"/>
  <c r="CZ24" i="3"/>
  <c r="Y24" i="3" s="1"/>
  <c r="K46" i="2"/>
  <c r="CY24" i="3"/>
  <c r="X24" i="3" s="1"/>
  <c r="CP27" i="3"/>
  <c r="O27" i="3" s="1"/>
  <c r="S29" i="3"/>
  <c r="GX29" i="3"/>
  <c r="CZ47" i="3"/>
  <c r="Y47" i="3" s="1"/>
  <c r="GN47" i="3" s="1"/>
  <c r="CY47" i="3"/>
  <c r="X47" i="3" s="1"/>
  <c r="GM47" i="3" s="1"/>
  <c r="CZ49" i="3"/>
  <c r="Y49" i="3" s="1"/>
  <c r="CY49" i="3"/>
  <c r="X49" i="3" s="1"/>
  <c r="AB27" i="3"/>
  <c r="CR27" i="3"/>
  <c r="Q27" i="3" s="1"/>
  <c r="P32" i="3"/>
  <c r="AB50" i="3"/>
  <c r="CP50" i="3"/>
  <c r="O50" i="3" s="1"/>
  <c r="AB54" i="3"/>
  <c r="CP54" i="3"/>
  <c r="O54" i="3" s="1"/>
  <c r="FU22" i="3"/>
  <c r="CX2" i="5"/>
  <c r="CX1" i="5"/>
  <c r="CC83" i="3"/>
  <c r="CQ25" i="3"/>
  <c r="P25" i="3" s="1"/>
  <c r="CY25" i="3"/>
  <c r="X25" i="3" s="1"/>
  <c r="FR83" i="3"/>
  <c r="FV83" i="3"/>
  <c r="CQ28" i="3"/>
  <c r="P28" i="3" s="1"/>
  <c r="CP28" i="3" s="1"/>
  <c r="O28" i="3" s="1"/>
  <c r="I29" i="3"/>
  <c r="CS29" i="3"/>
  <c r="R29" i="3" s="1"/>
  <c r="GK29" i="3" s="1"/>
  <c r="V32" i="3"/>
  <c r="S35" i="3"/>
  <c r="W35" i="3"/>
  <c r="Q36" i="3"/>
  <c r="AB39" i="3"/>
  <c r="S43" i="3"/>
  <c r="W43" i="3"/>
  <c r="Q44" i="3"/>
  <c r="R45" i="3"/>
  <c r="GK45" i="3" s="1"/>
  <c r="DH74" i="5"/>
  <c r="CX74" i="5"/>
  <c r="DH70" i="5"/>
  <c r="CX70" i="5"/>
  <c r="CX66" i="5"/>
  <c r="DH72" i="5"/>
  <c r="CX72" i="5"/>
  <c r="DH68" i="5"/>
  <c r="CX68" i="5"/>
  <c r="CX64" i="5"/>
  <c r="CX63" i="5"/>
  <c r="DH73" i="5"/>
  <c r="CX73" i="5"/>
  <c r="DH71" i="5"/>
  <c r="CX71" i="5"/>
  <c r="DH69" i="5"/>
  <c r="CX69" i="5"/>
  <c r="DH67" i="5"/>
  <c r="CX67" i="5"/>
  <c r="CX65" i="5"/>
  <c r="T46" i="3"/>
  <c r="CP48" i="3"/>
  <c r="O48" i="3" s="1"/>
  <c r="DH107" i="5"/>
  <c r="CX107" i="5"/>
  <c r="P35" i="1" s="1"/>
  <c r="O35" i="1" s="1"/>
  <c r="E35" i="1" s="1"/>
  <c r="G35" i="1" s="1"/>
  <c r="DH103" i="5"/>
  <c r="CX103" i="5"/>
  <c r="S29" i="1" s="1"/>
  <c r="CX99" i="5"/>
  <c r="DH110" i="5"/>
  <c r="CX110" i="5"/>
  <c r="Q46" i="1" s="1"/>
  <c r="DH106" i="5"/>
  <c r="CX106" i="5"/>
  <c r="P32" i="1" s="1"/>
  <c r="O32" i="1" s="1"/>
  <c r="E32" i="1" s="1"/>
  <c r="G32" i="1" s="1"/>
  <c r="DH102" i="5"/>
  <c r="CX102" i="5"/>
  <c r="P24" i="1" s="1"/>
  <c r="DH109" i="5"/>
  <c r="CX109" i="5"/>
  <c r="P55" i="1" s="1"/>
  <c r="O55" i="1" s="1"/>
  <c r="E55" i="1" s="1"/>
  <c r="G55" i="1" s="1"/>
  <c r="DH105" i="5"/>
  <c r="CX105" i="5"/>
  <c r="Q25" i="1" s="1"/>
  <c r="CX101" i="5"/>
  <c r="DH108" i="5"/>
  <c r="CX108" i="5"/>
  <c r="Q57" i="1" s="1"/>
  <c r="DH104" i="5"/>
  <c r="CX104" i="5"/>
  <c r="P48" i="1" s="1"/>
  <c r="O48" i="1" s="1"/>
  <c r="E48" i="1" s="1"/>
  <c r="G48" i="1" s="1"/>
  <c r="CX100" i="5"/>
  <c r="GX49" i="3"/>
  <c r="Q49" i="3"/>
  <c r="CP49" i="3" s="1"/>
  <c r="O49" i="3" s="1"/>
  <c r="U49" i="3"/>
  <c r="CZ52" i="3"/>
  <c r="Y52" i="3" s="1"/>
  <c r="J91" i="2" s="1"/>
  <c r="CY52" i="3"/>
  <c r="X52" i="3" s="1"/>
  <c r="J90" i="2" s="1"/>
  <c r="CZ57" i="3"/>
  <c r="Y57" i="3" s="1"/>
  <c r="CY57" i="3"/>
  <c r="X57" i="3" s="1"/>
  <c r="F46" i="2"/>
  <c r="F50" i="2"/>
  <c r="E54" i="2"/>
  <c r="AB34" i="3"/>
  <c r="CP34" i="3"/>
  <c r="O34" i="3" s="1"/>
  <c r="AB42" i="3"/>
  <c r="CP42" i="3"/>
  <c r="O42" i="3" s="1"/>
  <c r="AB58" i="3"/>
  <c r="CP58" i="3"/>
  <c r="O58" i="3" s="1"/>
  <c r="AB64" i="3"/>
  <c r="CP64" i="3"/>
  <c r="O64" i="3" s="1"/>
  <c r="AB66" i="3"/>
  <c r="AB68" i="3"/>
  <c r="CP68" i="3"/>
  <c r="O68" i="3" s="1"/>
  <c r="AB74" i="3"/>
  <c r="BZ83" i="3"/>
  <c r="CD83" i="3"/>
  <c r="CX6" i="5"/>
  <c r="CX5" i="5"/>
  <c r="DH7" i="5"/>
  <c r="CX7" i="5"/>
  <c r="DH18" i="5"/>
  <c r="CX18" i="5"/>
  <c r="CX17" i="5"/>
  <c r="CX16" i="5"/>
  <c r="CX15" i="5"/>
  <c r="V31" i="3"/>
  <c r="GX31" i="3"/>
  <c r="W32" i="3"/>
  <c r="AB33" i="3"/>
  <c r="T33" i="3"/>
  <c r="GX33" i="3"/>
  <c r="CZ34" i="3"/>
  <c r="Y34" i="3" s="1"/>
  <c r="J62" i="2" s="1"/>
  <c r="AB35" i="3"/>
  <c r="T35" i="3"/>
  <c r="CY38" i="3"/>
  <c r="X38" i="3" s="1"/>
  <c r="U39" i="3"/>
  <c r="CZ40" i="3"/>
  <c r="Y40" i="3" s="1"/>
  <c r="J69" i="2" s="1"/>
  <c r="CY40" i="3"/>
  <c r="X40" i="3" s="1"/>
  <c r="J68" i="2" s="1"/>
  <c r="AB41" i="3"/>
  <c r="T41" i="3"/>
  <c r="CZ42" i="3"/>
  <c r="Y42" i="3" s="1"/>
  <c r="J73" i="2" s="1"/>
  <c r="AB43" i="3"/>
  <c r="T43" i="3"/>
  <c r="S45" i="3"/>
  <c r="GX45" i="3"/>
  <c r="CP46" i="3"/>
  <c r="O46" i="3" s="1"/>
  <c r="AB47" i="3"/>
  <c r="GN55" i="3"/>
  <c r="GM55" i="3"/>
  <c r="CX4" i="5"/>
  <c r="CX3" i="5"/>
  <c r="R25" i="3"/>
  <c r="V25" i="3"/>
  <c r="GA83" i="3"/>
  <c r="EH83" i="3"/>
  <c r="GX25" i="3"/>
  <c r="R28" i="3"/>
  <c r="GK28" i="3" s="1"/>
  <c r="AB28" i="3"/>
  <c r="CP30" i="3"/>
  <c r="O30" i="3" s="1"/>
  <c r="GX32" i="3"/>
  <c r="P33" i="3"/>
  <c r="U33" i="3"/>
  <c r="P35" i="3"/>
  <c r="CP35" i="3" s="1"/>
  <c r="O35" i="3" s="1"/>
  <c r="CS35" i="3"/>
  <c r="R35" i="3" s="1"/>
  <c r="GK35" i="3" s="1"/>
  <c r="AB36" i="3"/>
  <c r="CP36" i="3"/>
  <c r="O36" i="3" s="1"/>
  <c r="V39" i="3"/>
  <c r="P41" i="3"/>
  <c r="U41" i="3"/>
  <c r="P43" i="3"/>
  <c r="CP43" i="3" s="1"/>
  <c r="O43" i="3" s="1"/>
  <c r="CS43" i="3"/>
  <c r="R43" i="3" s="1"/>
  <c r="GK43" i="3" s="1"/>
  <c r="AB44" i="3"/>
  <c r="CP44" i="3"/>
  <c r="O44" i="3" s="1"/>
  <c r="AB45" i="3"/>
  <c r="CY46" i="3"/>
  <c r="X46" i="3" s="1"/>
  <c r="J78" i="2" s="1"/>
  <c r="CZ48" i="3"/>
  <c r="Y48" i="3" s="1"/>
  <c r="J83" i="2" s="1"/>
  <c r="CY48" i="3"/>
  <c r="X48" i="3" s="1"/>
  <c r="J82" i="2" s="1"/>
  <c r="AB49" i="3"/>
  <c r="AB51" i="3"/>
  <c r="CR51" i="3"/>
  <c r="Q51" i="3" s="1"/>
  <c r="AB52" i="3"/>
  <c r="CP52" i="3"/>
  <c r="O52" i="3" s="1"/>
  <c r="CI83" i="3"/>
  <c r="AP83" i="3"/>
  <c r="EL112" i="3"/>
  <c r="P101" i="3"/>
  <c r="U16" i="4" s="1"/>
  <c r="U18" i="4" s="1"/>
  <c r="DH10" i="5"/>
  <c r="CX10" i="5"/>
  <c r="CX9" i="5"/>
  <c r="CX8" i="5"/>
  <c r="R27" i="3"/>
  <c r="GK27" i="3" s="1"/>
  <c r="V27" i="3"/>
  <c r="GX27" i="3"/>
  <c r="DH14" i="5"/>
  <c r="CX14" i="5"/>
  <c r="CX13" i="5"/>
  <c r="CX12" i="5"/>
  <c r="CX11" i="5"/>
  <c r="I32" i="3"/>
  <c r="S32" i="3" s="1"/>
  <c r="Q33" i="3"/>
  <c r="DH30" i="5"/>
  <c r="CX30" i="5"/>
  <c r="CX26" i="5"/>
  <c r="CX29" i="5"/>
  <c r="DH32" i="5"/>
  <c r="CX32" i="5"/>
  <c r="CX28" i="5"/>
  <c r="DH31" i="5"/>
  <c r="CX31" i="5"/>
  <c r="P29" i="1" s="1"/>
  <c r="CX27" i="5"/>
  <c r="I39" i="3"/>
  <c r="T39" i="3" s="1"/>
  <c r="I37" i="3"/>
  <c r="P37" i="3" s="1"/>
  <c r="CR37" i="3"/>
  <c r="GX39" i="3"/>
  <c r="CP40" i="3"/>
  <c r="O40" i="3" s="1"/>
  <c r="CX42" i="5"/>
  <c r="CX41" i="5"/>
  <c r="DH44" i="5"/>
  <c r="CX44" i="5"/>
  <c r="P42" i="1" s="1"/>
  <c r="O42" i="1" s="1"/>
  <c r="E42" i="1" s="1"/>
  <c r="G42" i="1" s="1"/>
  <c r="CX40" i="5"/>
  <c r="DH43" i="5"/>
  <c r="CX43" i="5"/>
  <c r="P47" i="1" s="1"/>
  <c r="O47" i="1" s="1"/>
  <c r="E47" i="1" s="1"/>
  <c r="G47" i="1" s="1"/>
  <c r="CX39" i="5"/>
  <c r="V41" i="3"/>
  <c r="Q41" i="3"/>
  <c r="DH62" i="5"/>
  <c r="CX62" i="5"/>
  <c r="P59" i="1" s="1"/>
  <c r="O59" i="1" s="1"/>
  <c r="E59" i="1" s="1"/>
  <c r="G59" i="1" s="1"/>
  <c r="DH58" i="5"/>
  <c r="CX58" i="5"/>
  <c r="Q29" i="1" s="1"/>
  <c r="CX54" i="5"/>
  <c r="DH60" i="5"/>
  <c r="CX60" i="5"/>
  <c r="P41" i="1" s="1"/>
  <c r="O41" i="1" s="1"/>
  <c r="E41" i="1" s="1"/>
  <c r="G41" i="1" s="1"/>
  <c r="CX56" i="5"/>
  <c r="DH61" i="5"/>
  <c r="CX61" i="5"/>
  <c r="P51" i="1" s="1"/>
  <c r="DH59" i="5"/>
  <c r="CX59" i="5"/>
  <c r="P38" i="1" s="1"/>
  <c r="O38" i="1" s="1"/>
  <c r="E38" i="1" s="1"/>
  <c r="G38" i="1" s="1"/>
  <c r="DH57" i="5"/>
  <c r="CX57" i="5"/>
  <c r="CX55" i="5"/>
  <c r="I45" i="3"/>
  <c r="CZ50" i="3"/>
  <c r="Y50" i="3" s="1"/>
  <c r="J87" i="2" s="1"/>
  <c r="CY50" i="3"/>
  <c r="X50" i="3" s="1"/>
  <c r="J86" i="2" s="1"/>
  <c r="CZ51" i="3"/>
  <c r="Y51" i="3" s="1"/>
  <c r="AB32" i="3"/>
  <c r="CP38" i="3"/>
  <c r="O38" i="3" s="1"/>
  <c r="DH38" i="5"/>
  <c r="CX38" i="5"/>
  <c r="CX34" i="5"/>
  <c r="DH37" i="5"/>
  <c r="CX37" i="5"/>
  <c r="CX33" i="5"/>
  <c r="CX36" i="5"/>
  <c r="CX35" i="5"/>
  <c r="DH95" i="5"/>
  <c r="CX95" i="5"/>
  <c r="DH91" i="5"/>
  <c r="CX91" i="5"/>
  <c r="CX87" i="5"/>
  <c r="DH98" i="5"/>
  <c r="CX98" i="5"/>
  <c r="DH94" i="5"/>
  <c r="CX94" i="5"/>
  <c r="DH90" i="5"/>
  <c r="CX90" i="5"/>
  <c r="DH97" i="5"/>
  <c r="CX97" i="5"/>
  <c r="DH93" i="5"/>
  <c r="CX93" i="5"/>
  <c r="CX89" i="5"/>
  <c r="DH96" i="5"/>
  <c r="CX96" i="5"/>
  <c r="DH92" i="5"/>
  <c r="CX92" i="5"/>
  <c r="CX88" i="5"/>
  <c r="DH143" i="5"/>
  <c r="CX143" i="5"/>
  <c r="P39" i="1" s="1"/>
  <c r="O39" i="1" s="1"/>
  <c r="E39" i="1" s="1"/>
  <c r="G39" i="1" s="1"/>
  <c r="CX139" i="5"/>
  <c r="CX135" i="5"/>
  <c r="DH142" i="5"/>
  <c r="CX142" i="5"/>
  <c r="P43" i="1" s="1"/>
  <c r="O43" i="1" s="1"/>
  <c r="E43" i="1" s="1"/>
  <c r="G43" i="1" s="1"/>
  <c r="CX138" i="5"/>
  <c r="DH141" i="5"/>
  <c r="CX141" i="5"/>
  <c r="P23" i="1" s="1"/>
  <c r="O23" i="1" s="1"/>
  <c r="E23" i="1" s="1"/>
  <c r="G23" i="1" s="1"/>
  <c r="CX137" i="5"/>
  <c r="DH144" i="5"/>
  <c r="CX144" i="5"/>
  <c r="P54" i="1" s="1"/>
  <c r="O54" i="1" s="1"/>
  <c r="E54" i="1" s="1"/>
  <c r="G54" i="1" s="1"/>
  <c r="CX140" i="5"/>
  <c r="CX136" i="5"/>
  <c r="CS53" i="3"/>
  <c r="R53" i="3" s="1"/>
  <c r="DH203" i="5"/>
  <c r="CX203" i="5"/>
  <c r="P58" i="1" s="1"/>
  <c r="O58" i="1" s="1"/>
  <c r="E58" i="1" s="1"/>
  <c r="G58" i="1" s="1"/>
  <c r="DH199" i="5"/>
  <c r="CX199" i="5"/>
  <c r="DH195" i="5"/>
  <c r="CX195" i="5"/>
  <c r="P61" i="1" s="1"/>
  <c r="O61" i="1" s="1"/>
  <c r="E61" i="1" s="1"/>
  <c r="G61" i="1" s="1"/>
  <c r="CX191" i="5"/>
  <c r="CX187" i="5"/>
  <c r="DH206" i="5"/>
  <c r="CX206" i="5"/>
  <c r="P53" i="1" s="1"/>
  <c r="O53" i="1" s="1"/>
  <c r="E53" i="1" s="1"/>
  <c r="G53" i="1" s="1"/>
  <c r="DH202" i="5"/>
  <c r="CX202" i="5"/>
  <c r="DH198" i="5"/>
  <c r="CX198" i="5"/>
  <c r="P45" i="1" s="1"/>
  <c r="O45" i="1" s="1"/>
  <c r="E45" i="1" s="1"/>
  <c r="G45" i="1" s="1"/>
  <c r="DH194" i="5"/>
  <c r="CX194" i="5"/>
  <c r="P52" i="1" s="1"/>
  <c r="O52" i="1" s="1"/>
  <c r="E52" i="1" s="1"/>
  <c r="G52" i="1" s="1"/>
  <c r="CX190" i="5"/>
  <c r="CX186" i="5"/>
  <c r="DH205" i="5"/>
  <c r="CX205" i="5"/>
  <c r="P31" i="1" s="1"/>
  <c r="O31" i="1" s="1"/>
  <c r="E31" i="1" s="1"/>
  <c r="G31" i="1" s="1"/>
  <c r="DH201" i="5"/>
  <c r="CX201" i="5"/>
  <c r="Q50" i="1" s="1"/>
  <c r="DH197" i="5"/>
  <c r="CX197" i="5"/>
  <c r="P37" i="1" s="1"/>
  <c r="O37" i="1" s="1"/>
  <c r="E37" i="1" s="1"/>
  <c r="G37" i="1" s="1"/>
  <c r="DH193" i="5"/>
  <c r="CX193" i="5"/>
  <c r="P40" i="1" s="1"/>
  <c r="O40" i="1" s="1"/>
  <c r="E40" i="1" s="1"/>
  <c r="G40" i="1" s="1"/>
  <c r="CX189" i="5"/>
  <c r="CX185" i="5"/>
  <c r="DH204" i="5"/>
  <c r="CX204" i="5"/>
  <c r="P26" i="1" s="1"/>
  <c r="O26" i="1" s="1"/>
  <c r="E26" i="1" s="1"/>
  <c r="G26" i="1" s="1"/>
  <c r="DH200" i="5"/>
  <c r="CX200" i="5"/>
  <c r="P36" i="1" s="1"/>
  <c r="O36" i="1" s="1"/>
  <c r="E36" i="1" s="1"/>
  <c r="G36" i="1" s="1"/>
  <c r="DH196" i="5"/>
  <c r="CX196" i="5"/>
  <c r="Q24" i="1" s="1"/>
  <c r="CX192" i="5"/>
  <c r="CX188" i="5"/>
  <c r="CX184" i="5"/>
  <c r="I63" i="3"/>
  <c r="I61" i="3"/>
  <c r="R61" i="3" s="1"/>
  <c r="GK61" i="3" s="1"/>
  <c r="U59" i="3"/>
  <c r="P59" i="3"/>
  <c r="T61" i="3"/>
  <c r="CX22" i="5"/>
  <c r="DH25" i="5"/>
  <c r="CX25" i="5"/>
  <c r="CX21" i="5"/>
  <c r="DH24" i="5"/>
  <c r="CX24" i="5"/>
  <c r="CX20" i="5"/>
  <c r="DH23" i="5"/>
  <c r="CX23" i="5"/>
  <c r="CX19" i="5"/>
  <c r="DH52" i="5"/>
  <c r="DH50" i="5"/>
  <c r="CX50" i="5"/>
  <c r="CX46" i="5"/>
  <c r="DH49" i="5"/>
  <c r="CX49" i="5"/>
  <c r="CX45" i="5"/>
  <c r="DH53" i="5"/>
  <c r="CX53" i="5"/>
  <c r="CX52" i="5"/>
  <c r="DH48" i="5"/>
  <c r="CX48" i="5"/>
  <c r="DH51" i="5"/>
  <c r="CX51" i="5"/>
  <c r="CX47" i="5"/>
  <c r="DH83" i="5"/>
  <c r="CX83" i="5"/>
  <c r="P25" i="1" s="1"/>
  <c r="O25" i="1" s="1"/>
  <c r="E25" i="1" s="1"/>
  <c r="G25" i="1" s="1"/>
  <c r="DH86" i="5"/>
  <c r="CX86" i="5"/>
  <c r="P46" i="1" s="1"/>
  <c r="O46" i="1" s="1"/>
  <c r="E46" i="1" s="1"/>
  <c r="G46" i="1" s="1"/>
  <c r="DH82" i="5"/>
  <c r="CX82" i="5"/>
  <c r="P27" i="1" s="1"/>
  <c r="O27" i="1" s="1"/>
  <c r="E27" i="1" s="1"/>
  <c r="G27" i="1" s="1"/>
  <c r="CX78" i="5"/>
  <c r="DH85" i="5"/>
  <c r="CX85" i="5"/>
  <c r="P57" i="1" s="1"/>
  <c r="O57" i="1" s="1"/>
  <c r="E57" i="1" s="1"/>
  <c r="G57" i="1" s="1"/>
  <c r="DH81" i="5"/>
  <c r="CX81" i="5"/>
  <c r="P50" i="1" s="1"/>
  <c r="O50" i="1" s="1"/>
  <c r="E50" i="1" s="1"/>
  <c r="G50" i="1" s="1"/>
  <c r="DH84" i="5"/>
  <c r="CX84" i="5"/>
  <c r="P34" i="1" s="1"/>
  <c r="O34" i="1" s="1"/>
  <c r="E34" i="1" s="1"/>
  <c r="G34" i="1" s="1"/>
  <c r="DH80" i="5"/>
  <c r="CX80" i="5"/>
  <c r="Q47" i="1" s="1"/>
  <c r="CX76" i="5"/>
  <c r="DH79" i="5"/>
  <c r="CX79" i="5"/>
  <c r="R29" i="1" s="1"/>
  <c r="CX77" i="5"/>
  <c r="CX75" i="5"/>
  <c r="DH115" i="5"/>
  <c r="CX115" i="5"/>
  <c r="CX111" i="5"/>
  <c r="CX114" i="5"/>
  <c r="DH117" i="5"/>
  <c r="CX117" i="5"/>
  <c r="CX113" i="5"/>
  <c r="DH116" i="5"/>
  <c r="CX116" i="5"/>
  <c r="CX112" i="5"/>
  <c r="P51" i="3"/>
  <c r="CP51" i="3" s="1"/>
  <c r="O51" i="3" s="1"/>
  <c r="T51" i="3"/>
  <c r="AB57" i="3"/>
  <c r="CZ58" i="3"/>
  <c r="Y58" i="3" s="1"/>
  <c r="J101" i="2" s="1"/>
  <c r="R59" i="3"/>
  <c r="GK59" i="3" s="1"/>
  <c r="Q59" i="3"/>
  <c r="S63" i="3"/>
  <c r="W63" i="3"/>
  <c r="DH131" i="5"/>
  <c r="CX131" i="5"/>
  <c r="CX127" i="5"/>
  <c r="DH134" i="5"/>
  <c r="CX134" i="5"/>
  <c r="CX130" i="5"/>
  <c r="CX126" i="5"/>
  <c r="DH133" i="5"/>
  <c r="CX133" i="5"/>
  <c r="CX129" i="5"/>
  <c r="CX125" i="5"/>
  <c r="DH132" i="5"/>
  <c r="CX132" i="5"/>
  <c r="CX128" i="5"/>
  <c r="U54" i="3"/>
  <c r="AB55" i="3"/>
  <c r="T57" i="3"/>
  <c r="CZ59" i="3"/>
  <c r="Y59" i="3" s="1"/>
  <c r="CY59" i="3"/>
  <c r="X59" i="3" s="1"/>
  <c r="Q62" i="3"/>
  <c r="DH123" i="5"/>
  <c r="CX123" i="5"/>
  <c r="P33" i="1" s="1"/>
  <c r="O33" i="1" s="1"/>
  <c r="E33" i="1" s="1"/>
  <c r="G33" i="1" s="1"/>
  <c r="CX119" i="5"/>
  <c r="DH122" i="5"/>
  <c r="CX122" i="5"/>
  <c r="T29" i="1" s="1"/>
  <c r="CX118" i="5"/>
  <c r="CX121" i="5"/>
  <c r="DH124" i="5"/>
  <c r="CX124" i="5"/>
  <c r="R46" i="1" s="1"/>
  <c r="CX120" i="5"/>
  <c r="R51" i="3"/>
  <c r="GK51" i="3" s="1"/>
  <c r="V51" i="3"/>
  <c r="GX51" i="3"/>
  <c r="DH151" i="5"/>
  <c r="CX151" i="5"/>
  <c r="CX147" i="5"/>
  <c r="CX150" i="5"/>
  <c r="CX146" i="5"/>
  <c r="CX149" i="5"/>
  <c r="CX145" i="5"/>
  <c r="DH152" i="5"/>
  <c r="CX152" i="5"/>
  <c r="CX148" i="5"/>
  <c r="I56" i="3"/>
  <c r="S56" i="3" s="1"/>
  <c r="R54" i="3"/>
  <c r="CZ54" i="3" s="1"/>
  <c r="Y54" i="3" s="1"/>
  <c r="J95" i="2" s="1"/>
  <c r="V54" i="3"/>
  <c r="CR56" i="3"/>
  <c r="V57" i="3"/>
  <c r="Q57" i="3"/>
  <c r="CP57" i="3" s="1"/>
  <c r="O57" i="3" s="1"/>
  <c r="U57" i="3"/>
  <c r="W61" i="3"/>
  <c r="T63" i="3"/>
  <c r="P63" i="3"/>
  <c r="CQ65" i="3"/>
  <c r="P65" i="3" s="1"/>
  <c r="CP65" i="3" s="1"/>
  <c r="O65" i="3" s="1"/>
  <c r="CZ66" i="3"/>
  <c r="Y66" i="3" s="1"/>
  <c r="J113" i="2" s="1"/>
  <c r="CY66" i="3"/>
  <c r="X66" i="3" s="1"/>
  <c r="J112" i="2" s="1"/>
  <c r="CY67" i="3"/>
  <c r="X67" i="3" s="1"/>
  <c r="CZ68" i="3"/>
  <c r="Y68" i="3" s="1"/>
  <c r="J117" i="2" s="1"/>
  <c r="AD69" i="3"/>
  <c r="CR69" i="3" s="1"/>
  <c r="Q69" i="3" s="1"/>
  <c r="CS69" i="3"/>
  <c r="R69" i="3" s="1"/>
  <c r="GK69" i="3" s="1"/>
  <c r="CR71" i="3"/>
  <c r="Q71" i="3" s="1"/>
  <c r="AB71" i="3"/>
  <c r="U71" i="3"/>
  <c r="R71" i="3"/>
  <c r="GK71" i="3" s="1"/>
  <c r="DH267" i="5"/>
  <c r="CX267" i="5"/>
  <c r="CX263" i="5"/>
  <c r="CX259" i="5"/>
  <c r="DH266" i="5"/>
  <c r="CX266" i="5"/>
  <c r="CX262" i="5"/>
  <c r="CX258" i="5"/>
  <c r="DH265" i="5"/>
  <c r="CX265" i="5"/>
  <c r="Q28" i="1" s="1"/>
  <c r="CX261" i="5"/>
  <c r="CX257" i="5"/>
  <c r="DH268" i="5"/>
  <c r="CX268" i="5"/>
  <c r="DH264" i="5"/>
  <c r="CX264" i="5"/>
  <c r="P22" i="1" s="1"/>
  <c r="O22" i="1" s="1"/>
  <c r="E22" i="1" s="1"/>
  <c r="G22" i="1" s="1"/>
  <c r="CX260" i="5"/>
  <c r="I81" i="3"/>
  <c r="P81" i="3" s="1"/>
  <c r="I77" i="3"/>
  <c r="GX75" i="3"/>
  <c r="CR75" i="3"/>
  <c r="Q75" i="3" s="1"/>
  <c r="AB75" i="3"/>
  <c r="U75" i="3"/>
  <c r="R75" i="3"/>
  <c r="GK75" i="3" s="1"/>
  <c r="DH159" i="5"/>
  <c r="CX159" i="5"/>
  <c r="Q43" i="1" s="1"/>
  <c r="CX155" i="5"/>
  <c r="CX158" i="5"/>
  <c r="CX154" i="5"/>
  <c r="CX157" i="5"/>
  <c r="CX153" i="5"/>
  <c r="DH160" i="5"/>
  <c r="CX160" i="5"/>
  <c r="CX156" i="5"/>
  <c r="DH183" i="5"/>
  <c r="CX183" i="5"/>
  <c r="DH179" i="5"/>
  <c r="CX179" i="5"/>
  <c r="DH175" i="5"/>
  <c r="CX175" i="5"/>
  <c r="DH171" i="5"/>
  <c r="CX171" i="5"/>
  <c r="CX167" i="5"/>
  <c r="CX163" i="5"/>
  <c r="DH182" i="5"/>
  <c r="CX182" i="5"/>
  <c r="DH178" i="5"/>
  <c r="CX178" i="5"/>
  <c r="DH174" i="5"/>
  <c r="CX174" i="5"/>
  <c r="DH170" i="5"/>
  <c r="CX170" i="5"/>
  <c r="CX166" i="5"/>
  <c r="CX162" i="5"/>
  <c r="DH181" i="5"/>
  <c r="CX181" i="5"/>
  <c r="DH177" i="5"/>
  <c r="CX177" i="5"/>
  <c r="DH173" i="5"/>
  <c r="CX173" i="5"/>
  <c r="CX169" i="5"/>
  <c r="CX165" i="5"/>
  <c r="CX161" i="5"/>
  <c r="DH180" i="5"/>
  <c r="CX180" i="5"/>
  <c r="DH176" i="5"/>
  <c r="CX176" i="5"/>
  <c r="DH172" i="5"/>
  <c r="CX172" i="5"/>
  <c r="CX168" i="5"/>
  <c r="CX164" i="5"/>
  <c r="I62" i="3"/>
  <c r="T62" i="3" s="1"/>
  <c r="CY58" i="3"/>
  <c r="X58" i="3" s="1"/>
  <c r="J100" i="2" s="1"/>
  <c r="GX59" i="3"/>
  <c r="AB60" i="3"/>
  <c r="S60" i="3"/>
  <c r="W60" i="3"/>
  <c r="GX60" i="3"/>
  <c r="Q61" i="3"/>
  <c r="R62" i="3"/>
  <c r="GK62" i="3" s="1"/>
  <c r="Q63" i="3"/>
  <c r="U63" i="3"/>
  <c r="CS65" i="3"/>
  <c r="R65" i="3" s="1"/>
  <c r="AD65" i="3"/>
  <c r="CR65" i="3" s="1"/>
  <c r="Q65" i="3" s="1"/>
  <c r="CR70" i="3"/>
  <c r="Q70" i="3" s="1"/>
  <c r="CP70" i="3" s="1"/>
  <c r="O70" i="3" s="1"/>
  <c r="AB70" i="3"/>
  <c r="U70" i="3"/>
  <c r="R70" i="3"/>
  <c r="GK70" i="3" s="1"/>
  <c r="T71" i="3"/>
  <c r="CQ72" i="3"/>
  <c r="P72" i="3" s="1"/>
  <c r="AB72" i="3"/>
  <c r="CS73" i="3"/>
  <c r="AD73" i="3"/>
  <c r="CR73" i="3" s="1"/>
  <c r="T75" i="3"/>
  <c r="AB76" i="3"/>
  <c r="CQ76" i="3"/>
  <c r="AD77" i="3"/>
  <c r="CR77" i="3" s="1"/>
  <c r="Q77" i="3" s="1"/>
  <c r="CS77" i="3"/>
  <c r="R77" i="3" s="1"/>
  <c r="GK77" i="3" s="1"/>
  <c r="V77" i="3"/>
  <c r="I79" i="3"/>
  <c r="T79" i="3" s="1"/>
  <c r="CP60" i="3"/>
  <c r="O60" i="3" s="1"/>
  <c r="V63" i="3"/>
  <c r="CY65" i="3"/>
  <c r="X65" i="3" s="1"/>
  <c r="CY69" i="3"/>
  <c r="X69" i="3" s="1"/>
  <c r="CZ69" i="3"/>
  <c r="Y69" i="3" s="1"/>
  <c r="AD72" i="3"/>
  <c r="CR72" i="3" s="1"/>
  <c r="Q72" i="3" s="1"/>
  <c r="CS72" i="3"/>
  <c r="R72" i="3" s="1"/>
  <c r="GK72" i="3" s="1"/>
  <c r="DH255" i="5"/>
  <c r="CX255" i="5"/>
  <c r="CX251" i="5"/>
  <c r="CX247" i="5"/>
  <c r="DH254" i="5"/>
  <c r="CX254" i="5"/>
  <c r="CX250" i="5"/>
  <c r="CX246" i="5"/>
  <c r="DH253" i="5"/>
  <c r="CX253" i="5"/>
  <c r="CX249" i="5"/>
  <c r="CX245" i="5"/>
  <c r="DH256" i="5"/>
  <c r="CX256" i="5"/>
  <c r="DH252" i="5"/>
  <c r="CX252" i="5"/>
  <c r="CX248" i="5"/>
  <c r="I80" i="3"/>
  <c r="U80" i="3" s="1"/>
  <c r="I76" i="3"/>
  <c r="P74" i="3"/>
  <c r="CP74" i="3" s="1"/>
  <c r="O74" i="3" s="1"/>
  <c r="R74" i="3"/>
  <c r="Q74" i="3"/>
  <c r="L121" i="2" s="1"/>
  <c r="U74" i="3"/>
  <c r="CS76" i="3"/>
  <c r="R76" i="3" s="1"/>
  <c r="GK76" i="3" s="1"/>
  <c r="AD76" i="3"/>
  <c r="CR76" i="3" s="1"/>
  <c r="Q76" i="3" s="1"/>
  <c r="V76" i="3"/>
  <c r="I78" i="3"/>
  <c r="CR78" i="3"/>
  <c r="Q78" i="3" s="1"/>
  <c r="AB78" i="3"/>
  <c r="U78" i="3"/>
  <c r="R78" i="3"/>
  <c r="GK78" i="3" s="1"/>
  <c r="AB62" i="3"/>
  <c r="CQ62" i="3"/>
  <c r="P62" i="3" s="1"/>
  <c r="CY64" i="3"/>
  <c r="X64" i="3" s="1"/>
  <c r="J108" i="2" s="1"/>
  <c r="CZ64" i="3"/>
  <c r="Y64" i="3" s="1"/>
  <c r="J109" i="2" s="1"/>
  <c r="CY72" i="3"/>
  <c r="X72" i="3" s="1"/>
  <c r="T74" i="3"/>
  <c r="W76" i="3"/>
  <c r="S77" i="3"/>
  <c r="S79" i="3"/>
  <c r="P80" i="3"/>
  <c r="CQ69" i="3"/>
  <c r="P69" i="3" s="1"/>
  <c r="AB69" i="3"/>
  <c r="S70" i="3"/>
  <c r="W70" i="3"/>
  <c r="S71" i="3"/>
  <c r="W71" i="3"/>
  <c r="T72" i="3"/>
  <c r="AB73" i="3"/>
  <c r="CQ73" i="3"/>
  <c r="S74" i="3"/>
  <c r="W74" i="3"/>
  <c r="S75" i="3"/>
  <c r="W75" i="3"/>
  <c r="T76" i="3"/>
  <c r="CQ77" i="3"/>
  <c r="P77" i="3" s="1"/>
  <c r="CP77" i="3" s="1"/>
  <c r="O77" i="3" s="1"/>
  <c r="AB77" i="3"/>
  <c r="S78" i="3"/>
  <c r="W78" i="3"/>
  <c r="CR81" i="3"/>
  <c r="Q81" i="3" s="1"/>
  <c r="AB81" i="3"/>
  <c r="V81" i="3"/>
  <c r="DH223" i="5"/>
  <c r="CX223" i="5"/>
  <c r="CX219" i="5"/>
  <c r="DH222" i="5"/>
  <c r="CX222" i="5"/>
  <c r="DH225" i="5"/>
  <c r="CX225" i="5"/>
  <c r="CX221" i="5"/>
  <c r="DH224" i="5"/>
  <c r="CX224" i="5"/>
  <c r="CX220" i="5"/>
  <c r="V66" i="3"/>
  <c r="Q66" i="3"/>
  <c r="L111" i="2" s="1"/>
  <c r="U66" i="3"/>
  <c r="DH231" i="5"/>
  <c r="CX231" i="5"/>
  <c r="Q51" i="1" s="1"/>
  <c r="CX227" i="5"/>
  <c r="DH230" i="5"/>
  <c r="CX230" i="5"/>
  <c r="P49" i="1" s="1"/>
  <c r="O49" i="1" s="1"/>
  <c r="E49" i="1" s="1"/>
  <c r="G49" i="1" s="1"/>
  <c r="CX226" i="5"/>
  <c r="DH229" i="5"/>
  <c r="CX229" i="5"/>
  <c r="P30" i="1" s="1"/>
  <c r="O30" i="1" s="1"/>
  <c r="E30" i="1" s="1"/>
  <c r="G30" i="1" s="1"/>
  <c r="DH232" i="5"/>
  <c r="CX232" i="5"/>
  <c r="P56" i="1" s="1"/>
  <c r="O56" i="1" s="1"/>
  <c r="E56" i="1" s="1"/>
  <c r="G56" i="1" s="1"/>
  <c r="CX228" i="5"/>
  <c r="Q67" i="3"/>
  <c r="CP67" i="3" s="1"/>
  <c r="O67" i="3" s="1"/>
  <c r="U67" i="3"/>
  <c r="CY68" i="3"/>
  <c r="X68" i="3" s="1"/>
  <c r="J116" i="2" s="1"/>
  <c r="GX74" i="3"/>
  <c r="T77" i="3"/>
  <c r="GX77" i="3"/>
  <c r="AB79" i="3"/>
  <c r="CQ79" i="3"/>
  <c r="W79" i="3"/>
  <c r="DH211" i="5"/>
  <c r="CX211" i="5"/>
  <c r="CX207" i="5"/>
  <c r="CX210" i="5"/>
  <c r="CX209" i="5"/>
  <c r="DH212" i="5"/>
  <c r="CX212" i="5"/>
  <c r="CX208" i="5"/>
  <c r="DH243" i="5"/>
  <c r="CX243" i="5"/>
  <c r="CX239" i="5"/>
  <c r="DH242" i="5"/>
  <c r="CX242" i="5"/>
  <c r="CX241" i="5"/>
  <c r="DH244" i="5"/>
  <c r="CX244" i="5"/>
  <c r="P60" i="1" s="1"/>
  <c r="O60" i="1" s="1"/>
  <c r="E60" i="1" s="1"/>
  <c r="G60" i="1" s="1"/>
  <c r="CX240" i="5"/>
  <c r="Q79" i="3"/>
  <c r="R80" i="3"/>
  <c r="GK80" i="3" s="1"/>
  <c r="T81" i="3"/>
  <c r="CX215" i="5"/>
  <c r="DH218" i="5"/>
  <c r="CX218" i="5"/>
  <c r="P28" i="1" s="1"/>
  <c r="CX214" i="5"/>
  <c r="DH217" i="5"/>
  <c r="CX217" i="5"/>
  <c r="P44" i="1" s="1"/>
  <c r="O44" i="1" s="1"/>
  <c r="E44" i="1" s="1"/>
  <c r="G44" i="1" s="1"/>
  <c r="CX213" i="5"/>
  <c r="CX216" i="5"/>
  <c r="CX235" i="5"/>
  <c r="DH238" i="5"/>
  <c r="CX238" i="5"/>
  <c r="CX234" i="5"/>
  <c r="DH237" i="5"/>
  <c r="CX237" i="5"/>
  <c r="CX233" i="5"/>
  <c r="DH236" i="5"/>
  <c r="CX236" i="5"/>
  <c r="I73" i="3"/>
  <c r="T73" i="3" s="1"/>
  <c r="AB80" i="3"/>
  <c r="FY83" i="3"/>
  <c r="EG83" i="3"/>
  <c r="P96" i="3"/>
  <c r="BB112" i="3"/>
  <c r="CG83" i="3"/>
  <c r="AO83" i="3"/>
  <c r="BC112" i="3"/>
  <c r="F99" i="3"/>
  <c r="J119" i="2" l="1"/>
  <c r="GN57" i="3"/>
  <c r="GM57" i="3"/>
  <c r="GM67" i="3"/>
  <c r="GN67" i="3"/>
  <c r="J121" i="2"/>
  <c r="GN49" i="3"/>
  <c r="GM49" i="3"/>
  <c r="J54" i="2"/>
  <c r="F125" i="3"/>
  <c r="BB18" i="3"/>
  <c r="U79" i="3"/>
  <c r="P79" i="3"/>
  <c r="CP79" i="3" s="1"/>
  <c r="O79" i="3" s="1"/>
  <c r="CZ78" i="3"/>
  <c r="Y78" i="3" s="1"/>
  <c r="CY78" i="3"/>
  <c r="X78" i="3" s="1"/>
  <c r="P73" i="3"/>
  <c r="CZ71" i="3"/>
  <c r="Y71" i="3" s="1"/>
  <c r="CY71" i="3"/>
  <c r="X71" i="3" s="1"/>
  <c r="CP69" i="3"/>
  <c r="O69" i="3" s="1"/>
  <c r="CY77" i="3"/>
  <c r="X77" i="3" s="1"/>
  <c r="CZ77" i="3"/>
  <c r="Y77" i="3" s="1"/>
  <c r="S73" i="3"/>
  <c r="T78" i="3"/>
  <c r="V78" i="3"/>
  <c r="E127" i="2"/>
  <c r="S76" i="3"/>
  <c r="GX76" i="3"/>
  <c r="U76" i="3"/>
  <c r="E125" i="2"/>
  <c r="P78" i="3"/>
  <c r="CP78" i="3" s="1"/>
  <c r="O78" i="3" s="1"/>
  <c r="CP72" i="3"/>
  <c r="O72" i="3" s="1"/>
  <c r="V62" i="3"/>
  <c r="W77" i="3"/>
  <c r="U77" i="3"/>
  <c r="P69" i="1"/>
  <c r="O69" i="1" s="1"/>
  <c r="E69" i="1" s="1"/>
  <c r="G69" i="1" s="1"/>
  <c r="AB65" i="3"/>
  <c r="S61" i="3"/>
  <c r="Q56" i="3"/>
  <c r="GN51" i="3"/>
  <c r="V56" i="3"/>
  <c r="AI83" i="3" s="1"/>
  <c r="CY51" i="3"/>
  <c r="X51" i="3" s="1"/>
  <c r="GM51" i="3" s="1"/>
  <c r="T45" i="3"/>
  <c r="P70" i="1"/>
  <c r="O70" i="1" s="1"/>
  <c r="E70" i="1" s="1"/>
  <c r="G70" i="1" s="1"/>
  <c r="Q37" i="3"/>
  <c r="CP37" i="3" s="1"/>
  <c r="O37" i="3" s="1"/>
  <c r="O29" i="1"/>
  <c r="E29" i="1" s="1"/>
  <c r="G29" i="1" s="1"/>
  <c r="P130" i="3"/>
  <c r="EL18" i="3"/>
  <c r="F92" i="3"/>
  <c r="G16" i="4" s="1"/>
  <c r="G18" i="4" s="1"/>
  <c r="AP112" i="3"/>
  <c r="F153" i="2"/>
  <c r="J153" i="2" s="1"/>
  <c r="AF149" i="2" s="1"/>
  <c r="AP22" i="3"/>
  <c r="DS131" i="2"/>
  <c r="I147" i="2" s="1"/>
  <c r="DI131" i="2"/>
  <c r="CY54" i="3"/>
  <c r="X54" i="3" s="1"/>
  <c r="J94" i="2" s="1"/>
  <c r="CP41" i="3"/>
  <c r="O41" i="3" s="1"/>
  <c r="CP33" i="3"/>
  <c r="O33" i="3" s="1"/>
  <c r="ER83" i="3"/>
  <c r="GA22" i="3"/>
  <c r="U56" i="3"/>
  <c r="GM46" i="3"/>
  <c r="GN46" i="3"/>
  <c r="J77" i="2"/>
  <c r="J80" i="2" s="1"/>
  <c r="Q39" i="3"/>
  <c r="S37" i="3"/>
  <c r="DX83" i="3" s="1"/>
  <c r="AU83" i="3"/>
  <c r="CD22" i="3"/>
  <c r="GM68" i="3"/>
  <c r="GN68" i="3"/>
  <c r="J115" i="2"/>
  <c r="J118" i="2" s="1"/>
  <c r="GM64" i="3"/>
  <c r="GN64" i="3"/>
  <c r="J107" i="2"/>
  <c r="J110" i="2" s="1"/>
  <c r="GN42" i="3"/>
  <c r="J71" i="2"/>
  <c r="J74" i="2" s="1"/>
  <c r="GM42" i="3"/>
  <c r="GN48" i="3"/>
  <c r="GM48" i="3"/>
  <c r="J81" i="2"/>
  <c r="J84" i="2" s="1"/>
  <c r="V37" i="3"/>
  <c r="CY35" i="3"/>
  <c r="X35" i="3" s="1"/>
  <c r="CZ35" i="3"/>
  <c r="Y35" i="3" s="1"/>
  <c r="U29" i="3"/>
  <c r="T29" i="3"/>
  <c r="P29" i="3"/>
  <c r="CP29" i="3" s="1"/>
  <c r="O29" i="3" s="1"/>
  <c r="P73" i="1"/>
  <c r="EI83" i="3"/>
  <c r="FR22" i="3"/>
  <c r="J47" i="2"/>
  <c r="U45" i="3"/>
  <c r="Q29" i="3"/>
  <c r="CY27" i="3"/>
  <c r="X27" i="3" s="1"/>
  <c r="GN31" i="3"/>
  <c r="F128" i="3"/>
  <c r="BC18" i="3"/>
  <c r="GX73" i="3"/>
  <c r="CZ75" i="3"/>
  <c r="Y75" i="3" s="1"/>
  <c r="CY75" i="3"/>
  <c r="X75" i="3" s="1"/>
  <c r="GX80" i="3"/>
  <c r="W80" i="3"/>
  <c r="E129" i="2"/>
  <c r="J103" i="2"/>
  <c r="V73" i="3"/>
  <c r="GK65" i="3"/>
  <c r="CZ65" i="3"/>
  <c r="Y65" i="3" s="1"/>
  <c r="Q80" i="3"/>
  <c r="GX81" i="3"/>
  <c r="U81" i="3"/>
  <c r="W81" i="3"/>
  <c r="R81" i="3"/>
  <c r="GK81" i="3" s="1"/>
  <c r="P64" i="1"/>
  <c r="O64" i="1" s="1"/>
  <c r="E64" i="1" s="1"/>
  <c r="G64" i="1" s="1"/>
  <c r="CP63" i="3"/>
  <c r="O63" i="3" s="1"/>
  <c r="CZ72" i="3"/>
  <c r="Y72" i="3" s="1"/>
  <c r="W56" i="3"/>
  <c r="AJ83" i="3" s="1"/>
  <c r="GX61" i="3"/>
  <c r="V61" i="3"/>
  <c r="P72" i="1"/>
  <c r="O72" i="1" s="1"/>
  <c r="E72" i="1" s="1"/>
  <c r="G72" i="1" s="1"/>
  <c r="R56" i="3"/>
  <c r="GK56" i="3" s="1"/>
  <c r="T37" i="3"/>
  <c r="R73" i="1"/>
  <c r="AZ83" i="3"/>
  <c r="CI22" i="3"/>
  <c r="AQ83" i="3"/>
  <c r="BZ22" i="3"/>
  <c r="AB26" i="3"/>
  <c r="CP26" i="3"/>
  <c r="O26" i="3" s="1"/>
  <c r="P56" i="3"/>
  <c r="CP56" i="3" s="1"/>
  <c r="O56" i="3" s="1"/>
  <c r="O24" i="1"/>
  <c r="E24" i="1" s="1"/>
  <c r="G24" i="1" s="1"/>
  <c r="R37" i="3"/>
  <c r="GK37" i="3" s="1"/>
  <c r="CY28" i="3"/>
  <c r="X28" i="3" s="1"/>
  <c r="GN28" i="3" s="1"/>
  <c r="GM50" i="3"/>
  <c r="GN50" i="3"/>
  <c r="J85" i="2"/>
  <c r="J88" i="2" s="1"/>
  <c r="Q45" i="3"/>
  <c r="U37" i="3"/>
  <c r="CZ27" i="3"/>
  <c r="Y27" i="3" s="1"/>
  <c r="GN27" i="3" s="1"/>
  <c r="AO112" i="3"/>
  <c r="F87" i="3"/>
  <c r="DD131" i="2"/>
  <c r="AO22" i="3"/>
  <c r="EG112" i="3"/>
  <c r="P87" i="3"/>
  <c r="EG22" i="3"/>
  <c r="O28" i="1"/>
  <c r="E28" i="1" s="1"/>
  <c r="G28" i="1" s="1"/>
  <c r="V80" i="3"/>
  <c r="R79" i="3"/>
  <c r="GK79" i="3" s="1"/>
  <c r="GN77" i="3"/>
  <c r="GM77" i="3"/>
  <c r="CZ70" i="3"/>
  <c r="Y70" i="3" s="1"/>
  <c r="CY70" i="3"/>
  <c r="X70" i="3" s="1"/>
  <c r="GN70" i="3" s="1"/>
  <c r="T80" i="3"/>
  <c r="CP75" i="3"/>
  <c r="O75" i="3" s="1"/>
  <c r="CP71" i="3"/>
  <c r="O71" i="3" s="1"/>
  <c r="GK74" i="3"/>
  <c r="M121" i="2"/>
  <c r="P76" i="3"/>
  <c r="CP76" i="3" s="1"/>
  <c r="O76" i="3" s="1"/>
  <c r="Q73" i="3"/>
  <c r="U61" i="3"/>
  <c r="CZ60" i="3"/>
  <c r="Y60" i="3" s="1"/>
  <c r="CY60" i="3"/>
  <c r="X60" i="3" s="1"/>
  <c r="GN60" i="3" s="1"/>
  <c r="GX62" i="3"/>
  <c r="U62" i="3"/>
  <c r="S62" i="3"/>
  <c r="W62" i="3"/>
  <c r="E105" i="2"/>
  <c r="S81" i="3"/>
  <c r="GX78" i="3"/>
  <c r="GK54" i="3"/>
  <c r="M93" i="2"/>
  <c r="P61" i="3"/>
  <c r="CP61" i="3" s="1"/>
  <c r="O61" i="3" s="1"/>
  <c r="GX63" i="3"/>
  <c r="R63" i="3"/>
  <c r="GK63" i="3" s="1"/>
  <c r="P71" i="1"/>
  <c r="O71" i="1" s="1"/>
  <c r="E71" i="1" s="1"/>
  <c r="G71" i="1" s="1"/>
  <c r="CZ53" i="3"/>
  <c r="Y53" i="3" s="1"/>
  <c r="CY53" i="3"/>
  <c r="X53" i="3" s="1"/>
  <c r="GK53" i="3"/>
  <c r="GN38" i="3"/>
  <c r="GM38" i="3"/>
  <c r="J65" i="2"/>
  <c r="O51" i="1"/>
  <c r="E51" i="1" s="1"/>
  <c r="G51" i="1" s="1"/>
  <c r="GM40" i="3"/>
  <c r="J67" i="2"/>
  <c r="J70" i="2" s="1"/>
  <c r="GN40" i="3"/>
  <c r="P39" i="3"/>
  <c r="P67" i="1"/>
  <c r="O67" i="1" s="1"/>
  <c r="E67" i="1" s="1"/>
  <c r="G67" i="1" s="1"/>
  <c r="W39" i="3"/>
  <c r="T32" i="3"/>
  <c r="E59" i="2"/>
  <c r="GN52" i="3"/>
  <c r="GM52" i="3"/>
  <c r="J89" i="2"/>
  <c r="J92" i="2" s="1"/>
  <c r="R39" i="3"/>
  <c r="GK39" i="3" s="1"/>
  <c r="GN35" i="3"/>
  <c r="GM35" i="3"/>
  <c r="GK25" i="3"/>
  <c r="W45" i="3"/>
  <c r="GX37" i="3"/>
  <c r="GB83" i="3" s="1"/>
  <c r="GN58" i="3"/>
  <c r="GM58" i="3"/>
  <c r="J99" i="2"/>
  <c r="J102" i="2" s="1"/>
  <c r="GN34" i="3"/>
  <c r="GM34" i="3"/>
  <c r="J60" i="2"/>
  <c r="J63" i="2" s="1"/>
  <c r="AB24" i="3"/>
  <c r="CP24" i="3"/>
  <c r="O24" i="3" s="1"/>
  <c r="V45" i="3"/>
  <c r="EA83" i="3" s="1"/>
  <c r="CY43" i="3"/>
  <c r="X43" i="3" s="1"/>
  <c r="GN43" i="3" s="1"/>
  <c r="CZ43" i="3"/>
  <c r="Y43" i="3" s="1"/>
  <c r="R32" i="3"/>
  <c r="GK32" i="3" s="1"/>
  <c r="DU83" i="3"/>
  <c r="CP25" i="3"/>
  <c r="O25" i="3" s="1"/>
  <c r="W29" i="3"/>
  <c r="J48" i="2"/>
  <c r="S39" i="3"/>
  <c r="P45" i="3"/>
  <c r="CP45" i="3" s="1"/>
  <c r="O45" i="3" s="1"/>
  <c r="U32" i="3"/>
  <c r="AH83" i="3" s="1"/>
  <c r="AX83" i="3"/>
  <c r="CG22" i="3"/>
  <c r="EP83" i="3"/>
  <c r="FY22" i="3"/>
  <c r="W73" i="3"/>
  <c r="U73" i="3"/>
  <c r="P66" i="1"/>
  <c r="O66" i="1" s="1"/>
  <c r="E66" i="1" s="1"/>
  <c r="G66" i="1" s="1"/>
  <c r="CZ74" i="3"/>
  <c r="Y74" i="3" s="1"/>
  <c r="J123" i="2" s="1"/>
  <c r="CY74" i="3"/>
  <c r="X74" i="3" s="1"/>
  <c r="J122" i="2" s="1"/>
  <c r="K121" i="2"/>
  <c r="CZ79" i="3"/>
  <c r="Y79" i="3" s="1"/>
  <c r="CY79" i="3"/>
  <c r="X79" i="3" s="1"/>
  <c r="GX79" i="3"/>
  <c r="V79" i="3"/>
  <c r="P74" i="1"/>
  <c r="O74" i="1" s="1"/>
  <c r="E74" i="1" s="1"/>
  <c r="G74" i="1" s="1"/>
  <c r="R73" i="3"/>
  <c r="GK73" i="3" s="1"/>
  <c r="S80" i="3"/>
  <c r="G62" i="1"/>
  <c r="M62" i="1" s="1"/>
  <c r="GN65" i="3"/>
  <c r="GM65" i="3"/>
  <c r="T56" i="3"/>
  <c r="E97" i="2"/>
  <c r="GX56" i="3"/>
  <c r="CJ83" i="3" s="1"/>
  <c r="CZ63" i="3"/>
  <c r="Y63" i="3" s="1"/>
  <c r="CY63" i="3"/>
  <c r="X63" i="3" s="1"/>
  <c r="CP59" i="3"/>
  <c r="O59" i="3" s="1"/>
  <c r="GN44" i="3"/>
  <c r="GM44" i="3"/>
  <c r="J75" i="2"/>
  <c r="GN36" i="3"/>
  <c r="GM36" i="3"/>
  <c r="J64" i="2"/>
  <c r="GN30" i="3"/>
  <c r="GM30" i="3"/>
  <c r="J55" i="2"/>
  <c r="J58" i="2" s="1"/>
  <c r="P92" i="3"/>
  <c r="V16" i="4" s="1"/>
  <c r="V18" i="4" s="1"/>
  <c r="EH112" i="3"/>
  <c r="EH22" i="3"/>
  <c r="CZ45" i="3"/>
  <c r="Y45" i="3" s="1"/>
  <c r="CY45" i="3"/>
  <c r="X45" i="3" s="1"/>
  <c r="W37" i="3"/>
  <c r="CP66" i="3"/>
  <c r="O66" i="3" s="1"/>
  <c r="EM83" i="3"/>
  <c r="FV22" i="3"/>
  <c r="AT83" i="3"/>
  <c r="CC22" i="3"/>
  <c r="GM54" i="3"/>
  <c r="GN54" i="3"/>
  <c r="J93" i="2"/>
  <c r="J96" i="2" s="1"/>
  <c r="CZ29" i="3"/>
  <c r="Y29" i="3" s="1"/>
  <c r="CY29" i="3"/>
  <c r="X29" i="3" s="1"/>
  <c r="AE83" i="3"/>
  <c r="Q32" i="3"/>
  <c r="AD83" i="3" s="1"/>
  <c r="CZ28" i="3"/>
  <c r="Y28" i="3" s="1"/>
  <c r="CZ25" i="3"/>
  <c r="Y25" i="3" s="1"/>
  <c r="DK83" i="3" l="1"/>
  <c r="DX22" i="3"/>
  <c r="V83" i="3"/>
  <c r="AI22" i="3"/>
  <c r="ES83" i="3"/>
  <c r="GB22" i="3"/>
  <c r="DN83" i="3"/>
  <c r="EA22" i="3"/>
  <c r="W83" i="3"/>
  <c r="AJ22" i="3"/>
  <c r="Q83" i="3"/>
  <c r="AD22" i="3"/>
  <c r="F101" i="3"/>
  <c r="F16" i="4" s="1"/>
  <c r="F18" i="4" s="1"/>
  <c r="AT112" i="3"/>
  <c r="AT22" i="3"/>
  <c r="F152" i="2"/>
  <c r="J152" i="2" s="1"/>
  <c r="AE149" i="2" s="1"/>
  <c r="DR131" i="2"/>
  <c r="I146" i="2" s="1"/>
  <c r="P121" i="3"/>
  <c r="EH18" i="3"/>
  <c r="CZ80" i="3"/>
  <c r="Y80" i="3" s="1"/>
  <c r="CY80" i="3"/>
  <c r="X80" i="3" s="1"/>
  <c r="F90" i="3"/>
  <c r="AX112" i="3"/>
  <c r="AX22" i="3"/>
  <c r="DG131" i="2"/>
  <c r="FW83" i="3"/>
  <c r="FZ83" i="3"/>
  <c r="FX83" i="3"/>
  <c r="DH83" i="3"/>
  <c r="DU22" i="3"/>
  <c r="DW83" i="3"/>
  <c r="AG83" i="3"/>
  <c r="GM53" i="3"/>
  <c r="GN53" i="3"/>
  <c r="CZ62" i="3"/>
  <c r="Y62" i="3" s="1"/>
  <c r="CY62" i="3"/>
  <c r="X62" i="3" s="1"/>
  <c r="GM26" i="3"/>
  <c r="GN26" i="3"/>
  <c r="J50" i="2"/>
  <c r="J53" i="2" s="1"/>
  <c r="G75" i="1"/>
  <c r="M75" i="1" s="1"/>
  <c r="O73" i="1"/>
  <c r="E73" i="1" s="1"/>
  <c r="G73" i="1" s="1"/>
  <c r="AU112" i="3"/>
  <c r="F102" i="3"/>
  <c r="AU22" i="3"/>
  <c r="DT131" i="2"/>
  <c r="I148" i="2" s="1"/>
  <c r="F154" i="2"/>
  <c r="J154" i="2" s="1"/>
  <c r="AG149" i="2" s="1"/>
  <c r="ER112" i="3"/>
  <c r="P94" i="3"/>
  <c r="ER22" i="3"/>
  <c r="F121" i="3"/>
  <c r="AP18" i="3"/>
  <c r="GN78" i="3"/>
  <c r="GM78" i="3"/>
  <c r="J127" i="2"/>
  <c r="CY76" i="3"/>
  <c r="X76" i="3" s="1"/>
  <c r="CZ76" i="3"/>
  <c r="Y76" i="3" s="1"/>
  <c r="CY73" i="3"/>
  <c r="X73" i="3" s="1"/>
  <c r="CZ73" i="3"/>
  <c r="Y73" i="3" s="1"/>
  <c r="GN74" i="3"/>
  <c r="CY32" i="3"/>
  <c r="X32" i="3" s="1"/>
  <c r="CP62" i="3"/>
  <c r="O62" i="3" s="1"/>
  <c r="R83" i="3"/>
  <c r="AE22" i="3"/>
  <c r="U83" i="3"/>
  <c r="AH22" i="3"/>
  <c r="GN24" i="3"/>
  <c r="GM24" i="3"/>
  <c r="J46" i="2"/>
  <c r="J49" i="2" s="1"/>
  <c r="CY81" i="3"/>
  <c r="X81" i="3" s="1"/>
  <c r="CZ81" i="3"/>
  <c r="Y81" i="3" s="1"/>
  <c r="CP80" i="3"/>
  <c r="O80" i="3" s="1"/>
  <c r="GM29" i="3"/>
  <c r="GN29" i="3"/>
  <c r="CZ37" i="3"/>
  <c r="Y37" i="3" s="1"/>
  <c r="CY37" i="3"/>
  <c r="X37" i="3" s="1"/>
  <c r="GM37" i="3" s="1"/>
  <c r="GM33" i="3"/>
  <c r="GN33" i="3"/>
  <c r="CZ61" i="3"/>
  <c r="Y61" i="3" s="1"/>
  <c r="CY61" i="3"/>
  <c r="X61" i="3" s="1"/>
  <c r="GM61" i="3" s="1"/>
  <c r="GM79" i="3"/>
  <c r="GN79" i="3"/>
  <c r="CZ32" i="3"/>
  <c r="Y32" i="3" s="1"/>
  <c r="AL83" i="3" s="1"/>
  <c r="AC83" i="3"/>
  <c r="ED83" i="3"/>
  <c r="EM112" i="3"/>
  <c r="P102" i="3"/>
  <c r="EM22" i="3"/>
  <c r="BA83" i="3"/>
  <c r="CJ22" i="3"/>
  <c r="EP112" i="3"/>
  <c r="P90" i="3"/>
  <c r="EP22" i="3"/>
  <c r="GN45" i="3"/>
  <c r="GM45" i="3"/>
  <c r="EB83" i="3"/>
  <c r="CP32" i="3"/>
  <c r="O32" i="3" s="1"/>
  <c r="GM43" i="3"/>
  <c r="GM71" i="3"/>
  <c r="GN71" i="3"/>
  <c r="P116" i="3"/>
  <c r="EG18" i="3"/>
  <c r="F116" i="3"/>
  <c r="AO18" i="3"/>
  <c r="GM27" i="3"/>
  <c r="F94" i="3"/>
  <c r="AZ112" i="3"/>
  <c r="DK131" i="2"/>
  <c r="AZ22" i="3"/>
  <c r="GM60" i="3"/>
  <c r="DV83" i="3"/>
  <c r="DY83" i="3"/>
  <c r="GM41" i="3"/>
  <c r="GN41" i="3"/>
  <c r="CP73" i="3"/>
  <c r="O73" i="3" s="1"/>
  <c r="GM28" i="3"/>
  <c r="J124" i="2"/>
  <c r="CY56" i="3"/>
  <c r="X56" i="3" s="1"/>
  <c r="AK83" i="3" s="1"/>
  <c r="GM70" i="3"/>
  <c r="GN66" i="3"/>
  <c r="GM66" i="3"/>
  <c r="J111" i="2"/>
  <c r="J114" i="2" s="1"/>
  <c r="GN59" i="3"/>
  <c r="GM59" i="3"/>
  <c r="G77" i="1"/>
  <c r="G2" i="3" s="1"/>
  <c r="CZ39" i="3"/>
  <c r="Y39" i="3" s="1"/>
  <c r="CY39" i="3"/>
  <c r="X39" i="3" s="1"/>
  <c r="DT83" i="3"/>
  <c r="GN25" i="3"/>
  <c r="GM25" i="3"/>
  <c r="CP39" i="3"/>
  <c r="O39" i="3" s="1"/>
  <c r="GM76" i="3"/>
  <c r="GN76" i="3"/>
  <c r="J125" i="2"/>
  <c r="GM75" i="3"/>
  <c r="GN75" i="3"/>
  <c r="J97" i="2"/>
  <c r="AQ112" i="3"/>
  <c r="F93" i="3"/>
  <c r="AQ22" i="3"/>
  <c r="DJ131" i="2"/>
  <c r="GM63" i="3"/>
  <c r="GN63" i="3"/>
  <c r="EI112" i="3"/>
  <c r="P93" i="3"/>
  <c r="EI22" i="3"/>
  <c r="DZ83" i="3"/>
  <c r="GM72" i="3"/>
  <c r="GN72" i="3"/>
  <c r="J120" i="2"/>
  <c r="GN69" i="3"/>
  <c r="GM69" i="3"/>
  <c r="GM74" i="3"/>
  <c r="AF83" i="3"/>
  <c r="CZ56" i="3"/>
  <c r="Y56" i="3" s="1"/>
  <c r="GM56" i="3" s="1"/>
  <c r="CP81" i="3"/>
  <c r="O81" i="3" s="1"/>
  <c r="Y83" i="3" l="1"/>
  <c r="AL22" i="3"/>
  <c r="X83" i="3"/>
  <c r="AK22" i="3"/>
  <c r="DM83" i="3"/>
  <c r="DZ22" i="3"/>
  <c r="GN56" i="3"/>
  <c r="GN32" i="3"/>
  <c r="GM32" i="3"/>
  <c r="J59" i="2"/>
  <c r="BA112" i="3"/>
  <c r="F103" i="3"/>
  <c r="BA22" i="3"/>
  <c r="DW131" i="2"/>
  <c r="DQ83" i="3"/>
  <c r="ED22" i="3"/>
  <c r="F105" i="3"/>
  <c r="U112" i="3"/>
  <c r="U22" i="3"/>
  <c r="CW131" i="2"/>
  <c r="L39" i="2" s="1"/>
  <c r="T83" i="3"/>
  <c r="AG22" i="3"/>
  <c r="EO83" i="3"/>
  <c r="FX22" i="3"/>
  <c r="ES112" i="3"/>
  <c r="P103" i="3"/>
  <c r="ES22" i="3"/>
  <c r="GN37" i="3"/>
  <c r="FT83" i="3" s="1"/>
  <c r="DL83" i="3"/>
  <c r="DY22" i="3"/>
  <c r="DO83" i="3"/>
  <c r="EB22" i="3"/>
  <c r="CE83" i="3"/>
  <c r="CF83" i="3"/>
  <c r="CH83" i="3"/>
  <c r="P83" i="3"/>
  <c r="AC22" i="3"/>
  <c r="GN61" i="3"/>
  <c r="P123" i="3"/>
  <c r="ER18" i="3"/>
  <c r="H16" i="4"/>
  <c r="H18" i="4" s="1"/>
  <c r="DJ83" i="3"/>
  <c r="DW22" i="3"/>
  <c r="EQ83" i="3"/>
  <c r="FZ22" i="3"/>
  <c r="F119" i="3"/>
  <c r="AX18" i="3"/>
  <c r="F95" i="3"/>
  <c r="Q112" i="3"/>
  <c r="DA131" i="2"/>
  <c r="Q22" i="3"/>
  <c r="DN112" i="3"/>
  <c r="P106" i="3"/>
  <c r="DN22" i="3"/>
  <c r="DG83" i="3"/>
  <c r="DT22" i="3"/>
  <c r="GN39" i="3"/>
  <c r="GM39" i="3"/>
  <c r="GN73" i="3"/>
  <c r="GM73" i="3"/>
  <c r="DI83" i="3"/>
  <c r="DV22" i="3"/>
  <c r="F123" i="3"/>
  <c r="AZ18" i="3"/>
  <c r="P119" i="3"/>
  <c r="EP18" i="3"/>
  <c r="W16" i="4"/>
  <c r="W18" i="4" s="1"/>
  <c r="GM80" i="3"/>
  <c r="GN80" i="3"/>
  <c r="J129" i="2"/>
  <c r="AB83" i="3"/>
  <c r="R112" i="3"/>
  <c r="F97" i="3"/>
  <c r="BL149" i="2"/>
  <c r="R22" i="3"/>
  <c r="DB131" i="2"/>
  <c r="F131" i="3"/>
  <c r="AU18" i="3"/>
  <c r="EN83" i="3"/>
  <c r="FW22" i="3"/>
  <c r="F130" i="3"/>
  <c r="AT18" i="3"/>
  <c r="EC83" i="3"/>
  <c r="F106" i="3"/>
  <c r="V112" i="3"/>
  <c r="V22" i="3"/>
  <c r="CX131" i="2"/>
  <c r="DK112" i="3"/>
  <c r="P98" i="3"/>
  <c r="Y16" i="4" s="1"/>
  <c r="Y18" i="4" s="1"/>
  <c r="DK22" i="3"/>
  <c r="S83" i="3"/>
  <c r="AF22" i="3"/>
  <c r="F122" i="3"/>
  <c r="AQ18" i="3"/>
  <c r="GN81" i="3"/>
  <c r="GM81" i="3"/>
  <c r="P122" i="3"/>
  <c r="EI18" i="3"/>
  <c r="FS83" i="3"/>
  <c r="P131" i="3"/>
  <c r="EM18" i="3"/>
  <c r="GM62" i="3"/>
  <c r="CA83" i="3" s="1"/>
  <c r="GN62" i="3"/>
  <c r="CB83" i="3" s="1"/>
  <c r="J105" i="2"/>
  <c r="DH112" i="3"/>
  <c r="P86" i="3"/>
  <c r="DH22" i="3"/>
  <c r="F107" i="3"/>
  <c r="W112" i="3"/>
  <c r="W22" i="3"/>
  <c r="DM131" i="2"/>
  <c r="EK83" i="3" l="1"/>
  <c r="FT22" i="3"/>
  <c r="AS83" i="3"/>
  <c r="CB22" i="3"/>
  <c r="AR83" i="3"/>
  <c r="CA22" i="3"/>
  <c r="P88" i="3"/>
  <c r="EN112" i="3"/>
  <c r="EN22" i="3"/>
  <c r="F136" i="3"/>
  <c r="W18" i="3"/>
  <c r="P95" i="3"/>
  <c r="DI112" i="3"/>
  <c r="DI22" i="3"/>
  <c r="F124" i="3"/>
  <c r="Q18" i="3"/>
  <c r="AW83" i="3"/>
  <c r="CF22" i="3"/>
  <c r="F134" i="3"/>
  <c r="U18" i="3"/>
  <c r="P109" i="3"/>
  <c r="DQ112" i="3"/>
  <c r="DQ22" i="3"/>
  <c r="F132" i="3"/>
  <c r="BA18" i="3"/>
  <c r="EJ83" i="3"/>
  <c r="FS22" i="3"/>
  <c r="F98" i="3"/>
  <c r="J16" i="4" s="1"/>
  <c r="J18" i="4" s="1"/>
  <c r="S112" i="3"/>
  <c r="S22" i="3"/>
  <c r="AJ149" i="2"/>
  <c r="CZ131" i="2"/>
  <c r="P115" i="3"/>
  <c r="DH18" i="3"/>
  <c r="F135" i="3"/>
  <c r="V18" i="3"/>
  <c r="P127" i="3"/>
  <c r="DK18" i="3"/>
  <c r="I138" i="2"/>
  <c r="M131" i="2"/>
  <c r="F126" i="3"/>
  <c r="R18" i="3"/>
  <c r="P135" i="3"/>
  <c r="DN18" i="3"/>
  <c r="EQ112" i="3"/>
  <c r="P91" i="3"/>
  <c r="EQ22" i="3"/>
  <c r="AV83" i="3"/>
  <c r="CE22" i="3"/>
  <c r="DL112" i="3"/>
  <c r="P104" i="3"/>
  <c r="DL22" i="3"/>
  <c r="P132" i="3"/>
  <c r="ES18" i="3"/>
  <c r="T112" i="3"/>
  <c r="F104" i="3"/>
  <c r="DL131" i="2"/>
  <c r="T22" i="3"/>
  <c r="X112" i="3"/>
  <c r="F108" i="3"/>
  <c r="DN131" i="2"/>
  <c r="I141" i="2" s="1"/>
  <c r="X22" i="3"/>
  <c r="O83" i="3"/>
  <c r="AB22" i="3"/>
  <c r="DG112" i="3"/>
  <c r="P85" i="3"/>
  <c r="DG22" i="3"/>
  <c r="P112" i="3"/>
  <c r="F86" i="3"/>
  <c r="P22" i="3"/>
  <c r="DC131" i="2"/>
  <c r="I139" i="2" s="1"/>
  <c r="DP83" i="3"/>
  <c r="EC22" i="3"/>
  <c r="I136" i="2"/>
  <c r="L131" i="2"/>
  <c r="DJ112" i="3"/>
  <c r="P97" i="3"/>
  <c r="DJ22" i="3"/>
  <c r="AY83" i="3"/>
  <c r="CH22" i="3"/>
  <c r="DO112" i="3"/>
  <c r="P107" i="3"/>
  <c r="DO22" i="3"/>
  <c r="EO112" i="3"/>
  <c r="P89" i="3"/>
  <c r="EO22" i="3"/>
  <c r="P105" i="3"/>
  <c r="DM112" i="3"/>
  <c r="DM22" i="3"/>
  <c r="F109" i="3"/>
  <c r="Y112" i="3"/>
  <c r="DO131" i="2"/>
  <c r="I142" i="2" s="1"/>
  <c r="Y22" i="3"/>
  <c r="P136" i="3" l="1"/>
  <c r="DO18" i="3"/>
  <c r="P120" i="3"/>
  <c r="EQ18" i="3"/>
  <c r="F127" i="3"/>
  <c r="S18" i="3"/>
  <c r="AW112" i="3"/>
  <c r="F89" i="3"/>
  <c r="AW22" i="3"/>
  <c r="DF131" i="2"/>
  <c r="P124" i="3"/>
  <c r="DI18" i="3"/>
  <c r="F110" i="3"/>
  <c r="AR112" i="3"/>
  <c r="DP131" i="2"/>
  <c r="I143" i="2" s="1"/>
  <c r="L38" i="2" s="1"/>
  <c r="AR22" i="3"/>
  <c r="EK112" i="3"/>
  <c r="P100" i="3"/>
  <c r="T16" i="4" s="1"/>
  <c r="EK22" i="3"/>
  <c r="P134" i="3"/>
  <c r="DM18" i="3"/>
  <c r="P118" i="3"/>
  <c r="EO18" i="3"/>
  <c r="P126" i="3"/>
  <c r="DJ18" i="3"/>
  <c r="DP112" i="3"/>
  <c r="P108" i="3"/>
  <c r="DP22" i="3"/>
  <c r="F115" i="3"/>
  <c r="P18" i="3"/>
  <c r="F88" i="3"/>
  <c r="AV112" i="3"/>
  <c r="DE131" i="2"/>
  <c r="AV22" i="3"/>
  <c r="I135" i="2"/>
  <c r="K131" i="2"/>
  <c r="L40" i="2"/>
  <c r="P117" i="3"/>
  <c r="EN18" i="3"/>
  <c r="P114" i="3"/>
  <c r="DG18" i="3"/>
  <c r="F138" i="3"/>
  <c r="Y18" i="3"/>
  <c r="AY112" i="3"/>
  <c r="F91" i="3"/>
  <c r="AY22" i="3"/>
  <c r="DH131" i="2"/>
  <c r="F85" i="3"/>
  <c r="O112" i="3"/>
  <c r="O22" i="3"/>
  <c r="CY131" i="2"/>
  <c r="F137" i="3"/>
  <c r="X18" i="3"/>
  <c r="F133" i="3"/>
  <c r="T18" i="3"/>
  <c r="F100" i="3"/>
  <c r="E16" i="4" s="1"/>
  <c r="AS112" i="3"/>
  <c r="DU131" i="2"/>
  <c r="AS22" i="3"/>
  <c r="F151" i="2"/>
  <c r="DQ131" i="2"/>
  <c r="I145" i="2" s="1"/>
  <c r="P133" i="3"/>
  <c r="DL18" i="3"/>
  <c r="EJ112" i="3"/>
  <c r="P110" i="3"/>
  <c r="EJ22" i="3"/>
  <c r="P138" i="3"/>
  <c r="DQ18" i="3"/>
  <c r="F129" i="3" l="1"/>
  <c r="AS18" i="3"/>
  <c r="F114" i="3"/>
  <c r="O18" i="3"/>
  <c r="P129" i="3"/>
  <c r="EK18" i="3"/>
  <c r="P139" i="3"/>
  <c r="EJ18" i="3"/>
  <c r="F156" i="2"/>
  <c r="F158" i="2" s="1"/>
  <c r="F155" i="2"/>
  <c r="J151" i="2"/>
  <c r="E18" i="4"/>
  <c r="I16" i="4"/>
  <c r="I18" i="4" s="1"/>
  <c r="F120" i="3"/>
  <c r="AY18" i="3"/>
  <c r="F117" i="3"/>
  <c r="AV18" i="3"/>
  <c r="I131" i="2"/>
  <c r="I133" i="2"/>
  <c r="F118" i="3"/>
  <c r="AW18" i="3"/>
  <c r="P137" i="3"/>
  <c r="DP18" i="3"/>
  <c r="T18" i="4"/>
  <c r="X16" i="4"/>
  <c r="X18" i="4" s="1"/>
  <c r="F139" i="3"/>
  <c r="AR18" i="3"/>
  <c r="J156" i="2" l="1"/>
  <c r="J155" i="2"/>
  <c r="AH149" i="2" s="1"/>
  <c r="AD149" i="2"/>
  <c r="AI149" i="2" l="1"/>
  <c r="J158" i="2"/>
  <c r="J159" i="2" l="1"/>
  <c r="BH149" i="2" s="1"/>
  <c r="BG149" i="2"/>
  <c r="J160" i="2" l="1"/>
  <c r="BI149" i="2" l="1"/>
  <c r="E26" i="2"/>
</calcChain>
</file>

<file path=xl/comments1.xml><?xml version="1.0" encoding="utf-8"?>
<comments xmlns="http://schemas.openxmlformats.org/spreadsheetml/2006/main">
  <authors>
    <author/>
  </authors>
  <commentList>
    <comment ref="C3" authorId="0">
      <text>
        <r>
          <rPr>
            <sz val="9"/>
            <color rgb="FF000000"/>
            <rFont val="Tahoma"/>
            <family val="2"/>
            <charset val="1"/>
          </rPr>
          <t>Не заполнены Параметры Объекта (Акта) -&gt; Должностные лица -&gt; Инвестор -&gt; Организация</t>
        </r>
      </text>
    </comment>
    <comment ref="C4" authorId="0">
      <text>
        <r>
          <rPr>
            <sz val="9"/>
            <color rgb="FF000000"/>
            <rFont val="Tahoma"/>
            <family val="2"/>
            <charset val="1"/>
          </rPr>
          <t>Не заполнены Параметры Объекта (Акта) -&gt; Должностные лица -&gt; Заказчик -&gt; Организация</t>
        </r>
      </text>
    </comment>
    <comment ref="C5" authorId="0">
      <text>
        <r>
          <rPr>
            <sz val="9"/>
            <color rgb="FF000000"/>
            <rFont val="Tahoma"/>
            <family val="2"/>
            <charset val="1"/>
          </rPr>
          <t>Не заполнены Параметры Объекта (Акта) -&gt; Должностные лица -&gt; Генподрядчик -&gt; Организация</t>
        </r>
      </text>
    </comment>
    <comment ref="C6" authorId="0">
      <text>
        <r>
          <rPr>
            <sz val="9"/>
            <color rgb="FF000000"/>
            <rFont val="Tahoma"/>
            <family val="2"/>
            <charset val="1"/>
          </rPr>
          <t>Не заполнены Параметры Объекта (Акта) -&gt; Должностные лица -&gt; Субподрядчик -&gt; Организация</t>
        </r>
      </text>
    </comment>
    <comment ref="C80" authorId="0">
      <text>
        <r>
          <rPr>
            <sz val="9"/>
            <color rgb="FF000000"/>
            <rFont val="Tahoma"/>
            <family val="2"/>
            <charset val="1"/>
          </rPr>
          <t>Не заполнены Параметры Объекта (Акта) -&gt; Должностные лица -&gt; Исполнил -&gt; Должность</t>
        </r>
      </text>
    </comment>
    <comment ref="F80" authorId="0">
      <text>
        <r>
          <rPr>
            <sz val="9"/>
            <color rgb="FF000000"/>
            <rFont val="Tahoma"/>
            <family val="2"/>
            <charset val="1"/>
          </rPr>
          <t>Не заполнены Параметры Объекта (Акта) -&gt; Должностные лица -&gt; Исполнил -&gt; Ф.И.О.</t>
        </r>
      </text>
    </comment>
    <comment ref="C83" authorId="0">
      <text>
        <r>
          <rPr>
            <sz val="9"/>
            <color rgb="FF000000"/>
            <rFont val="Tahoma"/>
            <family val="2"/>
            <charset val="1"/>
          </rPr>
          <t>Не заполнены Параметры Объекта (Акта) -&gt; Должностные лица -&gt; Проверил -&gt; Должность</t>
        </r>
      </text>
    </comment>
    <comment ref="F83" authorId="0">
      <text>
        <r>
          <rPr>
            <sz val="9"/>
            <color rgb="FF000000"/>
            <rFont val="Tahoma"/>
            <family val="2"/>
            <charset val="1"/>
          </rPr>
          <t>Не заполнены Параметры Объекта (Акта) -&gt; Должностные лица -&gt; Проверил -&gt; Ф.И.О.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7" authorId="0">
      <text>
        <r>
          <rPr>
            <sz val="9"/>
            <color rgb="FF000000"/>
            <rFont val="Tahoma"/>
            <family val="2"/>
            <charset val="1"/>
          </rPr>
          <t>Не заполнены Параметры Объекта (Акта) -&gt; Должностные лица -&gt; Инвестор -&gt; Организация</t>
        </r>
      </text>
    </comment>
    <comment ref="L7" authorId="0">
      <text>
        <r>
          <rPr>
            <sz val="9"/>
            <color rgb="FF000000"/>
            <rFont val="Tahoma"/>
            <family val="2"/>
            <charset val="1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rgb="FF000000"/>
            <rFont val="Tahoma"/>
            <family val="2"/>
            <charset val="1"/>
          </rPr>
          <t>Не заполнены Параметры Объекта (Акта) -&gt; Должностные лица -&gt; Заказчик -&gt; Организация</t>
        </r>
      </text>
    </comment>
    <comment ref="L8" authorId="0">
      <text>
        <r>
          <rPr>
            <sz val="9"/>
            <color rgb="FF000000"/>
            <rFont val="Tahoma"/>
            <family val="2"/>
            <charset val="1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rgb="FF000000"/>
            <rFont val="Tahoma"/>
            <family val="2"/>
            <charset val="1"/>
          </rPr>
          <t>Не заполнены Параметры Объекта (Акта) -&gt; Должностные лица -&gt; Генподрядчик -&gt; Организация</t>
        </r>
      </text>
    </comment>
    <comment ref="L9" authorId="0">
      <text>
        <r>
          <rPr>
            <sz val="9"/>
            <color rgb="FF000000"/>
            <rFont val="Tahoma"/>
            <family val="2"/>
            <charset val="1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rgb="FF000000"/>
            <rFont val="Tahoma"/>
            <family val="2"/>
            <charset val="1"/>
          </rPr>
          <t>Не заполнены Параметры Объекта (Акта) -&gt; Должностные лица -&gt; Субподрядчик -&gt; Организация</t>
        </r>
      </text>
    </comment>
    <comment ref="L10" authorId="0">
      <text>
        <r>
          <rPr>
            <sz val="9"/>
            <color rgb="FF000000"/>
            <rFont val="Tahoma"/>
            <family val="2"/>
            <charset val="1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rgb="FF000000"/>
            <rFont val="Tahoma"/>
            <family val="2"/>
            <charset val="1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rgb="FF000000"/>
            <rFont val="Tahoma"/>
            <family val="2"/>
            <charset val="1"/>
          </rPr>
          <t>Не заполнены Параметры Объекта -&gt; Наименования -&gt; Шифр</t>
        </r>
      </text>
    </comment>
    <comment ref="L13" authorId="0">
      <text>
        <r>
          <rPr>
            <sz val="9"/>
            <color rgb="FF000000"/>
            <rFont val="Tahoma"/>
            <family val="2"/>
            <charset val="1"/>
          </rPr>
          <t>Не заполнены Параметры Акта -&gt; Бухгалтерские реквизиты -&gt; Вид деятельности по ОКДП</t>
        </r>
      </text>
    </comment>
    <comment ref="L14" authorId="0">
      <text>
        <r>
          <rPr>
            <sz val="9"/>
            <color rgb="FF000000"/>
            <rFont val="Tahoma"/>
            <family val="2"/>
            <charset val="1"/>
          </rPr>
          <t>Не заполнены Параметры Акта -&gt; Бухгалтерские реквизиты -&gt; Договор подряда №</t>
        </r>
      </text>
    </comment>
    <comment ref="L15" authorId="0">
      <text>
        <r>
          <rPr>
            <sz val="9"/>
            <color rgb="FF000000"/>
            <rFont val="Tahoma"/>
            <family val="2"/>
            <charset val="1"/>
          </rPr>
          <t>Не заполнены Параметры Акта -&gt; Бухгалтерские реквизиты -&gt; Договор подряда -&gt; Дата</t>
        </r>
      </text>
    </comment>
    <comment ref="L16" authorId="0">
      <text>
        <r>
          <rPr>
            <sz val="9"/>
            <color rgb="FF000000"/>
            <rFont val="Tahoma"/>
            <family val="2"/>
            <charset val="1"/>
          </rPr>
          <t>Не заполнены Параметры Акта -&gt; Бухгалтерские реквизиты -&gt; Вид операции</t>
        </r>
      </text>
    </comment>
    <comment ref="I20" authorId="0">
      <text>
        <r>
          <rPr>
            <sz val="9"/>
            <color rgb="FF000000"/>
            <rFont val="Tahoma"/>
            <family val="2"/>
            <charset val="1"/>
          </rPr>
          <t>Не заполнены Параметры Акта -&gt; Описание -&gt; Номер документа</t>
        </r>
      </text>
    </comment>
    <comment ref="J20" authorId="0">
      <text>
        <r>
          <rPr>
            <sz val="9"/>
            <color rgb="FF000000"/>
            <rFont val="Tahoma"/>
            <family val="2"/>
            <charset val="1"/>
          </rPr>
          <t>Не заполнены Параметры Акта -&gt; Дата утверждения</t>
        </r>
      </text>
    </comment>
    <comment ref="C30" authorId="0">
      <text>
        <r>
          <rPr>
            <sz val="9"/>
            <color rgb="FF000000"/>
            <rFont val="Tahoma"/>
            <family val="2"/>
            <charset val="1"/>
          </rPr>
          <t>Не заполнены Параметры Объекта -&gt; Наименования -&gt; Привязать к стройке</t>
        </r>
      </text>
    </comment>
    <comment ref="C32" authorId="0">
      <text>
        <r>
          <rPr>
            <sz val="9"/>
            <color rgb="FF000000"/>
            <rFont val="Tahoma"/>
            <family val="2"/>
            <charset val="1"/>
          </rPr>
          <t>Не заполнены Параметры Объекта -&gt; Наименования -&gt; Шифр</t>
        </r>
      </text>
    </comment>
    <comment ref="A34" authorId="0">
      <text>
        <r>
          <rPr>
            <sz val="9"/>
            <color rgb="FF000000"/>
            <rFont val="Tahoma"/>
            <family val="2"/>
            <charset val="1"/>
          </rPr>
          <t>Не заполнено описание локальной сметы -&gt; Наименования -&gt; Шифр (№)</t>
        </r>
      </text>
    </comment>
    <comment ref="C36" authorId="0">
      <text>
        <r>
          <rPr>
            <sz val="9"/>
            <color rgb="FF000000"/>
            <rFont val="Tahoma"/>
            <family val="2"/>
            <charset val="1"/>
          </rPr>
          <t>Не заполнены Параметры Объекта -&gt; Описание -&gt; Список чертежей</t>
        </r>
      </text>
    </comment>
    <comment ref="J158" authorId="0">
      <text>
        <r>
          <rPr>
            <sz val="9"/>
            <color rgb="FF000000"/>
            <rFont val="Tahoma"/>
            <family val="2"/>
            <charset val="1"/>
          </rPr>
          <t>Всего : СМР + Оборудование + Прочие</t>
        </r>
      </text>
    </comment>
    <comment ref="C164" authorId="0">
      <text>
        <r>
          <rPr>
            <sz val="9"/>
            <color rgb="FF000000"/>
            <rFont val="Tahoma"/>
            <family val="2"/>
            <charset val="1"/>
          </rPr>
          <t>Не заполнены Параметры Объекта (Акта) -&gt; Должностные лица -&gt; Сдал -&gt; Должность</t>
        </r>
      </text>
    </comment>
    <comment ref="I164" authorId="0">
      <text>
        <r>
          <rPr>
            <sz val="9"/>
            <color rgb="FF000000"/>
            <rFont val="Tahoma"/>
            <family val="2"/>
            <charset val="1"/>
          </rPr>
          <t>Не заполнены Параметры Объекта (Акта) -&gt; Должностные лица -&gt; Сдал -&gt; Ф.И.О.</t>
        </r>
      </text>
    </comment>
    <comment ref="C167" authorId="0">
      <text>
        <r>
          <rPr>
            <sz val="9"/>
            <color rgb="FF000000"/>
            <rFont val="Tahoma"/>
            <family val="2"/>
            <charset val="1"/>
          </rPr>
          <t>Не заполнены Параметры Объекта (Акта) -&gt; Должностные лица -&gt; Принял -&gt; Должность</t>
        </r>
      </text>
    </comment>
    <comment ref="I167" authorId="0">
      <text>
        <r>
          <rPr>
            <sz val="9"/>
            <color rgb="FF000000"/>
            <rFont val="Tahoma"/>
            <family val="2"/>
            <charset val="1"/>
          </rPr>
          <t>Не заполнены Параметры Объекта (Акта) -&gt; Должностные лица -&gt; Принял -&gt; Ф.И.О.</t>
        </r>
      </text>
    </comment>
    <comment ref="C173" authorId="0">
      <text>
        <r>
          <rPr>
            <sz val="9"/>
            <color rgb="FF000000"/>
            <rFont val="Tahoma"/>
            <family val="2"/>
            <charset val="1"/>
          </rPr>
          <t>Не заполнены Параметры Объекта (Акта) -&gt; Должностные лица -&gt; Исполнил -&gt; Должность</t>
        </r>
      </text>
    </comment>
    <comment ref="I173" authorId="0">
      <text>
        <r>
          <rPr>
            <sz val="9"/>
            <color rgb="FF000000"/>
            <rFont val="Tahoma"/>
            <family val="2"/>
            <charset val="1"/>
          </rPr>
          <t>Не заполнены Параметры Объекта (Акта) -&gt; Должностные лица -&gt; Исполнил -&gt; Ф.И.О.</t>
        </r>
      </text>
    </comment>
    <comment ref="C176" authorId="0">
      <text>
        <r>
          <rPr>
            <sz val="9"/>
            <color rgb="FF000000"/>
            <rFont val="Tahoma"/>
            <family val="2"/>
            <charset val="1"/>
          </rPr>
          <t>Не заполнены Параметры Объекта (Акта) -&gt; Должностные лица -&gt; Проверил -&gt; Должность</t>
        </r>
      </text>
    </comment>
    <comment ref="I176" authorId="0">
      <text>
        <r>
          <rPr>
            <sz val="9"/>
            <color rgb="FF000000"/>
            <rFont val="Tahoma"/>
            <family val="2"/>
            <charset val="1"/>
          </rPr>
          <t>Не заполнены Параметры Объекта (Акта) -&gt; Должностные лица -&gt; Проверил -&gt; Ф.И.О.</t>
        </r>
      </text>
    </comment>
  </commentList>
</comments>
</file>

<file path=xl/sharedStrings.xml><?xml version="1.0" encoding="utf-8"?>
<sst xmlns="http://schemas.openxmlformats.org/spreadsheetml/2006/main" count="3939" uniqueCount="638">
  <si>
    <t>Рассчитано с помощью программы "Smeta.ru" v10, ГК "СтройСофт", г. Орел, тел. 8-(910)-747-08-01</t>
  </si>
  <si>
    <t>Инвестор:</t>
  </si>
  <si>
    <t>Заказчик:</t>
  </si>
  <si>
    <t>Генподрядчик:</t>
  </si>
  <si>
    <t>Субподрядчик:</t>
  </si>
  <si>
    <t>РАСЧЕТ СТОИМОСТИ МАТЕРИАЛОВ</t>
  </si>
  <si>
    <t>Объект:</t>
  </si>
  <si>
    <t>Болховский участок кровля производственного здания</t>
  </si>
  <si>
    <t>Составлен в уровне цен : I квартал 2019 г.</t>
  </si>
  <si>
    <t>Наименование и редакция СНБ: ФЕР-2017 с Изм.4 от 2018.01.10</t>
  </si>
  <si>
    <t>№</t>
  </si>
  <si>
    <t>Обосно-</t>
  </si>
  <si>
    <t>Наименование</t>
  </si>
  <si>
    <t>Единица</t>
  </si>
  <si>
    <t>Коли-</t>
  </si>
  <si>
    <t>Цена,</t>
  </si>
  <si>
    <t>Стои-</t>
  </si>
  <si>
    <t>Расчет цены ресурса,</t>
  </si>
  <si>
    <t>НДС</t>
  </si>
  <si>
    <t>п/п</t>
  </si>
  <si>
    <t>вание</t>
  </si>
  <si>
    <t>материала</t>
  </si>
  <si>
    <t>измере-</t>
  </si>
  <si>
    <t>чество</t>
  </si>
  <si>
    <t>руб.</t>
  </si>
  <si>
    <t>мость</t>
  </si>
  <si>
    <t>наименование поставщика материала,</t>
  </si>
  <si>
    <t>%</t>
  </si>
  <si>
    <t>норматива</t>
  </si>
  <si>
    <t>ния</t>
  </si>
  <si>
    <t>наименование прайса и номер строки в прайсе</t>
  </si>
  <si>
    <t>Материалы Подрядчика (учтенные в расценках)</t>
  </si>
  <si>
    <t>01.2.01.01-0021</t>
  </si>
  <si>
    <t>Битумы нефтяные дорожные марки БНД 40/60</t>
  </si>
  <si>
    <t>т</t>
  </si>
  <si>
    <t>Расчет цены : (Цена в Базовом уровне * Индекс) = Цена в Текущем уровне                                         ( 1740  * 6.78  = 11797.2 )</t>
  </si>
  <si>
    <t>Без НДС</t>
  </si>
  <si>
    <t>01.2.01.02-0041</t>
  </si>
  <si>
    <t>Битумы нефтяные строительные кровельные марки БНК-45/190, БНК-45/180</t>
  </si>
  <si>
    <t>Расчет цены : (Цена в Базовом уровне * Индекс) = Цена в Текущем уровне                                         ( 1530  * 6.78  = 10373.4 )</t>
  </si>
  <si>
    <t>01.7.15.03-0041</t>
  </si>
  <si>
    <t>Болты с гайками и шайбами строительные</t>
  </si>
  <si>
    <t>Расчет цены : (Цена в Базовом уровне * Индекс) = Цена в Текущем уровне                                         ( 9040.01  * 6.78  = 61291.27 )</t>
  </si>
  <si>
    <t>11.1.03.01-0082</t>
  </si>
  <si>
    <t>Бруски обрезные хвойных пород длиной 4-6,5 м, шириной 75-150 мм, толщиной 100, 125 мм, II сорта</t>
  </si>
  <si>
    <t>м3</t>
  </si>
  <si>
    <t>Расчет цены : (Цена в Базовом уровне * Индекс) = Цена в Текущем уровне                                         ( 1980  * 6.78  = 13424.4 )</t>
  </si>
  <si>
    <t>11.1.03.01-0077</t>
  </si>
  <si>
    <t>Бруски обрезные хвойных пород длиной 4-6,5 м, шириной 75-150 мм, толщиной 40-75 мм, I сорта</t>
  </si>
  <si>
    <t>Расчет цены : (Цена в Базовом уровне * Индекс) = Цена в Текущем уровне                                         ( 1700  * 6.78  = 11526 )</t>
  </si>
  <si>
    <t>11.1.03.01-0078</t>
  </si>
  <si>
    <t>Бруски обрезные хвойных пород длиной 4-6,5 м, шириной 75-150 мм, толщиной 40-75 мм, II сорта</t>
  </si>
  <si>
    <t>Расчет цены : (Цена в Базовом уровне * Индекс) = Цена в Текущем уровне                                         ( 1601  * 6.78  = 10854.78 )</t>
  </si>
  <si>
    <t>01.7.03.01-0001</t>
  </si>
  <si>
    <t>Вода</t>
  </si>
  <si>
    <t>Расчет цены : (Цена в Базовом уровне * Индекс) = Цена в Текущем уровне                                         ( 2.44  * 6.78  = 16.54 )</t>
  </si>
  <si>
    <t>01.7.15.06-0111</t>
  </si>
  <si>
    <t>Гвозди строительные</t>
  </si>
  <si>
    <t>Расчет цены : (Цена в Базовом уровне * Индекс) = Цена в Текущем уровне                                         ( 11978  * 6.78  = 81210.84 )</t>
  </si>
  <si>
    <t>01.7.15.06-0146</t>
  </si>
  <si>
    <t>Гвозди толевые круглые 3,0х40 мм</t>
  </si>
  <si>
    <t>Расчет цены : (Цена в Базовом уровне * Индекс) = Цена в Текущем уровне                                         ( 8475  * 6.78  = 57460.5 )</t>
  </si>
  <si>
    <t>14.4.01.01-0003</t>
  </si>
  <si>
    <t>Грунтовка ГФ-021 красно-коричневая</t>
  </si>
  <si>
    <t>Расчет цены : (Цена в Базовом уровне * Индекс) = Цена в Текущем уровне                                         ( 15620  * 6.78  = 105903.6 )</t>
  </si>
  <si>
    <t>11.1.03.05-0081</t>
  </si>
  <si>
    <t>Доски необрезные хвойных пород длиной 4-6,5 м, все ширины, толщиной 32-40 мм, III сорта</t>
  </si>
  <si>
    <t>Расчет цены : (Цена в Базовом уровне * Индекс) = Цена в Текущем уровне                                         ( 832.7  * 6.78  = 5645.71 )</t>
  </si>
  <si>
    <t>11.1.03.06-0091</t>
  </si>
  <si>
    <t>Доски обрезные хвойных пород длиной 4-6,5 м, шириной 75-150 мм, толщиной 32-40 мм, III сорта</t>
  </si>
  <si>
    <t>Расчет цены : (Цена в Базовом уровне * Индекс) = Цена в Текущем уровне                                         ( 1155  * 6.78  = 7830.9 )</t>
  </si>
  <si>
    <t>11.1.03.06-0093</t>
  </si>
  <si>
    <t>Доски обрезные хвойных пород длиной 4-6,5 м, шириной 75-150 мм, толщиной 44 мм и более, I сорта</t>
  </si>
  <si>
    <t>Расчет цены : (Цена в Базовом уровне * Индекс) = Цена в Текущем уровне                                         ( 1572  * 6.78  = 10658.16 )</t>
  </si>
  <si>
    <t>11.1.03.06-0094</t>
  </si>
  <si>
    <t>Доски обрезные хвойных пород длиной 4-6,5 м, шириной 75-150 мм, толщиной 44 мм и более, II сорта</t>
  </si>
  <si>
    <t>Расчет цены : (Цена в Базовом уровне * Индекс) = Цена в Текущем уровне                                         ( 1320  * 6.78  = 8949.6 )</t>
  </si>
  <si>
    <t>08.2.02.11-0007</t>
  </si>
  <si>
    <t>Канат двойной свивки типа ТК, конструкции 6х19(1+6+12)+1 о.с., оцинкованный из проволок марки В, маркировочная группа 1770 н/мм2, диаметром 5,5 мм</t>
  </si>
  <si>
    <t>10 м</t>
  </si>
  <si>
    <t>Расчет цены : (Цена в Базовом уровне * Индекс) = Цена в Текущем уровне                                         ( 50.24  * 6.78  = 340.63 )</t>
  </si>
  <si>
    <t>01.7.20.08-0071</t>
  </si>
  <si>
    <t>Канаты пеньковые пропитанные</t>
  </si>
  <si>
    <t>Расчет цены : (Цена в Базовом уровне * Индекс) = Цена в Текущем уровне                                         ( 37900  * 6.78  = 256962 )</t>
  </si>
  <si>
    <t>01.7.20.08-0072</t>
  </si>
  <si>
    <t>Канаты трехпрядные из капроновых нитей</t>
  </si>
  <si>
    <t>Расчет цены : (Цена в Базовом уровне * Индекс) = Цена в Текущем уровне                                         ( 87116  * 6.78  = 590646.48 )</t>
  </si>
  <si>
    <t>01.3.01.03-0002</t>
  </si>
  <si>
    <t>Керосин для технических целей марок КТ-1, КТ-2</t>
  </si>
  <si>
    <t>Расчет цены : (Цена в Базовом уровне * Индекс) = Цена в Текущем уровне                                         ( 2606.9  * 6.78  = 17674.78 )</t>
  </si>
  <si>
    <t>01.3.02.08-0001</t>
  </si>
  <si>
    <t>Кислород технический газообразный</t>
  </si>
  <si>
    <t>Расчет цены : (Цена в Базовом уровне * Индекс) = Цена в Текущем уровне                                         ( 6.22  * 6.78  = 42.17 )</t>
  </si>
  <si>
    <t>08.1.02.25-0062</t>
  </si>
  <si>
    <t>Кляммеры приведенные к марке КЛ-2</t>
  </si>
  <si>
    <t>1000 шт.</t>
  </si>
  <si>
    <t>Расчет цены : (Цена в Базовом уровне * Индекс) = Цена в Текущем уровне                                         ( 1400  * 6.78  = 9492 )</t>
  </si>
  <si>
    <t>11.1.02.04-0031</t>
  </si>
  <si>
    <t>Лесоматериалы круглые хвойных пород для строительства диаметром 14-24 см, длиной 3-6,5 м</t>
  </si>
  <si>
    <t>Расчет цены : (Цена в Базовом уровне * Индекс) = Цена в Текущем уровне                                         ( 558.33  * 6.78  = 3785.48 )</t>
  </si>
  <si>
    <t>01.2.03.03-0013</t>
  </si>
  <si>
    <t>Мастика битумная кровельная горячая</t>
  </si>
  <si>
    <t>Расчет цены : (Цена в Базовом уровне * Индекс) = Цена в Текущем уровне                                         ( 3390  * 6.78  = 22984.2 )</t>
  </si>
  <si>
    <t>01.3.05.23-0129</t>
  </si>
  <si>
    <t>Натрий фтористый технический, марка А, сорт I</t>
  </si>
  <si>
    <t>Расчет цены : (Цена в Базовом уровне * Индекс) = Цена в Текущем уровне                                         ( 19100  * 6.78  = 129498 )</t>
  </si>
  <si>
    <t>07.2.07.12-0020</t>
  </si>
  <si>
    <t>Отдельные конструктивные элементы зданий и сооружений с преобладанием горячекатаных профилей, средняя масса сборочной единицы от 0,1 до 0,5 т</t>
  </si>
  <si>
    <t>Расчет цены : (Цена в Базовом уровне * Индекс) = Цена в Текущем уровне                                         ( 7712  * 6.78  = 52287.36 )</t>
  </si>
  <si>
    <t>14.5.06.03-0002</t>
  </si>
  <si>
    <t>Паста антисептическая</t>
  </si>
  <si>
    <t>Расчет цены : (Цена в Базовом уровне * Индекс) = Цена в Текущем уровне                                         ( 15255  * 6.78  = 103428.9 )</t>
  </si>
  <si>
    <t>08.1.02.11-0001</t>
  </si>
  <si>
    <t>Поковки из квадратных заготовок, масса 1,8 кг</t>
  </si>
  <si>
    <t>Расчет цены : (Цена в Базовом уровне * Индекс) = Цена в Текущем уровне                                         ( 5989  * 6.78  = 40605.42 )</t>
  </si>
  <si>
    <t>08.1.02.11-0003</t>
  </si>
  <si>
    <t>Поковки из квадратных заготовок, масса 2,825 кг</t>
  </si>
  <si>
    <t>08.1.02.11-0013</t>
  </si>
  <si>
    <t>Поковки оцинкованные, масса 2,825 кг</t>
  </si>
  <si>
    <t>Расчет цены : (Цена в Базовом уровне * Индекс) = Цена в Текущем уровне                                         ( 7977  * 6.78  = 54084.06 )</t>
  </si>
  <si>
    <t>08.3.03.06-0002</t>
  </si>
  <si>
    <t>Проволока горячекатаная в мотках, диаметром 6,3-6,5 мм</t>
  </si>
  <si>
    <t>Расчет цены : (Цена в Базовом уровне * Индекс) = Цена в Текущем уровне                                         ( 4455.2  * 6.78  = 30206.26 )</t>
  </si>
  <si>
    <t>08.3.03.05-0002</t>
  </si>
  <si>
    <t>Проволока канатная оцинкованная, диаметром 3 мм</t>
  </si>
  <si>
    <t>Расчет цены : (Цена в Базовом уровне * Индекс) = Цена в Текущем уровне                                         ( 8190  * 6.78  = 55528.2 )</t>
  </si>
  <si>
    <t>01.3.02.09-0022</t>
  </si>
  <si>
    <t>Пропан-бутан, смесь техническая</t>
  </si>
  <si>
    <t>кг</t>
  </si>
  <si>
    <t>Расчет цены : (Цена в Базовом уровне * Индекс) = Цена в Текущем уровне                                         ( 6.09  * 6.78  = 41.29 )</t>
  </si>
  <si>
    <t>14.5.09.07-0029</t>
  </si>
  <si>
    <t>Растворитель марки Р-4</t>
  </si>
  <si>
    <t>Расчет цены : (Цена в Базовом уровне * Индекс) = Цена в Текущем уровне                                         ( 9420  * 6.78  = 63867.6 )</t>
  </si>
  <si>
    <t>12.1.02.06-0022</t>
  </si>
  <si>
    <t>Рубероид кровельный с пылевидной посыпкой марки РКП-350б</t>
  </si>
  <si>
    <t>м2</t>
  </si>
  <si>
    <t>Расчет цены : (Цена в Базовом уровне * Индекс) = Цена в Текущем уровне                                         ( 6.2  * 6.78  = 42.04 )</t>
  </si>
  <si>
    <t>14.2.04.01-0001</t>
  </si>
  <si>
    <t>Смола каменноугольная для дорожного строительства</t>
  </si>
  <si>
    <t>Расчет цены : (Цена в Базовом уровне * Индекс) = Цена в Текущем уровне                                         ( 1695  * 6.78  = 11492.1 )</t>
  </si>
  <si>
    <t>08.3.05.05-0053</t>
  </si>
  <si>
    <t>Сталь листовая оцинкованная толщиной листа 0,7 мм</t>
  </si>
  <si>
    <t>Расчет цены : (Цена в Базовом уровне * Индекс) = Цена в Текущем уровне                                         ( 11200  * 6.78  = 75936 )</t>
  </si>
  <si>
    <t>12.1.02.14-0001</t>
  </si>
  <si>
    <t>Толь с крупнозернистой посыпкой гидроизоляционный марки ТГ-350</t>
  </si>
  <si>
    <t>Расчет цены : (Цена в Базовом уровне * Индекс) = Цена в Текущем уровне                                         ( 5.71  * 6.78  = 38.71 )</t>
  </si>
  <si>
    <t>08.3.11.01-0091</t>
  </si>
  <si>
    <t>Швеллеры № 40 из стали марки Ст0</t>
  </si>
  <si>
    <t>Расчет цены : (Цена в Базовом уровне * Индекс) = Цена в Текущем уровне                                         ( 4920  * 6.78  = 33357.6 )</t>
  </si>
  <si>
    <t>11.2.07.12-0002</t>
  </si>
  <si>
    <t>Штапик (раскладка) размером 10х19 мм</t>
  </si>
  <si>
    <t>Расчет цены : (Цена в Базовом уровне * Индекс) = Цена в Текущем уровне                                         ( 14250  * 6.78  = 96615 )</t>
  </si>
  <si>
    <t>11.2.13.06-0011</t>
  </si>
  <si>
    <t>Щиты: настила</t>
  </si>
  <si>
    <t>Расчет цены : (Цена в Базовом уровне * Индекс) = Цена в Текущем уровне                                         ( 35.22  * 6.78  = 238.79 )</t>
  </si>
  <si>
    <t>01.7.11.07-0032</t>
  </si>
  <si>
    <t>Электроды диаметром 4 мм Э42</t>
  </si>
  <si>
    <t>Расчет цены : (Цена в Базовом уровне * Индекс) = Цена в Текущем уровне                                         ( 10315.01  * 6.78  = 69935.77 )</t>
  </si>
  <si>
    <t>Итого</t>
  </si>
  <si>
    <t>Материалы Подрядчика (неучтенные в расценках)</t>
  </si>
  <si>
    <t>04.2.02.02</t>
  </si>
  <si>
    <t>Асфальт литой песчаный</t>
  </si>
  <si>
    <t>Цена по прайсу : (занесенная вручную)</t>
  </si>
  <si>
    <t>01.7.16.02</t>
  </si>
  <si>
    <t>Детали деревянные лесов</t>
  </si>
  <si>
    <t>Расчет цены : (Цена в Базовом уровне * Индекс) = Цена в Текущем уровне                                         ( 0  * 6.78  )</t>
  </si>
  <si>
    <t>Детали стальных трубчатых лесов</t>
  </si>
  <si>
    <t>11.1.03.05</t>
  </si>
  <si>
    <t>Доски необрезные</t>
  </si>
  <si>
    <t>12.1.02.15</t>
  </si>
  <si>
    <t>Материалы рулонные кровельные</t>
  </si>
  <si>
    <t>ШТ</t>
  </si>
  <si>
    <t>02.2.02.02</t>
  </si>
  <si>
    <t>Песок</t>
  </si>
  <si>
    <t>01.7.07.12</t>
  </si>
  <si>
    <t>Пленка полиэтиленовая</t>
  </si>
  <si>
    <t>08.3.09.05</t>
  </si>
  <si>
    <t>Профлист</t>
  </si>
  <si>
    <t>08.1.02.25</t>
  </si>
  <si>
    <t>Саморез кровельный</t>
  </si>
  <si>
    <t>01.7.07.07</t>
  </si>
  <si>
    <t>Строительный мусор</t>
  </si>
  <si>
    <t>02.2.05.04</t>
  </si>
  <si>
    <t>Щебень</t>
  </si>
  <si>
    <t>Всего</t>
  </si>
  <si>
    <t>Исполнил:</t>
  </si>
  <si>
    <t>[должность] / [подпись]</t>
  </si>
  <si>
    <t>[расшифровка подписи]</t>
  </si>
  <si>
    <t>М.П.</t>
  </si>
  <si>
    <t>Проверил: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</si>
  <si>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</si>
  <si>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</si>
  <si>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</si>
  <si>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</si>
  <si>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</si>
  <si>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</si>
  <si>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по ОКПО</t>
  </si>
  <si>
    <t>Стройка: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</si>
  <si>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</si>
  <si>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</si>
  <si>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</si>
  <si>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</si>
  <si>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</si>
  <si>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</si>
  <si>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</si>
  <si>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</si>
  <si>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</si>
  <si>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</si>
  <si>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</si>
  <si>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</si>
  <si>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</si>
  <si>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 xml:space="preserve">Составлен в уровне цен : 01.01.2000 г.  с пересчетом в текущий уровень цен на: </t>
  </si>
  <si>
    <t xml:space="preserve">Сметная (договорная) стоимость в соответствии с договором подряда (субподряда): </t>
  </si>
  <si>
    <t>тыс.руб.</t>
  </si>
  <si>
    <t>Реконструкция производственного здания г Болхов</t>
  </si>
  <si>
    <t>Шифр объекта:</t>
  </si>
  <si>
    <t xml:space="preserve"> 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</si>
  <si>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</si>
  <si>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</si>
  <si>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</si>
  <si>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</si>
  <si>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01.01.2000 г.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</si>
  <si>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</si>
  <si>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</si>
  <si>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</si>
  <si>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</si>
  <si>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</si>
  <si>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</si>
  <si>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</t>
  </si>
  <si>
    <t>Цена за единицу, руб.</t>
  </si>
  <si>
    <t>Cтоимость, руб.</t>
  </si>
  <si>
    <t>Наименование работ и затрат</t>
  </si>
  <si>
    <t>изме-</t>
  </si>
  <si>
    <t>в том числе:</t>
  </si>
  <si>
    <t>рения</t>
  </si>
  <si>
    <t>ОЗП</t>
  </si>
  <si>
    <t>Экспл.</t>
  </si>
  <si>
    <t>в т.ч.</t>
  </si>
  <si>
    <t>машин</t>
  </si>
  <si>
    <t>з/п маш.</t>
  </si>
  <si>
    <t>46-04-008-04</t>
  </si>
  <si>
    <t>Разборка покрытий кровель из волнистых и полуволнистых асбестоцементных листов</t>
  </si>
  <si>
    <t>100 м2</t>
  </si>
  <si>
    <t xml:space="preserve">   Накладные расходы (НР) : </t>
  </si>
  <si>
    <t xml:space="preserve"> % </t>
  </si>
  <si>
    <t xml:space="preserve">   Сметная прибыль    (СП) : </t>
  </si>
  <si>
    <t xml:space="preserve">   Итого с НР и СП : </t>
  </si>
  <si>
    <t>58-17-1</t>
  </si>
  <si>
    <t>Разборка теплоизоляции на кровле из двух слоёв стеклоткани</t>
  </si>
  <si>
    <t>2,1</t>
  </si>
  <si>
    <t>58-1-3</t>
  </si>
  <si>
    <t>Разборка деревянных элементов конструкций крыш стропил со стойками и подкосами из брусьев и бревен</t>
  </si>
  <si>
    <t>3,1</t>
  </si>
  <si>
    <t>58-18-1</t>
  </si>
  <si>
    <t>Смена обрешетки с прозорами из досок толщиной до 30 мм</t>
  </si>
  <si>
    <t>4,1</t>
  </si>
  <si>
    <t>4,2</t>
  </si>
  <si>
    <t xml:space="preserve"> Расчет цены </t>
  </si>
  <si>
    <t xml:space="preserve">   [6 456,71 /  6,78] +  2% Заг.скл = 971.37</t>
  </si>
  <si>
    <t>58-5-6</t>
  </si>
  <si>
    <t>Ремонт деревянных элементов конструкций крыш выправка деревянных стропильных ног с постановкой раскосов</t>
  </si>
  <si>
    <t>14-02-015-01</t>
  </si>
  <si>
    <t>Покрытие пленкой стен и кровель</t>
  </si>
  <si>
    <t>6,1</t>
  </si>
  <si>
    <t xml:space="preserve">   [10,8 /  6,78] +  2% Заг.скл = 1.62</t>
  </si>
  <si>
    <t>10-01-002-01</t>
  </si>
  <si>
    <t>Установка стропил</t>
  </si>
  <si>
    <t>10-01-010-01</t>
  </si>
  <si>
    <t>Установка элементов каркаса из брусьев</t>
  </si>
  <si>
    <t>10-01-083-04</t>
  </si>
  <si>
    <t>Устройство по фермам настила рабочего толщиной 40 мм разреженного</t>
  </si>
  <si>
    <t>12-01-015-01</t>
  </si>
  <si>
    <t>Устройство пароизоляции оклеечной в один слой</t>
  </si>
  <si>
    <t>12-01-005-01</t>
  </si>
  <si>
    <t>Защита ендов дополнительным двухслойным ковром из рулонных материалов на битумной мастике</t>
  </si>
  <si>
    <t>100 м</t>
  </si>
  <si>
    <t>11,1</t>
  </si>
  <si>
    <t xml:space="preserve">   [650,1 /  6,78] +  2% Заг.скл = 97.8</t>
  </si>
  <si>
    <t>09-04-002-01</t>
  </si>
  <si>
    <t>Монтаж кровельного покрытия из профилированного листа при высоте здания до 25 м</t>
  </si>
  <si>
    <t>12,1</t>
  </si>
  <si>
    <t xml:space="preserve">   [1,71 /  6,78] +  2% Заг.скл = .26</t>
  </si>
  <si>
    <t>12,2</t>
  </si>
  <si>
    <t xml:space="preserve">   [1 916,66 /  6,78] +  2% Заг.скл = 288.34</t>
  </si>
  <si>
    <t>10-01-089-03</t>
  </si>
  <si>
    <t>Антисептирование водными растворами покрытий по фермам</t>
  </si>
  <si>
    <t>12-01-008-01</t>
  </si>
  <si>
    <t>Устройство обделок на фасадах (наружные подоконники, пояски, балконы и др.) включая водосточные трубы, с изготовлением элементов труб</t>
  </si>
  <si>
    <t>08-07-001-02</t>
  </si>
  <si>
    <t>Установка и разборка наружных инвентарных лесов высотой до 16 м трубчатых для прочих отделочных работ</t>
  </si>
  <si>
    <t>15,1</t>
  </si>
  <si>
    <t>15,2</t>
  </si>
  <si>
    <t>31-01-025-01</t>
  </si>
  <si>
    <t>Устройство асфальтовой отмостки на щебеночном основании толщиной 20 см</t>
  </si>
  <si>
    <t>16,1</t>
  </si>
  <si>
    <t xml:space="preserve">   [342 /  6,78] +  2% Заг.скл = 51.45</t>
  </si>
  <si>
    <t>16,2</t>
  </si>
  <si>
    <t xml:space="preserve">   [1 016,95 /  6,78] +  2% Заг.скл = 152.99</t>
  </si>
  <si>
    <t>16,3</t>
  </si>
  <si>
    <t xml:space="preserve">   [413,33 /  6,78] +  2% Заг.скл = 62.18</t>
  </si>
  <si>
    <t>Итого по локальной смете:</t>
  </si>
  <si>
    <t>Прямые затраты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</si>
  <si>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</si>
  <si>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</si>
  <si>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</si>
  <si>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    ЗП машинистов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</si>
  <si>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</si>
  <si>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</si>
  <si>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</si>
  <si>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</si>
  <si>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</si>
  <si>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</si>
  <si>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</si>
  <si>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</si>
  <si>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</si>
  <si>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 xml:space="preserve">Итого: </t>
  </si>
  <si>
    <t>Стоимость                    в базовых ценах</t>
  </si>
  <si>
    <t>Коэффициенты</t>
  </si>
  <si>
    <t>Индекс пересчета</t>
  </si>
  <si>
    <t>Стоимость                    в текущих ценах</t>
  </si>
  <si>
    <t>Строительные</t>
  </si>
  <si>
    <t>Монтажные</t>
  </si>
  <si>
    <t>Оборудование</t>
  </si>
  <si>
    <t>Прочие</t>
  </si>
  <si>
    <t>В том числе: СМР</t>
  </si>
  <si>
    <t xml:space="preserve">Всего </t>
  </si>
  <si>
    <t>Всего с НДС</t>
  </si>
  <si>
    <t>Сдал:</t>
  </si>
  <si>
    <t>Принял:</t>
  </si>
  <si>
    <t>Конец</t>
  </si>
  <si>
    <t>Smeta.RU  (495) 974-1589</t>
  </si>
  <si>
    <t>_PS_</t>
  </si>
  <si>
    <t>Smeta.RU</t>
  </si>
  <si>
    <t>АО "Орелоблэнерго"  Доп. раб. место  FStS-0040149</t>
  </si>
  <si>
    <t>- стоимость материалов (последний расчет)</t>
  </si>
  <si>
    <t>- номер последнего сформированного листа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</si>
  <si>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</si>
  <si>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</si>
  <si>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Параметры5.xls</t>
  </si>
  <si>
    <t>- имя последнего использованного файла содержащего параметры</t>
  </si>
  <si>
    <t>Сметные нормы списания</t>
  </si>
  <si>
    <t>Коды ценников</t>
  </si>
  <si>
    <t>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</si>
  <si>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</si>
  <si>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</si>
  <si>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</si>
  <si>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</si>
  <si>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</si>
  <si>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ФЕР-2001, 46-04-008-04, приказ Минстроя России №1039/пр от 30.12.2016г.</t>
  </si>
  <si>
    <t>Реконструкция зданий и сооружений</t>
  </si>
  <si>
    <t>ФЕР-46</t>
  </si>
  <si>
    <t>2</t>
  </si>
  <si>
    <t>ФЕРр-2001, 58-17-1, приказ Минстроя России №1039/пр от 30.12.2016г.</t>
  </si>
  <si>
    <t>Ремонтно-строительные работы</t>
  </si>
  <si>
    <t>Крыши, кровля</t>
  </si>
  <si>
    <t>ФЕРр-58</t>
  </si>
  <si>
    <t>Материалы ( строительные )</t>
  </si>
  <si>
    <t>Строка добавленная вручную</t>
  </si>
  <si>
    <t>По умолчанию</t>
  </si>
  <si>
    <t>3</t>
  </si>
  <si>
    <t>ФЕРр-2001, 58-1-3, приказ Минстроя России №1039/пр от 30.12.2016г.</t>
  </si>
  <si>
    <t>4</t>
  </si>
  <si>
    <t>ФЕРр-2001, 58-18-1, приказ Минстроя России №1039/пр от 30.12.2016г.</t>
  </si>
  <si>
    <t>[6 456,71 /  6,78] +  2% Заг.скл</t>
  </si>
  <si>
    <t>5</t>
  </si>
  <si>
    <t>ФЕРр-2001, 58-5-6, приказ Минстроя России №1039/пр от 30.12.2016г.</t>
  </si>
  <si>
    <t>6</t>
  </si>
  <si>
    <t>ФЕР-2001, 14-02-015-01, приказ Минстроя России №1039/пр от 30.12.2016г.</t>
  </si>
  <si>
    <t>Общестроительные и специальные строительные работы</t>
  </si>
  <si>
    <t>Конструкции в с/хозяйстве ( теплицы пленочные )</t>
  </si>
  <si>
    <t>ФЕР-14</t>
  </si>
  <si>
    <t>[10,8 /  6,78] +  2% Заг.скл</t>
  </si>
  <si>
    <t>7</t>
  </si>
  <si>
    <t>ФЕР-2001, 10-01-002-01, приказ Минстроя России №1039/пр от 30.12.2016г.</t>
  </si>
  <si>
    <t>Деревянные конструкции</t>
  </si>
  <si>
    <t>ФЕР-10</t>
  </si>
  <si>
    <t>8</t>
  </si>
  <si>
    <t>ФЕР-2001, 10-01-010-01, приказ Минстроя России №1039/пр от 30.12.2016г.</t>
  </si>
  <si>
    <t>9</t>
  </si>
  <si>
    <t>ФЕР-2001, 10-01-083-04, приказ Минстроя России №1039/пр от 30.12.2016г.</t>
  </si>
  <si>
    <t>10</t>
  </si>
  <si>
    <t>ФЕР-2001, 12-01-015-01, приказ Минстроя России №1039/пр от 30.12.2016г.</t>
  </si>
  <si>
    <t>Кровли</t>
  </si>
  <si>
    <t>ФЕР-12</t>
  </si>
  <si>
    <t>11</t>
  </si>
  <si>
    <t>ФЕР-2001, 12-01-005-01, приказ Минстроя России №1039/пр от 30.12.2016г.</t>
  </si>
  <si>
    <t>[650,1 /  6,78] +  2% Заг.скл</t>
  </si>
  <si>
    <t>12</t>
  </si>
  <si>
    <t>ФЕР-2001, 09-04-002-01, приказ Минстроя России №1039/пр от 30.12.2016г.</t>
  </si>
  <si>
    <t>Металло-конструкции</t>
  </si>
  <si>
    <t>ФЕР-09</t>
  </si>
  <si>
    <t>[1,71 /  6,78] +  2% Заг.скл</t>
  </si>
  <si>
    <t>[1 916,66 /  6,78] +  2% Заг.скл</t>
  </si>
  <si>
    <t>13</t>
  </si>
  <si>
    <t>ФЕР-2001, 10-01-089-03, приказ Минстроя России №1039/пр от 30.12.2016г.</t>
  </si>
  <si>
    <t>14</t>
  </si>
  <si>
    <t>ФЕР-2001, 12-01-008-01, приказ Минстроя России №1039/пр от 30.12.2016г.</t>
  </si>
  <si>
    <t>15</t>
  </si>
  <si>
    <t>ФЕР-2001, 08-07-001-02, приказ Минстроя России №1039/пр от 30.12.2016г.</t>
  </si>
  <si>
    <t>Конструкции из кирпича и блоков</t>
  </si>
  <si>
    <t>ФЕР-08</t>
  </si>
  <si>
    <t>16</t>
  </si>
  <si>
    <t>ФЕР-2001, 31-01-025-01, приказ Минстроя России №1039/пр от 30.12.2016г.</t>
  </si>
  <si>
    <t>Аэродромы</t>
  </si>
  <si>
    <t>ФЕР-31</t>
  </si>
  <si>
    <t>[342 /  6,78] +  2% Заг.скл</t>
  </si>
  <si>
    <t>[1 016,95 /  6,78] +  2% Заг.скл</t>
  </si>
  <si>
    <t>[413,33 /  6,78] +  2% Заг.скл</t>
  </si>
  <si>
    <t>ПЗ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</si>
  <si>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</si>
  <si>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</si>
  <si>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</si>
  <si>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</si>
  <si>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</si>
  <si>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</si>
  <si>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</si>
  <si>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</si>
  <si>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</si>
  <si>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</si>
  <si>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</si>
  <si>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</si>
  <si>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</si>
  <si>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</si>
  <si>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</si>
  <si>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</si>
  <si>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</si>
  <si>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</si>
  <si>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</si>
  <si>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</si>
  <si>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</si>
  <si>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</si>
  <si>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</si>
  <si>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</si>
  <si>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</si>
  <si>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</si>
  <si>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</si>
  <si>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</si>
  <si>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</si>
  <si>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</si>
  <si>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</si>
  <si>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</si>
  <si>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</si>
  <si>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</si>
  <si>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</si>
  <si>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</si>
  <si>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</si>
  <si>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</si>
  <si>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</si>
  <si>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</si>
  <si>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</si>
  <si>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</si>
  <si>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</si>
  <si>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</si>
  <si>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</si>
  <si>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</si>
  <si>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</si>
  <si>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</si>
  <si>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</si>
  <si>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</si>
  <si>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</si>
  <si>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</si>
  <si>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</si>
  <si>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</si>
  <si>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</si>
  <si>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</si>
  <si>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</si>
  <si>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</si>
  <si>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</si>
  <si>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</si>
  <si>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</si>
  <si>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</si>
  <si>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</si>
  <si>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</si>
  <si>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</si>
  <si>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</si>
  <si>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</si>
  <si>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</si>
  <si>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</si>
  <si>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</si>
  <si>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</si>
  <si>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</si>
  <si>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</si>
  <si>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</si>
  <si>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</si>
  <si>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</si>
  <si>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</si>
  <si>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</si>
  <si>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</si>
  <si>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</si>
  <si>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</si>
  <si>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</si>
  <si>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</si>
  <si>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</si>
  <si>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</si>
  <si>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</si>
  <si>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</si>
  <si>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</si>
  <si>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</si>
  <si>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</si>
  <si>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</si>
  <si>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</si>
  <si>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</si>
  <si>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</si>
  <si>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</si>
  <si>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</si>
  <si>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</si>
  <si>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</si>
  <si>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</si>
  <si>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</si>
  <si>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</si>
  <si>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</si>
  <si>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</si>
  <si>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</si>
  <si>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</si>
  <si>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</si>
  <si>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</si>
  <si>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2019 г.</t>
  </si>
  <si>
    <t>Индексы за итогом</t>
  </si>
  <si>
    <t>_OBSM_</t>
  </si>
  <si>
    <t>1-100-20</t>
  </si>
  <si>
    <t>Рабочий среднего разряда 2</t>
  </si>
  <si>
    <t>чел.-ч.</t>
  </si>
  <si>
    <t>91.06.03-055</t>
  </si>
  <si>
    <t>ФСЭМ-2001, 91.06.03-055, приказ Минстроя России №1039/пр от 30.12.2016г.</t>
  </si>
  <si>
    <t>Лебедки электрические тяговым усилием 19,62 кН (2 т)</t>
  </si>
  <si>
    <t>маш.-ч</t>
  </si>
  <si>
    <t>91.06.03-060</t>
  </si>
  <si>
    <t>ФСЭМ-2001, 91.06.03-060, приказ Минстроя России №1039/пр от 30.12.2016г.</t>
  </si>
  <si>
    <t>Лебедки электрические тяговым усилием до 5,79 кН (0,59 т)</t>
  </si>
  <si>
    <t>1-100-24</t>
  </si>
  <si>
    <t>Рабочий среднего разряда 2.4</t>
  </si>
  <si>
    <t>4-100-00</t>
  </si>
  <si>
    <t>Затраты труда машинистов</t>
  </si>
  <si>
    <t>91.05.01-017</t>
  </si>
  <si>
    <t>ФСЭМ-2001, 91.05.01-017, приказ Минстроя России №1039/пр от 30.12.2016г.</t>
  </si>
  <si>
    <t>Краны башенные, грузоподъемность 8 т</t>
  </si>
  <si>
    <t>1-100-22</t>
  </si>
  <si>
    <t>Рабочий среднего разряда 2.2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</si>
  <si>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</si>
  <si>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</si>
  <si>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</si>
  <si>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ФССЦ-2001, 01.7.15.06-0111, приказ Минстроя России №1039/пр от 30.12.2016г.</t>
  </si>
  <si>
    <t>1-100-28</t>
  </si>
  <si>
    <t>Рабочий среднего разряда 2.8</t>
  </si>
  <si>
    <t>ФССЦ-2001, 08.1.02.11-0001, приказ Минстроя России №1039/пр от 30.12.2016г.</t>
  </si>
  <si>
    <t>ФССЦ-2001, 11.1.02.04-0031, приказ Минстроя России №1039/пр от 30.12.2016г.</t>
  </si>
  <si>
    <t>1-100-25</t>
  </si>
  <si>
    <t>Рабочий среднего разряда 2.5</t>
  </si>
  <si>
    <t>ФССЦ-2001, 01.7.20.08-0072, приказ Минстроя России №1039/пр от 30.12.2016г.</t>
  </si>
  <si>
    <t>ФССЦ-2001, 08.1.02.25-0062, приказ Минстроя России №1039/пр от 30.12.2016г.</t>
  </si>
  <si>
    <t>ФССЦ-2001, 08.3.03.05-0002, приказ Минстроя России №1039/пр от 30.12.2016г.</t>
  </si>
  <si>
    <t>ФССЦ-2001, 11.2.07.12-0002, приказ Минстроя России №1039/пр от 30.12.2016г.</t>
  </si>
  <si>
    <t>1-100-27</t>
  </si>
  <si>
    <t>Рабочий среднего разряда 2.7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</si>
  <si>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</si>
  <si>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</si>
  <si>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</si>
  <si>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ФССЦ-2001, 08.3.03.06-0002, приказ Минстроя России №1039/пр от 30.12.2016г.</t>
  </si>
  <si>
    <t>ФССЦ-2001, 11.1.03.01-0078, приказ Минстроя России №1039/пр от 30.12.2016г.</t>
  </si>
  <si>
    <t>ФССЦ-2001, 11.1.03.01-0082, приказ Минстроя России №1039/пр от 30.12.2016г.</t>
  </si>
  <si>
    <t>ФССЦ-2001, 11.1.03.06-0093, приказ Минстроя России №1039/пр от 30.12.2016г.</t>
  </si>
  <si>
    <t>ФССЦ-2001, 12.1.02.14-0001, приказ Минстроя России №1039/пр от 30.12.2016г.</t>
  </si>
  <si>
    <t>ФССЦ-2001, 14.5.06.03-0002, приказ Минстроя России №1039/пр от 30.12.2016г.</t>
  </si>
  <si>
    <t>ФССЦ-2001, 01.7.15.03-0041, приказ Минстроя России №1039/пр от 30.12.2016г.</t>
  </si>
  <si>
    <t>ФССЦ-2001, 08.1.02.11-0003, приказ Минстроя России №1039/пр от 30.12.2016г.</t>
  </si>
  <si>
    <t>ФССЦ-2001, 11.1.03.05-0081, приказ Минстроя России №1039/пр от 30.12.2016г.</t>
  </si>
  <si>
    <t>ФССЦ-2001, 11.1.03.06-0094, приказ Минстроя России №1039/пр от 30.12.2016г.</t>
  </si>
  <si>
    <t>ФССЦ-2001, 14.2.04.01-0001, приказ Минстроя России №1039/пр от 30.12.2016г.</t>
  </si>
  <si>
    <t>1-100-32</t>
  </si>
  <si>
    <t>Рабочий среднего разряда 3.2</t>
  </si>
  <si>
    <t>ФССЦ-2001, 11.1.03.06-0091, приказ Минстроя России №1039/пр от 30.12.2016г.</t>
  </si>
  <si>
    <t>1-100-38</t>
  </si>
  <si>
    <t>Рабочий среднего разряда 3.8</t>
  </si>
  <si>
    <t>91.08.04-021</t>
  </si>
  <si>
    <t>ФСЭМ-2001, 91.08.04-021, приказ Минстроя России №1039/пр от 30.12.2016г.</t>
  </si>
  <si>
    <t>Котлы битумные передвижные 400 л</t>
  </si>
  <si>
    <t>ФССЦ-2001, 01.2.01.02-0041, приказ Минстроя России №1039/пр от 30.12.2016г.</t>
  </si>
  <si>
    <t>ФССЦ-2001, 01.2.03.03-0013, приказ Минстроя России №1039/пр от 30.12.2016г.</t>
  </si>
  <si>
    <t>ФССЦ-2001, 01.3.01.03-0002, приказ Минстроя России №1039/пр от 30.12.2016г.</t>
  </si>
  <si>
    <t>ФССЦ-2001, 12.1.02.06-0022, приказ Минстроя России №1039/пр от 30.12.2016г.</t>
  </si>
  <si>
    <t>1-100-42</t>
  </si>
  <si>
    <t>Рабочий среднего разряда 4.2</t>
  </si>
  <si>
    <t>91.05.02-005</t>
  </si>
  <si>
    <t>ФСЭМ-2001, 91.05.02-005, приказ Минстроя России №1039/пр от 30.12.2016г.</t>
  </si>
  <si>
    <t>Краны козловые, грузоподъемность 32 т</t>
  </si>
  <si>
    <t>91.05.06-008</t>
  </si>
  <si>
    <t>ФСЭМ-2001, 91.05.06-008, приказ Минстроя России №1039/пр от 30.12.2016г.</t>
  </si>
  <si>
    <t>Краны на гусеничном ходу, грузоподъемность 40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</si>
  <si>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</si>
  <si>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</si>
  <si>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</si>
  <si>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91.17.04-042</t>
  </si>
  <si>
    <t>ФСЭМ-2001, 91.17.04-042, приказ Минстроя России №1039/пр от 30.12.2016г.</t>
  </si>
  <si>
    <t>Аппарат для газовой сварки и резки</t>
  </si>
  <si>
    <t>91.17.04-171</t>
  </si>
  <si>
    <t>ФСЭМ-2001, 91.17.04-171, приказ Минстроя России №1039/пр от 30.12.2016г.</t>
  </si>
  <si>
    <t>Преобразователи сварочные номинальным сварочным током 315-500 А</t>
  </si>
  <si>
    <t>ФССЦ-2001, 01.3.02.08-0001, приказ Минстроя России №1039/пр от 30.12.2016г.</t>
  </si>
  <si>
    <t>ФССЦ-2001, 01.3.02.09-0022, приказ Минстроя России №1039/пр от 30.12.2016г.</t>
  </si>
  <si>
    <t>ФССЦ-2001, 01.7.11.07-0032, приказ Минстроя России №1039/пр от 30.12.2016г.</t>
  </si>
  <si>
    <t>ФССЦ-2001, 01.7.20.08-0071, приказ Минстроя России №1039/пр от 30.12.2016г.</t>
  </si>
  <si>
    <t>ФССЦ-2001, 07.2.07.12-0020, приказ Минстроя России №1039/пр от 30.12.2016г.</t>
  </si>
  <si>
    <t>ФССЦ-2001, 08.2.02.11-0007, приказ Минстроя России №1039/пр от 30.12.2016г.</t>
  </si>
  <si>
    <t>ФССЦ-2001, 08.3.11.01-0091, приказ Минстроя России №1039/пр от 30.12.2016г.</t>
  </si>
  <si>
    <t>ФССЦ-2001, 11.1.03.01-0077, приказ Минстроя России №1039/пр от 30.12.2016г.</t>
  </si>
  <si>
    <t>ФССЦ-2001, 14.4.01.01-0003, приказ Минстроя России №1039/пр от 30.12.2016г.</t>
  </si>
  <si>
    <t>ФССЦ-2001, 14.5.09.07-0029, приказ Минстроя России №1039/пр от 30.12.2016г.</t>
  </si>
  <si>
    <t>ФССЦ-2001, 01.3.05.23-0129, приказ Минстроя России №1039/пр от 30.12.2016г.</t>
  </si>
  <si>
    <t>ФССЦ-2001, 01.7.03.01-0001, приказ Минстроя России №1039/пр от 30.12.2016г.</t>
  </si>
  <si>
    <t>1-100-30</t>
  </si>
  <si>
    <t>Рабочий среднего разряда 3</t>
  </si>
  <si>
    <t>ФССЦ-2001, 01.7.15.06-0146, приказ Минстроя России №1039/пр от 30.12.2016г.</t>
  </si>
  <si>
    <t>ФССЦ-2001, 08.1.02.11-0013, приказ Минстроя России №1039/пр от 30.12.2016г.</t>
  </si>
  <si>
    <t>ФССЦ-2001, 08.3.05.05-0053, приказ Минстроя России №1039/пр от 30.12.2016г.</t>
  </si>
  <si>
    <t>1-100-31</t>
  </si>
  <si>
    <t>Рабочий среднего разряда 3.1</t>
  </si>
  <si>
    <t>ФССЦ-2001, 11.2.13.06-0011, приказ Минстроя России №1039/пр от 30.12.2016г.</t>
  </si>
  <si>
    <t>91.06.05-011</t>
  </si>
  <si>
    <t>ФСЭМ-2001, 91.06.05-011, приказ Минстроя России №1039/пр от 30.12.2016г.</t>
  </si>
  <si>
    <t>Погрузчик, грузоподъемность 5 т</t>
  </si>
  <si>
    <t>91.08.02-001</t>
  </si>
  <si>
    <t>ФСЭМ-2001, 91.08.02-001, приказ Минстроя России №1039/пр от 30.12.2016г.</t>
  </si>
  <si>
    <t>Автогудронаторы 3500 л</t>
  </si>
  <si>
    <t>91.08.09-025</t>
  </si>
  <si>
    <t>ФСЭМ-2001, 91.08.09-025, приказ Минстроя России №1039/пр от 30.12.2016г.</t>
  </si>
  <si>
    <t>Трамбовки электрические</t>
  </si>
  <si>
    <t>91.13.01-038</t>
  </si>
  <si>
    <t>ФСЭМ-2001, 91.13.01-038, приказ Минстроя России №1039/пр от 30.12.2016г.</t>
  </si>
  <si>
    <t>Машины поливомоечные 6000 л</t>
  </si>
  <si>
    <t>91.16.01-002</t>
  </si>
  <si>
    <t>ФСЭМ-2001, 91.16.01-002, приказ Минстроя России №1039/пр от 30.12.2016г.</t>
  </si>
  <si>
    <t>Электростанции передвижные, мощность 4 кВт</t>
  </si>
  <si>
    <t>ФССЦ-2001, 01.2.01.01-0021, приказ Минстроя России №1039/пр от 30.12.2016г.</t>
  </si>
  <si>
    <t>Крепежные детали для крепления профилированного настила к несущим конструкциям</t>
  </si>
  <si>
    <t>Стальной гнутый профиль (профилированный настил)</t>
  </si>
  <si>
    <t>Каменная мелочь марки 300</t>
  </si>
  <si>
    <t>Реконструкция кровли производственного здания, г. Болхов, ул. Фрунзе,9а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</si>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</sst>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sz val="9"/>
      <color rgb="FF008000"/>
      <name val="Arial"/>
      <family val="2"/>
      <charset val="204"/>
    </font>
    <font>
      <sz val="9"/>
      <color rgb="FFFFFFFF"/>
      <name val="Arial"/>
      <family val="2"/>
      <charset val="204"/>
    </font>
    <font>
      <sz val="9"/>
      <color rgb="FFFF00FF"/>
      <name val="Arial"/>
      <family val="2"/>
      <charset val="204"/>
    </font>
    <font>
      <sz val="8"/>
      <name val="Times New Roman"/>
      <family val="1"/>
      <charset val="204"/>
    </font>
    <font>
      <sz val="9"/>
      <color rgb="FF000000"/>
      <name val="Tahoma"/>
      <family val="2"/>
      <charset val="1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sz val="10"/>
      <color rgb="FFFFFFFF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008000"/>
      <name val="Arial"/>
      <family val="2"/>
      <charset val="204"/>
    </font>
    <font>
      <b/>
      <sz val="9"/>
      <name val="Arial"/>
      <family val="2"/>
      <charset val="204"/>
    </font>
    <font>
      <sz val="8"/>
      <name val="Times New Roman Cyr"/>
      <family val="1"/>
      <charset val="204"/>
    </font>
    <font>
      <b/>
      <sz val="10"/>
      <color rgb="FF0000FF"/>
      <name val="Arial"/>
      <family val="2"/>
      <charset val="204"/>
    </font>
    <font>
      <b/>
      <sz val="10"/>
      <color rgb="FF800000"/>
      <name val="Arial"/>
      <family val="2"/>
      <charset val="204"/>
    </font>
    <font>
      <b/>
      <sz val="10"/>
      <color rgb="FF800080"/>
      <name val="Arial"/>
      <family val="2"/>
      <charset val="204"/>
    </font>
    <font>
      <sz val="10"/>
      <color rgb="FF000080"/>
      <name val="Arial"/>
      <family val="2"/>
      <charset val="204"/>
    </font>
    <font>
      <b/>
      <sz val="10"/>
      <color rgb="FF008000"/>
      <name val="Arial"/>
      <family val="2"/>
      <charset val="204"/>
    </font>
    <font>
      <sz val="10"/>
      <color rgb="FF0000FF"/>
      <name val="Arial"/>
      <family val="2"/>
      <charset val="204"/>
    </font>
    <font>
      <sz val="10"/>
      <color rgb="FFFF00FF"/>
      <name val="Arial"/>
      <family val="2"/>
      <charset val="204"/>
    </font>
    <font>
      <sz val="10"/>
      <color rgb="FF800000"/>
      <name val="Arial"/>
      <family val="2"/>
      <charset val="204"/>
    </font>
    <font>
      <b/>
      <sz val="10"/>
      <color rgb="FFFF00FF"/>
      <name val="Arial"/>
      <family val="2"/>
      <charset val="204"/>
    </font>
    <font>
      <sz val="10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u/>
      <sz val="10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0" fontId="2" fillId="0" borderId="0" xfId="0" applyFont="1"/>
    <xf numFmtId="0" fontId="5" fillId="0" borderId="0" xfId="0" applyFont="1"/>
    <xf numFmtId="0" fontId="7" fillId="0" borderId="0" xfId="0" applyFont="1" applyAlignment="1">
      <alignment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6" xfId="0" applyFont="1" applyBorder="1"/>
    <xf numFmtId="0" fontId="0" fillId="0" borderId="6" xfId="0" applyBorder="1"/>
    <xf numFmtId="0" fontId="8" fillId="0" borderId="6" xfId="0" applyFont="1" applyBorder="1" applyAlignment="1">
      <alignment horizontal="center" vertical="top" shrinkToFit="1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right" shrinkToFit="1"/>
    </xf>
    <xf numFmtId="4" fontId="8" fillId="0" borderId="6" xfId="0" applyNumberFormat="1" applyFont="1" applyBorder="1" applyAlignment="1">
      <alignment horizontal="right" shrinkToFit="1"/>
    </xf>
    <xf numFmtId="3" fontId="8" fillId="0" borderId="6" xfId="0" applyNumberFormat="1" applyFont="1" applyBorder="1" applyAlignment="1">
      <alignment horizontal="right" shrinkToFit="1"/>
    </xf>
    <xf numFmtId="0" fontId="9" fillId="0" borderId="6" xfId="0" applyFont="1" applyBorder="1" applyAlignment="1">
      <alignment horizontal="left" vertical="top" wrapText="1"/>
    </xf>
    <xf numFmtId="0" fontId="8" fillId="0" borderId="0" xfId="0" applyFont="1"/>
    <xf numFmtId="0" fontId="10" fillId="0" borderId="0" xfId="0" applyFont="1"/>
    <xf numFmtId="0" fontId="4" fillId="0" borderId="6" xfId="0" applyFont="1" applyBorder="1" applyAlignment="1">
      <alignment horizontal="left" vertical="top"/>
    </xf>
    <xf numFmtId="3" fontId="4" fillId="0" borderId="6" xfId="0" applyNumberFormat="1" applyFont="1" applyBorder="1" applyAlignment="1">
      <alignment horizontal="right" vertical="top" shrinkToFit="1"/>
    </xf>
    <xf numFmtId="3" fontId="2" fillId="0" borderId="0" xfId="0" applyNumberFormat="1" applyFont="1"/>
    <xf numFmtId="0" fontId="11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right" vertical="top" shrinkToFi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wrapText="1"/>
    </xf>
    <xf numFmtId="0" fontId="15" fillId="0" borderId="6" xfId="0" applyFont="1" applyBorder="1" applyAlignment="1">
      <alignment horizontal="center" vertical="top"/>
    </xf>
    <xf numFmtId="49" fontId="1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0" fontId="0" fillId="0" borderId="21" xfId="0" applyBorder="1" applyAlignment="1">
      <alignment shrinkToFit="1"/>
    </xf>
    <xf numFmtId="0" fontId="4" fillId="0" borderId="21" xfId="0" applyFont="1" applyBorder="1" applyAlignment="1">
      <alignment shrinkToFit="1"/>
    </xf>
    <xf numFmtId="3" fontId="4" fillId="0" borderId="21" xfId="0" applyNumberFormat="1" applyFont="1" applyBorder="1" applyAlignment="1">
      <alignment shrinkToFit="1"/>
    </xf>
    <xf numFmtId="0" fontId="4" fillId="0" borderId="0" xfId="0" applyFont="1"/>
    <xf numFmtId="0" fontId="17" fillId="0" borderId="0" xfId="0" applyFont="1"/>
    <xf numFmtId="0" fontId="18" fillId="0" borderId="0" xfId="0" applyFont="1"/>
    <xf numFmtId="0" fontId="5" fillId="0" borderId="0" xfId="0" applyFont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 horizontal="left" indent="1"/>
    </xf>
    <xf numFmtId="0" fontId="0" fillId="0" borderId="2" xfId="0" applyFont="1" applyBorder="1"/>
    <xf numFmtId="3" fontId="0" fillId="0" borderId="6" xfId="0" applyNumberFormat="1" applyFont="1" applyBorder="1" applyAlignment="1">
      <alignment shrinkToFit="1"/>
    </xf>
    <xf numFmtId="0" fontId="0" fillId="0" borderId="6" xfId="0" applyFont="1" applyBorder="1" applyAlignment="1">
      <alignment horizontal="right" shrinkToFit="1"/>
    </xf>
    <xf numFmtId="3" fontId="0" fillId="0" borderId="6" xfId="0" applyNumberFormat="1" applyFont="1" applyBorder="1" applyAlignment="1">
      <alignment horizontal="right" shrinkToFit="1"/>
    </xf>
    <xf numFmtId="0" fontId="0" fillId="0" borderId="23" xfId="0" applyFont="1" applyBorder="1"/>
    <xf numFmtId="0" fontId="0" fillId="0" borderId="7" xfId="0" applyFont="1" applyBorder="1"/>
    <xf numFmtId="0" fontId="0" fillId="0" borderId="3" xfId="0" applyFont="1" applyBorder="1"/>
    <xf numFmtId="0" fontId="0" fillId="0" borderId="24" xfId="0" applyFont="1" applyBorder="1" applyAlignment="1">
      <alignment horizontal="left" indent="1"/>
    </xf>
    <xf numFmtId="0" fontId="0" fillId="0" borderId="1" xfId="0" applyFont="1" applyBorder="1"/>
    <xf numFmtId="3" fontId="0" fillId="0" borderId="5" xfId="0" applyNumberFormat="1" applyFont="1" applyBorder="1" applyAlignment="1">
      <alignment shrinkToFit="1"/>
    </xf>
    <xf numFmtId="0" fontId="0" fillId="0" borderId="5" xfId="0" applyFont="1" applyBorder="1" applyAlignment="1">
      <alignment horizontal="right" shrinkToFit="1"/>
    </xf>
    <xf numFmtId="3" fontId="4" fillId="0" borderId="5" xfId="0" applyNumberFormat="1" applyFont="1" applyBorder="1" applyAlignment="1">
      <alignment horizontal="right" shrinkToFit="1"/>
    </xf>
    <xf numFmtId="0" fontId="0" fillId="0" borderId="6" xfId="0" applyFont="1" applyBorder="1" applyAlignment="1">
      <alignment horizontal="left" shrinkToFit="1"/>
    </xf>
    <xf numFmtId="4" fontId="20" fillId="0" borderId="6" xfId="0" applyNumberFormat="1" applyFont="1" applyBorder="1" applyAlignment="1">
      <alignment horizontal="right" shrinkToFit="1"/>
    </xf>
    <xf numFmtId="0" fontId="21" fillId="0" borderId="0" xfId="0" applyFont="1" applyAlignment="1">
      <alignment horizontal="left"/>
    </xf>
    <xf numFmtId="0" fontId="21" fillId="0" borderId="0" xfId="0" applyFont="1"/>
    <xf numFmtId="3" fontId="0" fillId="0" borderId="0" xfId="0" applyNumberFormat="1"/>
    <xf numFmtId="0" fontId="0" fillId="0" borderId="0" xfId="0" applyFont="1" applyAlignment="1">
      <alignment horizontal="right" vertical="top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19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12" fillId="0" borderId="7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4" fillId="0" borderId="0" xfId="0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49" fontId="15" fillId="0" borderId="6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right" vertical="top"/>
    </xf>
    <xf numFmtId="49" fontId="1" fillId="0" borderId="6" xfId="0" applyNumberFormat="1" applyFont="1" applyBorder="1" applyAlignment="1">
      <alignment horizontal="center" vertical="top" wrapText="1"/>
    </xf>
    <xf numFmtId="14" fontId="1" fillId="0" borderId="6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shrinkToFit="1"/>
    </xf>
    <xf numFmtId="0" fontId="0" fillId="0" borderId="0" xfId="0" applyBorder="1" applyAlignment="1"/>
    <xf numFmtId="3" fontId="4" fillId="0" borderId="0" xfId="0" applyNumberFormat="1" applyFont="1" applyBorder="1" applyAlignment="1">
      <alignment shrinkToFit="1"/>
    </xf>
    <xf numFmtId="0" fontId="4" fillId="0" borderId="0" xfId="0" applyFont="1" applyBorder="1" applyAlignment="1"/>
    <xf numFmtId="3" fontId="18" fillId="0" borderId="0" xfId="0" applyNumberFormat="1" applyFont="1" applyBorder="1" applyAlignment="1">
      <alignment shrinkToFit="1"/>
    </xf>
    <xf numFmtId="0" fontId="5" fillId="0" borderId="2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1" fillId="0" borderId="7" xfId="0" applyFont="1" applyBorder="1" applyAlignment="1">
      <alignment horizontal="center"/>
    </xf>
    <xf numFmtId="0" fontId="31" fillId="0" borderId="0" xfId="0" applyFont="1"/>
    <xf numFmtId="0" fontId="32" fillId="0" borderId="3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wrapText="1"/>
    </xf>
    <xf numFmtId="49" fontId="34" fillId="0" borderId="8" xfId="0" applyNumberFormat="1" applyFont="1" applyBorder="1" applyAlignment="1">
      <alignment horizontal="center" vertical="center"/>
    </xf>
    <xf numFmtId="14" fontId="34" fillId="0" borderId="8" xfId="0" applyNumberFormat="1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 vertical="top" wrapText="1"/>
    </xf>
    <xf numFmtId="0" fontId="32" fillId="0" borderId="0" xfId="0" applyFont="1"/>
    <xf numFmtId="4" fontId="32" fillId="0" borderId="1" xfId="0" applyNumberFormat="1" applyFont="1" applyBorder="1" applyAlignment="1">
      <alignment horizontal="right" shrinkToFit="1"/>
    </xf>
    <xf numFmtId="0" fontId="36" fillId="0" borderId="0" xfId="0" applyFont="1" applyAlignment="1">
      <alignment horizontal="right"/>
    </xf>
    <xf numFmtId="0" fontId="32" fillId="0" borderId="0" xfId="0" applyFont="1" applyAlignment="1">
      <alignment horizontal="left" vertical="top"/>
    </xf>
    <xf numFmtId="0" fontId="36" fillId="0" borderId="0" xfId="0" applyFont="1" applyBorder="1" applyAlignment="1">
      <alignment horizontal="left" vertical="top" wrapText="1"/>
    </xf>
    <xf numFmtId="49" fontId="36" fillId="0" borderId="0" xfId="0" applyNumberFormat="1" applyFont="1" applyBorder="1" applyAlignment="1">
      <alignment horizontal="left" vertical="top" wrapText="1"/>
    </xf>
    <xf numFmtId="0" fontId="37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9" fillId="0" borderId="0" xfId="0" applyFont="1"/>
    <xf numFmtId="4" fontId="36" fillId="0" borderId="0" xfId="0" applyNumberFormat="1" applyFont="1" applyAlignment="1">
      <alignment horizontal="right" shrinkToFit="1"/>
    </xf>
    <xf numFmtId="0" fontId="32" fillId="0" borderId="9" xfId="0" applyFont="1" applyBorder="1" applyAlignment="1">
      <alignment horizontal="center" vertical="top" wrapText="1"/>
    </xf>
    <xf numFmtId="0" fontId="36" fillId="0" borderId="9" xfId="0" applyFont="1" applyBorder="1" applyAlignment="1">
      <alignment horizontal="center" vertical="top" wrapText="1"/>
    </xf>
    <xf numFmtId="0" fontId="36" fillId="0" borderId="8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top" wrapText="1"/>
    </xf>
    <xf numFmtId="0" fontId="36" fillId="0" borderId="8" xfId="0" applyFont="1" applyBorder="1" applyAlignment="1">
      <alignment horizontal="center" wrapText="1"/>
    </xf>
    <xf numFmtId="0" fontId="40" fillId="0" borderId="12" xfId="0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left" vertical="top" wrapText="1"/>
    </xf>
    <xf numFmtId="0" fontId="36" fillId="0" borderId="13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right" vertical="top" wrapText="1"/>
    </xf>
    <xf numFmtId="0" fontId="36" fillId="0" borderId="13" xfId="0" applyFont="1" applyBorder="1" applyAlignment="1">
      <alignment horizontal="right" vertical="top" shrinkToFit="1"/>
    </xf>
    <xf numFmtId="4" fontId="31" fillId="0" borderId="13" xfId="0" applyNumberFormat="1" applyFont="1" applyBorder="1" applyAlignment="1">
      <alignment vertical="top" shrinkToFit="1"/>
    </xf>
    <xf numFmtId="3" fontId="31" fillId="0" borderId="13" xfId="0" applyNumberFormat="1" applyFont="1" applyBorder="1" applyAlignment="1">
      <alignment vertical="top" shrinkToFit="1"/>
    </xf>
    <xf numFmtId="3" fontId="31" fillId="0" borderId="14" xfId="0" applyNumberFormat="1" applyFont="1" applyBorder="1" applyAlignment="1">
      <alignment vertical="top" shrinkToFit="1"/>
    </xf>
    <xf numFmtId="0" fontId="31" fillId="0" borderId="15" xfId="0" applyFont="1" applyBorder="1"/>
    <xf numFmtId="0" fontId="31" fillId="0" borderId="3" xfId="0" applyFont="1" applyBorder="1"/>
    <xf numFmtId="0" fontId="40" fillId="0" borderId="3" xfId="0" applyFont="1" applyBorder="1" applyAlignment="1">
      <alignment horizontal="left" vertical="top" shrinkToFit="1"/>
    </xf>
    <xf numFmtId="0" fontId="40" fillId="0" borderId="3" xfId="0" applyFont="1" applyBorder="1" applyAlignment="1">
      <alignment horizontal="right" vertical="top"/>
    </xf>
    <xf numFmtId="0" fontId="40" fillId="0" borderId="3" xfId="0" applyFont="1" applyBorder="1" applyAlignment="1">
      <alignment horizontal="left" vertical="top"/>
    </xf>
    <xf numFmtId="3" fontId="31" fillId="0" borderId="3" xfId="0" applyNumberFormat="1" applyFont="1" applyBorder="1" applyAlignment="1">
      <alignment horizontal="right" vertical="top" shrinkToFit="1"/>
    </xf>
    <xf numFmtId="0" fontId="31" fillId="0" borderId="16" xfId="0" applyFont="1" applyBorder="1"/>
    <xf numFmtId="0" fontId="31" fillId="0" borderId="17" xfId="0" applyFont="1" applyBorder="1"/>
    <xf numFmtId="0" fontId="31" fillId="0" borderId="4" xfId="0" applyFont="1" applyBorder="1"/>
    <xf numFmtId="0" fontId="40" fillId="0" borderId="4" xfId="0" applyFont="1" applyBorder="1" applyAlignment="1">
      <alignment horizontal="left" vertical="top" shrinkToFit="1"/>
    </xf>
    <xf numFmtId="0" fontId="40" fillId="0" borderId="4" xfId="0" applyFont="1" applyBorder="1" applyAlignment="1">
      <alignment horizontal="right" vertical="top"/>
    </xf>
    <xf numFmtId="0" fontId="40" fillId="0" borderId="4" xfId="0" applyFont="1" applyBorder="1" applyAlignment="1">
      <alignment horizontal="left" vertical="top"/>
    </xf>
    <xf numFmtId="3" fontId="31" fillId="0" borderId="4" xfId="0" applyNumberFormat="1" applyFont="1" applyBorder="1" applyAlignment="1">
      <alignment horizontal="right" vertical="top" shrinkToFit="1"/>
    </xf>
    <xf numFmtId="0" fontId="31" fillId="0" borderId="18" xfId="0" applyFont="1" applyBorder="1"/>
    <xf numFmtId="0" fontId="35" fillId="0" borderId="17" xfId="0" applyFont="1" applyBorder="1"/>
    <xf numFmtId="0" fontId="35" fillId="0" borderId="4" xfId="0" applyFont="1" applyBorder="1"/>
    <xf numFmtId="0" fontId="41" fillId="0" borderId="4" xfId="0" applyFont="1" applyBorder="1" applyAlignment="1">
      <alignment horizontal="left" vertical="top" shrinkToFit="1"/>
    </xf>
    <xf numFmtId="0" fontId="41" fillId="0" borderId="4" xfId="0" applyFont="1" applyBorder="1" applyAlignment="1">
      <alignment horizontal="right" vertical="top"/>
    </xf>
    <xf numFmtId="0" fontId="41" fillId="0" borderId="4" xfId="0" applyFont="1" applyBorder="1" applyAlignment="1">
      <alignment horizontal="left" vertical="top"/>
    </xf>
    <xf numFmtId="3" fontId="35" fillId="0" borderId="4" xfId="0" applyNumberFormat="1" applyFont="1" applyBorder="1" applyAlignment="1">
      <alignment horizontal="right" vertical="top" shrinkToFit="1"/>
    </xf>
    <xf numFmtId="0" fontId="35" fillId="0" borderId="18" xfId="0" applyFont="1" applyBorder="1"/>
    <xf numFmtId="0" fontId="40" fillId="0" borderId="19" xfId="0" applyFont="1" applyBorder="1" applyAlignment="1">
      <alignment horizontal="left" vertical="top" wrapText="1"/>
    </xf>
    <xf numFmtId="49" fontId="40" fillId="0" borderId="6" xfId="0" applyNumberFormat="1" applyFont="1" applyBorder="1" applyAlignment="1">
      <alignment horizontal="left" vertical="top" wrapText="1"/>
    </xf>
    <xf numFmtId="0" fontId="36" fillId="0" borderId="6" xfId="0" applyFont="1" applyBorder="1" applyAlignment="1">
      <alignment horizontal="left" vertical="top" wrapText="1"/>
    </xf>
    <xf numFmtId="0" fontId="40" fillId="0" borderId="6" xfId="0" applyFont="1" applyBorder="1" applyAlignment="1">
      <alignment horizontal="right" vertical="top" wrapText="1"/>
    </xf>
    <xf numFmtId="0" fontId="36" fillId="0" borderId="6" xfId="0" applyFont="1" applyBorder="1" applyAlignment="1">
      <alignment horizontal="right" vertical="top" shrinkToFit="1"/>
    </xf>
    <xf numFmtId="4" fontId="31" fillId="0" borderId="6" xfId="0" applyNumberFormat="1" applyFont="1" applyBorder="1" applyAlignment="1">
      <alignment vertical="top" shrinkToFit="1"/>
    </xf>
    <xf numFmtId="3" fontId="31" fillId="0" borderId="6" xfId="0" applyNumberFormat="1" applyFont="1" applyBorder="1" applyAlignment="1">
      <alignment vertical="top" shrinkToFit="1"/>
    </xf>
    <xf numFmtId="3" fontId="31" fillId="0" borderId="20" xfId="0" applyNumberFormat="1" applyFont="1" applyBorder="1" applyAlignment="1">
      <alignment vertical="top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3876675</xdr:colOff>
      <xdr:row>35</xdr:row>
      <xdr:rowOff>561975</xdr:rowOff>
    </xdr:to>
    <xdr:sp macro="" textlink="">
      <xdr:nvSpPr>
        <xdr:cNvPr id="10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3876675</xdr:colOff>
      <xdr:row>35</xdr:row>
      <xdr:rowOff>561975</xdr:rowOff>
    </xdr:to>
    <xdr:sp macro="" textlink="">
      <xdr:nvSpPr>
        <xdr:cNvPr id="10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3876675</xdr:colOff>
      <xdr:row>35</xdr:row>
      <xdr:rowOff>561975</xdr:rowOff>
    </xdr:to>
    <xdr:sp macro="" textlink="">
      <xdr:nvSpPr>
        <xdr:cNvPr id="10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3876675</xdr:colOff>
      <xdr:row>35</xdr:row>
      <xdr:rowOff>561975</xdr:rowOff>
    </xdr:to>
    <xdr:sp macro="" textlink="">
      <xdr:nvSpPr>
        <xdr:cNvPr id="10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3876675</xdr:colOff>
      <xdr:row>35</xdr:row>
      <xdr:rowOff>561975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3876675</xdr:colOff>
      <xdr:row>35</xdr:row>
      <xdr:rowOff>561975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3876675</xdr:colOff>
      <xdr:row>35</xdr:row>
      <xdr:rowOff>561975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3876675</xdr:colOff>
      <xdr:row>35</xdr:row>
      <xdr:rowOff>561975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390525</xdr:colOff>
      <xdr:row>76</xdr:row>
      <xdr:rowOff>9525</xdr:rowOff>
    </xdr:to>
    <xdr:sp macro="" textlink="">
      <xdr:nvSpPr>
        <xdr:cNvPr id="210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390525</xdr:colOff>
      <xdr:row>76</xdr:row>
      <xdr:rowOff>9525</xdr:rowOff>
    </xdr:to>
    <xdr:sp macro="" textlink="">
      <xdr:nvSpPr>
        <xdr:cNvPr id="210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390525</xdr:colOff>
      <xdr:row>76</xdr:row>
      <xdr:rowOff>9525</xdr:rowOff>
    </xdr:to>
    <xdr:sp macro="" textlink="">
      <xdr:nvSpPr>
        <xdr:cNvPr id="210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390525</xdr:colOff>
      <xdr:row>76</xdr:row>
      <xdr:rowOff>9525</xdr:rowOff>
    </xdr:to>
    <xdr:sp macro="" textlink="">
      <xdr:nvSpPr>
        <xdr:cNvPr id="21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390525</xdr:colOff>
      <xdr:row>76</xdr:row>
      <xdr:rowOff>9525</xdr:rowOff>
    </xdr:to>
    <xdr:sp macro="" textlink="">
      <xdr:nvSpPr>
        <xdr:cNvPr id="20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390525</xdr:colOff>
      <xdr:row>76</xdr:row>
      <xdr:rowOff>9525</xdr:rowOff>
    </xdr:to>
    <xdr:sp macro="" textlink="">
      <xdr:nvSpPr>
        <xdr:cNvPr id="209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390525</xdr:colOff>
      <xdr:row>76</xdr:row>
      <xdr:rowOff>9525</xdr:rowOff>
    </xdr:to>
    <xdr:sp macro="" textlink="">
      <xdr:nvSpPr>
        <xdr:cNvPr id="20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390525</xdr:colOff>
      <xdr:row>76</xdr:row>
      <xdr:rowOff>9525</xdr:rowOff>
    </xdr:to>
    <xdr:sp macro="" textlink="">
      <xdr:nvSpPr>
        <xdr:cNvPr id="209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390525</xdr:colOff>
      <xdr:row>76</xdr:row>
      <xdr:rowOff>9525</xdr:rowOff>
    </xdr:to>
    <xdr:sp macro="" textlink="">
      <xdr:nvSpPr>
        <xdr:cNvPr id="209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390525</xdr:colOff>
      <xdr:row>76</xdr:row>
      <xdr:rowOff>9525</xdr:rowOff>
    </xdr:to>
    <xdr:sp macro="" textlink="">
      <xdr:nvSpPr>
        <xdr:cNvPr id="208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390525</xdr:colOff>
      <xdr:row>76</xdr:row>
      <xdr:rowOff>9525</xdr:rowOff>
    </xdr:to>
    <xdr:sp macro="" textlink="">
      <xdr:nvSpPr>
        <xdr:cNvPr id="208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390525</xdr:colOff>
      <xdr:row>76</xdr:row>
      <xdr:rowOff>9525</xdr:rowOff>
    </xdr:to>
    <xdr:sp macro="" textlink="">
      <xdr:nvSpPr>
        <xdr:cNvPr id="208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390525</xdr:colOff>
      <xdr:row>76</xdr:row>
      <xdr:rowOff>9525</xdr:rowOff>
    </xdr:to>
    <xdr:sp macro="" textlink="">
      <xdr:nvSpPr>
        <xdr:cNvPr id="208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390525</xdr:colOff>
      <xdr:row>76</xdr:row>
      <xdr:rowOff>9525</xdr:rowOff>
    </xdr:to>
    <xdr:sp macro="" textlink="">
      <xdr:nvSpPr>
        <xdr:cNvPr id="208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390525</xdr:colOff>
      <xdr:row>76</xdr:row>
      <xdr:rowOff>9525</xdr:rowOff>
    </xdr:to>
    <xdr:sp macro="" textlink="">
      <xdr:nvSpPr>
        <xdr:cNvPr id="20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390525</xdr:colOff>
      <xdr:row>76</xdr:row>
      <xdr:rowOff>9525</xdr:rowOff>
    </xdr:to>
    <xdr:sp macro="" textlink="">
      <xdr:nvSpPr>
        <xdr:cNvPr id="20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390525</xdr:colOff>
      <xdr:row>76</xdr:row>
      <xdr:rowOff>9525</xdr:rowOff>
    </xdr:to>
    <xdr:sp macro="" textlink="">
      <xdr:nvSpPr>
        <xdr:cNvPr id="2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390525</xdr:colOff>
      <xdr:row>76</xdr:row>
      <xdr:rowOff>9525</xdr:rowOff>
    </xdr:to>
    <xdr:sp macro="" textlink="">
      <xdr:nvSpPr>
        <xdr:cNvPr id="20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390525</xdr:colOff>
      <xdr:row>76</xdr:row>
      <xdr:rowOff>9525</xdr:rowOff>
    </xdr:to>
    <xdr:sp macro="" textlink="">
      <xdr:nvSpPr>
        <xdr:cNvPr id="20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390525</xdr:colOff>
      <xdr:row>76</xdr:row>
      <xdr:rowOff>9525</xdr:rowOff>
    </xdr:to>
    <xdr:sp macro="" textlink="">
      <xdr:nvSpPr>
        <xdr:cNvPr id="20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390525</xdr:colOff>
      <xdr:row>76</xdr:row>
      <xdr:rowOff>9525</xdr:rowOff>
    </xdr:to>
    <xdr:sp macro="" textlink="">
      <xdr:nvSpPr>
        <xdr:cNvPr id="20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390525</xdr:colOff>
      <xdr:row>76</xdr:row>
      <xdr:rowOff>9525</xdr:rowOff>
    </xdr:to>
    <xdr:sp macro="" textlink="">
      <xdr:nvSpPr>
        <xdr:cNvPr id="20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390525</xdr:colOff>
      <xdr:row>76</xdr:row>
      <xdr:rowOff>9525</xdr:rowOff>
    </xdr:to>
    <xdr:sp macro="" textlink="">
      <xdr:nvSpPr>
        <xdr:cNvPr id="20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390525</xdr:colOff>
      <xdr:row>76</xdr:row>
      <xdr:rowOff>9525</xdr:rowOff>
    </xdr:to>
    <xdr:sp macro="" textlink="">
      <xdr:nvSpPr>
        <xdr:cNvPr id="20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390525</xdr:colOff>
      <xdr:row>76</xdr:row>
      <xdr:rowOff>9525</xdr:rowOff>
    </xdr:to>
    <xdr:sp macro="" textlink="">
      <xdr:nvSpPr>
        <xdr:cNvPr id="20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390525</xdr:colOff>
      <xdr:row>76</xdr:row>
      <xdr:rowOff>9525</xdr:rowOff>
    </xdr:to>
    <xdr:sp macro="" textlink="">
      <xdr:nvSpPr>
        <xdr:cNvPr id="20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390525</xdr:colOff>
      <xdr:row>76</xdr:row>
      <xdr:rowOff>9525</xdr:rowOff>
    </xdr:to>
    <xdr:sp macro="" textlink="">
      <xdr:nvSpPr>
        <xdr:cNvPr id="20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390525</xdr:colOff>
      <xdr:row>76</xdr:row>
      <xdr:rowOff>9525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390525</xdr:colOff>
      <xdr:row>76</xdr:row>
      <xdr:rowOff>9525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85"/>
  <sheetViews>
    <sheetView topLeftCell="A55" zoomScaleNormal="100" workbookViewId="0">
      <selection activeCell="F73" sqref="F73"/>
    </sheetView>
  </sheetViews>
  <sheetFormatPr defaultRowHeight="12.75" x14ac:dyDescent="0.2"/>
  <cols>
    <col min="1" max="1" width="6.5703125"/>
    <col min="2" max="2" width="10.5703125"/>
    <col min="3" max="3" width="33.28515625"/>
    <col min="4" max="7" width="8.5703125"/>
    <col min="8" max="8" width="69.85546875"/>
    <col min="9" max="9" width="8.5703125"/>
    <col min="10" max="10" width="9"/>
    <col min="11" max="78" width="0" hidden="1"/>
    <col min="79" max="1025" width="8.5703125"/>
  </cols>
  <sheetData>
    <row r="1" spans="1:255" s="1" customFormat="1" ht="11.25" x14ac:dyDescent="0.2">
      <c r="A1" s="84" t="s">
        <v>0</v>
      </c>
      <c r="B1" s="84"/>
      <c r="C1" s="84"/>
      <c r="D1" s="84"/>
      <c r="E1" s="84"/>
      <c r="F1" s="84"/>
      <c r="G1" s="84"/>
    </row>
    <row r="2" spans="1:255" x14ac:dyDescent="0.2">
      <c r="A2" s="85"/>
      <c r="B2" s="85"/>
      <c r="C2" s="85"/>
      <c r="D2" s="85"/>
      <c r="E2" s="85"/>
      <c r="F2" s="85"/>
      <c r="G2" s="85"/>
    </row>
    <row r="3" spans="1:255" x14ac:dyDescent="0.2">
      <c r="A3" s="2" t="s">
        <v>1</v>
      </c>
      <c r="C3" s="86"/>
      <c r="D3" s="86"/>
      <c r="E3" s="86"/>
      <c r="F3" s="86"/>
      <c r="G3" s="86"/>
      <c r="BR3" s="3">
        <f>C3</f>
        <v>0</v>
      </c>
      <c r="IU3" s="4"/>
    </row>
    <row r="4" spans="1:255" x14ac:dyDescent="0.2">
      <c r="A4" s="2" t="s">
        <v>2</v>
      </c>
      <c r="C4" s="87"/>
      <c r="D4" s="87"/>
      <c r="E4" s="87"/>
      <c r="F4" s="87"/>
      <c r="G4" s="87"/>
      <c r="BR4" s="3">
        <f>C4</f>
        <v>0</v>
      </c>
      <c r="IU4" s="4"/>
    </row>
    <row r="5" spans="1:255" x14ac:dyDescent="0.2">
      <c r="A5" s="2" t="s">
        <v>3</v>
      </c>
      <c r="C5" s="87"/>
      <c r="D5" s="87"/>
      <c r="E5" s="87"/>
      <c r="F5" s="87"/>
      <c r="G5" s="87"/>
      <c r="BR5" s="3">
        <f>C5</f>
        <v>0</v>
      </c>
      <c r="IU5" s="4"/>
    </row>
    <row r="6" spans="1:255" x14ac:dyDescent="0.2">
      <c r="A6" s="2" t="s">
        <v>4</v>
      </c>
      <c r="C6" s="87"/>
      <c r="D6" s="87"/>
      <c r="E6" s="87"/>
      <c r="F6" s="87"/>
      <c r="G6" s="87"/>
      <c r="BR6" s="3">
        <f>C6</f>
        <v>0</v>
      </c>
      <c r="IU6" s="4"/>
    </row>
    <row r="8" spans="1:255" x14ac:dyDescent="0.2">
      <c r="A8" s="88"/>
      <c r="B8" s="88"/>
      <c r="C8" s="88"/>
      <c r="D8" s="88"/>
      <c r="E8" s="88"/>
      <c r="F8" s="88"/>
      <c r="G8" s="88"/>
    </row>
    <row r="9" spans="1:255" ht="15" customHeight="1" x14ac:dyDescent="0.25">
      <c r="A9" s="89" t="s">
        <v>5</v>
      </c>
      <c r="B9" s="89"/>
      <c r="C9" s="89"/>
      <c r="D9" s="89"/>
      <c r="E9" s="89"/>
      <c r="F9" s="89"/>
      <c r="G9" s="89"/>
    </row>
    <row r="10" spans="1:255" ht="15" x14ac:dyDescent="0.25">
      <c r="A10" s="89"/>
      <c r="B10" s="89"/>
      <c r="C10" s="89"/>
      <c r="D10" s="89"/>
      <c r="E10" s="89"/>
      <c r="F10" s="89"/>
      <c r="G10" s="89"/>
    </row>
    <row r="11" spans="1:255" x14ac:dyDescent="0.2">
      <c r="A11" s="90"/>
      <c r="B11" s="90"/>
      <c r="C11" s="90"/>
      <c r="D11" s="90"/>
      <c r="E11" s="90"/>
      <c r="F11" s="90"/>
      <c r="G11" s="90"/>
    </row>
    <row r="12" spans="1:255" x14ac:dyDescent="0.2">
      <c r="A12" s="88"/>
      <c r="B12" s="88"/>
      <c r="C12" s="88"/>
      <c r="D12" s="88"/>
      <c r="E12" s="88"/>
      <c r="F12" s="88"/>
      <c r="G12" s="88"/>
    </row>
    <row r="13" spans="1:255" ht="15.75" customHeight="1" x14ac:dyDescent="0.25">
      <c r="A13" s="5" t="s">
        <v>6</v>
      </c>
      <c r="B13" s="93" t="s">
        <v>7</v>
      </c>
      <c r="C13" s="93"/>
      <c r="D13" s="93"/>
      <c r="E13" s="93"/>
      <c r="F13" s="93"/>
      <c r="G13" s="93"/>
      <c r="BS13" s="6" t="str">
        <f>B13</f>
        <v>Болховский участок кровля производственного здания</v>
      </c>
      <c r="IU13" s="4"/>
    </row>
    <row r="14" spans="1:255" x14ac:dyDescent="0.2">
      <c r="A14" s="94"/>
      <c r="B14" s="94"/>
      <c r="C14" s="94"/>
      <c r="D14" s="94"/>
      <c r="E14" s="94"/>
      <c r="F14" s="94"/>
      <c r="G14" s="94"/>
    </row>
    <row r="15" spans="1:255" x14ac:dyDescent="0.2">
      <c r="A15" s="5" t="s">
        <v>8</v>
      </c>
    </row>
    <row r="16" spans="1:255" x14ac:dyDescent="0.2">
      <c r="A16" s="5" t="s">
        <v>9</v>
      </c>
    </row>
    <row r="17" spans="1:255" x14ac:dyDescent="0.2">
      <c r="A17" s="7" t="s">
        <v>10</v>
      </c>
      <c r="B17" s="7" t="s">
        <v>11</v>
      </c>
      <c r="C17" s="7" t="s">
        <v>12</v>
      </c>
      <c r="D17" s="7" t="s">
        <v>13</v>
      </c>
      <c r="E17" s="7" t="s">
        <v>14</v>
      </c>
      <c r="F17" s="7" t="s">
        <v>15</v>
      </c>
      <c r="G17" s="7" t="s">
        <v>16</v>
      </c>
      <c r="H17" s="7" t="s">
        <v>17</v>
      </c>
      <c r="I17" s="7" t="s">
        <v>18</v>
      </c>
    </row>
    <row r="18" spans="1:255" x14ac:dyDescent="0.2">
      <c r="A18" s="8" t="s">
        <v>19</v>
      </c>
      <c r="B18" s="8" t="s">
        <v>20</v>
      </c>
      <c r="C18" s="8" t="s">
        <v>21</v>
      </c>
      <c r="D18" s="8" t="s">
        <v>22</v>
      </c>
      <c r="E18" s="8" t="s">
        <v>23</v>
      </c>
      <c r="F18" s="8" t="s">
        <v>24</v>
      </c>
      <c r="G18" s="8" t="s">
        <v>25</v>
      </c>
      <c r="H18" s="8" t="s">
        <v>26</v>
      </c>
      <c r="I18" s="8" t="s">
        <v>27</v>
      </c>
    </row>
    <row r="19" spans="1:255" x14ac:dyDescent="0.2">
      <c r="A19" s="9"/>
      <c r="B19" s="9" t="s">
        <v>28</v>
      </c>
      <c r="C19" s="9"/>
      <c r="D19" s="9" t="s">
        <v>29</v>
      </c>
      <c r="E19" s="9"/>
      <c r="F19" s="9"/>
      <c r="G19" s="9" t="s">
        <v>24</v>
      </c>
      <c r="H19" s="9" t="s">
        <v>30</v>
      </c>
      <c r="I19" s="9"/>
    </row>
    <row r="20" spans="1:255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>
        <v>8</v>
      </c>
      <c r="I20" s="10">
        <v>9</v>
      </c>
    </row>
    <row r="21" spans="1:255" x14ac:dyDescent="0.2">
      <c r="A21" s="11"/>
      <c r="B21" s="11" t="s">
        <v>31</v>
      </c>
      <c r="C21" s="11"/>
      <c r="D21" s="11"/>
      <c r="E21" s="11"/>
      <c r="F21" s="11"/>
      <c r="G21" s="12"/>
      <c r="H21" s="12"/>
      <c r="I21" s="12"/>
    </row>
    <row r="22" spans="1:255" s="19" customFormat="1" ht="24" x14ac:dyDescent="0.2">
      <c r="A22" s="13">
        <v>1</v>
      </c>
      <c r="B22" s="14" t="s">
        <v>32</v>
      </c>
      <c r="C22" s="14" t="s">
        <v>33</v>
      </c>
      <c r="D22" s="14" t="s">
        <v>34</v>
      </c>
      <c r="E22" s="15">
        <f t="shared" ref="E22:E61" si="0">O22</f>
        <v>1.6799999999999999E-2</v>
      </c>
      <c r="F22" s="16">
        <f>ROUND( 1740 * 6.78, 2 )</f>
        <v>11797.2</v>
      </c>
      <c r="G22" s="17">
        <f t="shared" ref="G22:G61" si="1">ROUND(E22*F22,0)</f>
        <v>198</v>
      </c>
      <c r="H22" s="18" t="s">
        <v>35</v>
      </c>
      <c r="I22" s="18" t="s">
        <v>36</v>
      </c>
      <c r="N22" s="20"/>
      <c r="O22" s="20">
        <f t="shared" ref="O22:O61" si="2">SUM(P22:IV22)</f>
        <v>1.6799999999999999E-2</v>
      </c>
      <c r="P22" s="20">
        <f>SmtRes!CX264</f>
        <v>1.6799999999999999E-2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</row>
    <row r="23" spans="1:255" s="19" customFormat="1" ht="36" x14ac:dyDescent="0.2">
      <c r="A23" s="13">
        <v>2</v>
      </c>
      <c r="B23" s="14" t="s">
        <v>37</v>
      </c>
      <c r="C23" s="14" t="s">
        <v>38</v>
      </c>
      <c r="D23" s="14" t="s">
        <v>34</v>
      </c>
      <c r="E23" s="15">
        <f t="shared" si="0"/>
        <v>3.8857500000000003E-2</v>
      </c>
      <c r="F23" s="16">
        <f>ROUND( 1530 * 6.78, 2 )</f>
        <v>10373.4</v>
      </c>
      <c r="G23" s="17">
        <f t="shared" si="1"/>
        <v>403</v>
      </c>
      <c r="H23" s="18" t="s">
        <v>39</v>
      </c>
      <c r="I23" s="18" t="s">
        <v>36</v>
      </c>
      <c r="N23" s="20"/>
      <c r="O23" s="20">
        <f t="shared" si="2"/>
        <v>3.8857500000000003E-2</v>
      </c>
      <c r="P23" s="20">
        <f>SmtRes!CX141</f>
        <v>3.8857500000000003E-2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</row>
    <row r="24" spans="1:255" s="19" customFormat="1" ht="24" x14ac:dyDescent="0.2">
      <c r="A24" s="13">
        <v>3</v>
      </c>
      <c r="B24" s="14" t="s">
        <v>40</v>
      </c>
      <c r="C24" s="14" t="s">
        <v>41</v>
      </c>
      <c r="D24" s="14" t="s">
        <v>34</v>
      </c>
      <c r="E24" s="15">
        <f t="shared" si="0"/>
        <v>2.779446E-2</v>
      </c>
      <c r="F24" s="16">
        <f>ROUND( 9040.01 * 6.78, 2 )</f>
        <v>61291.27</v>
      </c>
      <c r="G24" s="17">
        <f t="shared" si="1"/>
        <v>1704</v>
      </c>
      <c r="H24" s="18" t="s">
        <v>42</v>
      </c>
      <c r="I24" s="18" t="s">
        <v>36</v>
      </c>
      <c r="N24" s="20"/>
      <c r="O24" s="20">
        <f t="shared" si="2"/>
        <v>2.779446E-2</v>
      </c>
      <c r="P24" s="20">
        <f>SmtRes!CX102</f>
        <v>2.4375000000000001E-2</v>
      </c>
      <c r="Q24" s="20">
        <f>SmtRes!CX196</f>
        <v>3.41946E-3</v>
      </c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</row>
    <row r="25" spans="1:255" s="19" customFormat="1" ht="36" x14ac:dyDescent="0.2">
      <c r="A25" s="13">
        <v>4</v>
      </c>
      <c r="B25" s="14" t="s">
        <v>43</v>
      </c>
      <c r="C25" s="14" t="s">
        <v>44</v>
      </c>
      <c r="D25" s="14" t="s">
        <v>45</v>
      </c>
      <c r="E25" s="15">
        <f t="shared" si="0"/>
        <v>3.3746999999999998</v>
      </c>
      <c r="F25" s="16">
        <f>ROUND( 1980 * 6.78, 2 )</f>
        <v>13424.4</v>
      </c>
      <c r="G25" s="17">
        <f t="shared" si="1"/>
        <v>45303</v>
      </c>
      <c r="H25" s="18" t="s">
        <v>46</v>
      </c>
      <c r="I25" s="18" t="s">
        <v>36</v>
      </c>
      <c r="N25" s="20"/>
      <c r="O25" s="20">
        <f t="shared" si="2"/>
        <v>3.3746999999999998</v>
      </c>
      <c r="P25" s="20">
        <f>SmtRes!CX83</f>
        <v>0.35220000000000001</v>
      </c>
      <c r="Q25" s="20">
        <f>SmtRes!CX105</f>
        <v>3.0225</v>
      </c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</row>
    <row r="26" spans="1:255" s="19" customFormat="1" ht="36" x14ac:dyDescent="0.2">
      <c r="A26" s="13">
        <v>5</v>
      </c>
      <c r="B26" s="14" t="s">
        <v>47</v>
      </c>
      <c r="C26" s="14" t="s">
        <v>48</v>
      </c>
      <c r="D26" s="14" t="s">
        <v>45</v>
      </c>
      <c r="E26" s="15">
        <f t="shared" si="0"/>
        <v>2.0205900000000001E-3</v>
      </c>
      <c r="F26" s="16">
        <f>ROUND( 1700 * 6.78, 2 )</f>
        <v>11526</v>
      </c>
      <c r="G26" s="17">
        <f t="shared" si="1"/>
        <v>23</v>
      </c>
      <c r="H26" s="18" t="s">
        <v>49</v>
      </c>
      <c r="I26" s="18" t="s">
        <v>36</v>
      </c>
      <c r="N26" s="20"/>
      <c r="O26" s="20">
        <f t="shared" si="2"/>
        <v>2.0205900000000001E-3</v>
      </c>
      <c r="P26" s="20">
        <f>SmtRes!CX204</f>
        <v>2.0205900000000001E-3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</row>
    <row r="27" spans="1:255" s="19" customFormat="1" ht="36" x14ac:dyDescent="0.2">
      <c r="A27" s="13">
        <v>6</v>
      </c>
      <c r="B27" s="14" t="s">
        <v>50</v>
      </c>
      <c r="C27" s="14" t="s">
        <v>51</v>
      </c>
      <c r="D27" s="14" t="s">
        <v>45</v>
      </c>
      <c r="E27" s="15">
        <f t="shared" si="0"/>
        <v>0.93920000000000003</v>
      </c>
      <c r="F27" s="16">
        <f>ROUND( 1601 * 6.78, 2 )</f>
        <v>10854.78</v>
      </c>
      <c r="G27" s="17">
        <f t="shared" si="1"/>
        <v>10195</v>
      </c>
      <c r="H27" s="18" t="s">
        <v>52</v>
      </c>
      <c r="I27" s="18" t="s">
        <v>36</v>
      </c>
      <c r="N27" s="20"/>
      <c r="O27" s="20">
        <f t="shared" si="2"/>
        <v>0.93920000000000003</v>
      </c>
      <c r="P27" s="20">
        <f>SmtRes!CX82</f>
        <v>0.93920000000000003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</row>
    <row r="28" spans="1:255" s="19" customFormat="1" ht="24" x14ac:dyDescent="0.2">
      <c r="A28" s="13">
        <v>7</v>
      </c>
      <c r="B28" s="14" t="s">
        <v>53</v>
      </c>
      <c r="C28" s="14" t="s">
        <v>54</v>
      </c>
      <c r="D28" s="14" t="s">
        <v>45</v>
      </c>
      <c r="E28" s="15">
        <f t="shared" si="0"/>
        <v>0.66868799999999995</v>
      </c>
      <c r="F28" s="16">
        <f>ROUND( 2.44 * 6.78, 2 )</f>
        <v>16.54</v>
      </c>
      <c r="G28" s="17">
        <f t="shared" si="1"/>
        <v>11</v>
      </c>
      <c r="H28" s="18" t="s">
        <v>55</v>
      </c>
      <c r="I28" s="18" t="s">
        <v>36</v>
      </c>
      <c r="N28" s="20"/>
      <c r="O28" s="20">
        <f t="shared" si="2"/>
        <v>0.66868799999999995</v>
      </c>
      <c r="P28" s="20">
        <f>SmtRes!CX218</f>
        <v>0.24868800000000002</v>
      </c>
      <c r="Q28" s="20">
        <f>SmtRes!CX265</f>
        <v>0.42</v>
      </c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</row>
    <row r="29" spans="1:255" s="19" customFormat="1" ht="24" x14ac:dyDescent="0.2">
      <c r="A29" s="13">
        <v>8</v>
      </c>
      <c r="B29" s="14" t="s">
        <v>56</v>
      </c>
      <c r="C29" s="14" t="s">
        <v>57</v>
      </c>
      <c r="D29" s="14" t="s">
        <v>34</v>
      </c>
      <c r="E29" s="15">
        <f t="shared" si="0"/>
        <v>5.9536613000000002E-2</v>
      </c>
      <c r="F29" s="16">
        <f>ROUND( 11978 * 6.78, 2 )</f>
        <v>81210.84</v>
      </c>
      <c r="G29" s="17">
        <f t="shared" si="1"/>
        <v>4835</v>
      </c>
      <c r="H29" s="18" t="s">
        <v>58</v>
      </c>
      <c r="I29" s="18" t="s">
        <v>36</v>
      </c>
      <c r="N29" s="20"/>
      <c r="O29" s="20">
        <f t="shared" si="2"/>
        <v>5.9536613000000002E-2</v>
      </c>
      <c r="P29" s="20">
        <f>SmtRes!CX31</f>
        <v>3.8860000000000001E-4</v>
      </c>
      <c r="Q29" s="20">
        <f>SmtRes!CX58</f>
        <v>1.7097300000000002E-4</v>
      </c>
      <c r="R29" s="20">
        <f>SmtRes!CX79</f>
        <v>4.2264000000000003E-2</v>
      </c>
      <c r="S29" s="20">
        <f>SmtRes!CX103</f>
        <v>9.75E-3</v>
      </c>
      <c r="T29" s="20">
        <f>SmtRes!CX122</f>
        <v>6.9630400000000002E-3</v>
      </c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</row>
    <row r="30" spans="1:255" s="19" customFormat="1" ht="24" x14ac:dyDescent="0.2">
      <c r="A30" s="13">
        <v>9</v>
      </c>
      <c r="B30" s="14" t="s">
        <v>59</v>
      </c>
      <c r="C30" s="14" t="s">
        <v>60</v>
      </c>
      <c r="D30" s="14" t="s">
        <v>34</v>
      </c>
      <c r="E30" s="15">
        <f t="shared" si="0"/>
        <v>2.8000000000000003E-4</v>
      </c>
      <c r="F30" s="16">
        <f>ROUND( 8475 * 6.78, 2 )</f>
        <v>57460.5</v>
      </c>
      <c r="G30" s="17">
        <f t="shared" si="1"/>
        <v>16</v>
      </c>
      <c r="H30" s="18" t="s">
        <v>61</v>
      </c>
      <c r="I30" s="18" t="s">
        <v>36</v>
      </c>
      <c r="N30" s="20"/>
      <c r="O30" s="20">
        <f t="shared" si="2"/>
        <v>2.8000000000000003E-4</v>
      </c>
      <c r="P30" s="20">
        <f>SmtRes!CX229</f>
        <v>2.8000000000000003E-4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</row>
    <row r="31" spans="1:255" s="19" customFormat="1" ht="24" x14ac:dyDescent="0.2">
      <c r="A31" s="13">
        <v>10</v>
      </c>
      <c r="B31" s="14" t="s">
        <v>62</v>
      </c>
      <c r="C31" s="14" t="s">
        <v>63</v>
      </c>
      <c r="D31" s="14" t="s">
        <v>34</v>
      </c>
      <c r="E31" s="15">
        <f t="shared" si="0"/>
        <v>7.3052100000000003E-4</v>
      </c>
      <c r="F31" s="16">
        <f>ROUND( 15620 * 6.78, 2 )</f>
        <v>105903.6</v>
      </c>
      <c r="G31" s="17">
        <f t="shared" si="1"/>
        <v>77</v>
      </c>
      <c r="H31" s="18" t="s">
        <v>64</v>
      </c>
      <c r="I31" s="18" t="s">
        <v>36</v>
      </c>
      <c r="N31" s="20"/>
      <c r="O31" s="20">
        <f t="shared" si="2"/>
        <v>7.3052100000000003E-4</v>
      </c>
      <c r="P31" s="20">
        <f>SmtRes!CX205</f>
        <v>7.3052100000000003E-4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</row>
    <row r="32" spans="1:255" s="19" customFormat="1" ht="36" x14ac:dyDescent="0.2">
      <c r="A32" s="13">
        <v>11</v>
      </c>
      <c r="B32" s="14" t="s">
        <v>65</v>
      </c>
      <c r="C32" s="14" t="s">
        <v>66</v>
      </c>
      <c r="D32" s="14" t="s">
        <v>45</v>
      </c>
      <c r="E32" s="15">
        <f t="shared" si="0"/>
        <v>3.2500000000000001E-2</v>
      </c>
      <c r="F32" s="16">
        <f>ROUND( 832.7 * 6.78, 2 )</f>
        <v>5645.71</v>
      </c>
      <c r="G32" s="17">
        <f t="shared" si="1"/>
        <v>183</v>
      </c>
      <c r="H32" s="18" t="s">
        <v>67</v>
      </c>
      <c r="I32" s="18" t="s">
        <v>36</v>
      </c>
      <c r="N32" s="20"/>
      <c r="O32" s="20">
        <f t="shared" si="2"/>
        <v>3.2500000000000001E-2</v>
      </c>
      <c r="P32" s="20">
        <f>SmtRes!CX106</f>
        <v>3.2500000000000001E-2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</row>
    <row r="33" spans="1:255" s="19" customFormat="1" ht="36" x14ac:dyDescent="0.2">
      <c r="A33" s="13">
        <v>12</v>
      </c>
      <c r="B33" s="14" t="s">
        <v>68</v>
      </c>
      <c r="C33" s="14" t="s">
        <v>69</v>
      </c>
      <c r="D33" s="14" t="s">
        <v>45</v>
      </c>
      <c r="E33" s="15">
        <f t="shared" si="0"/>
        <v>2.0889120000000001</v>
      </c>
      <c r="F33" s="16">
        <f>ROUND( 1155 * 6.78, 2 )</f>
        <v>7830.9</v>
      </c>
      <c r="G33" s="17">
        <f t="shared" si="1"/>
        <v>16358</v>
      </c>
      <c r="H33" s="18" t="s">
        <v>70</v>
      </c>
      <c r="I33" s="18" t="s">
        <v>36</v>
      </c>
      <c r="N33" s="20"/>
      <c r="O33" s="20">
        <f t="shared" si="2"/>
        <v>2.0889120000000001</v>
      </c>
      <c r="P33" s="20">
        <f>SmtRes!CX123</f>
        <v>2.0889120000000001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</row>
    <row r="34" spans="1:255" s="19" customFormat="1" ht="36" x14ac:dyDescent="0.2">
      <c r="A34" s="13">
        <v>13</v>
      </c>
      <c r="B34" s="14" t="s">
        <v>71</v>
      </c>
      <c r="C34" s="14" t="s">
        <v>72</v>
      </c>
      <c r="D34" s="14" t="s">
        <v>45</v>
      </c>
      <c r="E34" s="15">
        <f t="shared" si="0"/>
        <v>4.8720999999999997</v>
      </c>
      <c r="F34" s="16">
        <f>ROUND( 1572 * 6.78, 2 )</f>
        <v>10658.16</v>
      </c>
      <c r="G34" s="17">
        <f t="shared" si="1"/>
        <v>51928</v>
      </c>
      <c r="H34" s="18" t="s">
        <v>73</v>
      </c>
      <c r="I34" s="18" t="s">
        <v>36</v>
      </c>
      <c r="N34" s="20"/>
      <c r="O34" s="20">
        <f t="shared" si="2"/>
        <v>4.8720999999999997</v>
      </c>
      <c r="P34" s="20">
        <f>SmtRes!CX84</f>
        <v>4.8720999999999997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</row>
    <row r="35" spans="1:255" s="19" customFormat="1" ht="36" x14ac:dyDescent="0.2">
      <c r="A35" s="13">
        <v>14</v>
      </c>
      <c r="B35" s="14" t="s">
        <v>74</v>
      </c>
      <c r="C35" s="14" t="s">
        <v>75</v>
      </c>
      <c r="D35" s="14" t="s">
        <v>45</v>
      </c>
      <c r="E35" s="15">
        <f t="shared" si="0"/>
        <v>0.39</v>
      </c>
      <c r="F35" s="16">
        <f>ROUND( 1320 * 6.78, 2 )</f>
        <v>8949.6</v>
      </c>
      <c r="G35" s="17">
        <f t="shared" si="1"/>
        <v>3490</v>
      </c>
      <c r="H35" s="18" t="s">
        <v>76</v>
      </c>
      <c r="I35" s="18" t="s">
        <v>36</v>
      </c>
      <c r="N35" s="20"/>
      <c r="O35" s="20">
        <f t="shared" si="2"/>
        <v>0.39</v>
      </c>
      <c r="P35" s="20">
        <f>SmtRes!CX107</f>
        <v>0.39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</row>
    <row r="36" spans="1:255" s="19" customFormat="1" ht="60" x14ac:dyDescent="0.2">
      <c r="A36" s="13">
        <v>15</v>
      </c>
      <c r="B36" s="14" t="s">
        <v>77</v>
      </c>
      <c r="C36" s="14" t="s">
        <v>78</v>
      </c>
      <c r="D36" s="14" t="s">
        <v>79</v>
      </c>
      <c r="E36" s="15">
        <f t="shared" si="0"/>
        <v>2.48688E-2</v>
      </c>
      <c r="F36" s="16">
        <f>ROUND( 50.24 * 6.78, 2 )</f>
        <v>340.63</v>
      </c>
      <c r="G36" s="17">
        <f t="shared" si="1"/>
        <v>8</v>
      </c>
      <c r="H36" s="18" t="s">
        <v>80</v>
      </c>
      <c r="I36" s="18" t="s">
        <v>36</v>
      </c>
      <c r="N36" s="20"/>
      <c r="O36" s="20">
        <f t="shared" si="2"/>
        <v>2.48688E-2</v>
      </c>
      <c r="P36" s="20">
        <f>SmtRes!CX200</f>
        <v>2.48688E-2</v>
      </c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</row>
    <row r="37" spans="1:255" s="19" customFormat="1" ht="24" x14ac:dyDescent="0.2">
      <c r="A37" s="13">
        <v>16</v>
      </c>
      <c r="B37" s="14" t="s">
        <v>81</v>
      </c>
      <c r="C37" s="14" t="s">
        <v>82</v>
      </c>
      <c r="D37" s="14" t="s">
        <v>34</v>
      </c>
      <c r="E37" s="15">
        <f t="shared" si="0"/>
        <v>2.3314499999999998E-4</v>
      </c>
      <c r="F37" s="16">
        <f>ROUND( 37900 * 6.78, 2 )</f>
        <v>256962</v>
      </c>
      <c r="G37" s="17">
        <f t="shared" si="1"/>
        <v>60</v>
      </c>
      <c r="H37" s="18" t="s">
        <v>83</v>
      </c>
      <c r="I37" s="18" t="s">
        <v>36</v>
      </c>
      <c r="N37" s="20"/>
      <c r="O37" s="20">
        <f t="shared" si="2"/>
        <v>2.3314499999999998E-4</v>
      </c>
      <c r="P37" s="20">
        <f>SmtRes!CX197</f>
        <v>2.3314499999999998E-4</v>
      </c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</row>
    <row r="38" spans="1:255" s="19" customFormat="1" ht="24" x14ac:dyDescent="0.2">
      <c r="A38" s="13">
        <v>17</v>
      </c>
      <c r="B38" s="14" t="s">
        <v>84</v>
      </c>
      <c r="C38" s="14" t="s">
        <v>85</v>
      </c>
      <c r="D38" s="14" t="s">
        <v>34</v>
      </c>
      <c r="E38" s="15">
        <f t="shared" si="0"/>
        <v>1.3211549999999999E-3</v>
      </c>
      <c r="F38" s="16">
        <f>ROUND( 87116 * 6.78, 2 )</f>
        <v>590646.48</v>
      </c>
      <c r="G38" s="17">
        <f t="shared" si="1"/>
        <v>780</v>
      </c>
      <c r="H38" s="18" t="s">
        <v>86</v>
      </c>
      <c r="I38" s="18" t="s">
        <v>36</v>
      </c>
      <c r="N38" s="20"/>
      <c r="O38" s="20">
        <f t="shared" si="2"/>
        <v>1.3211549999999999E-3</v>
      </c>
      <c r="P38" s="20">
        <f>SmtRes!CX59</f>
        <v>1.3211549999999999E-3</v>
      </c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</row>
    <row r="39" spans="1:255" s="19" customFormat="1" ht="24" x14ac:dyDescent="0.2">
      <c r="A39" s="13">
        <v>18</v>
      </c>
      <c r="B39" s="14" t="s">
        <v>87</v>
      </c>
      <c r="C39" s="14" t="s">
        <v>88</v>
      </c>
      <c r="D39" s="14" t="s">
        <v>34</v>
      </c>
      <c r="E39" s="15">
        <f t="shared" si="0"/>
        <v>9.3257999999999994E-2</v>
      </c>
      <c r="F39" s="16">
        <f>ROUND( 2606.9 * 6.78, 2 )</f>
        <v>17674.78</v>
      </c>
      <c r="G39" s="17">
        <f t="shared" si="1"/>
        <v>1648</v>
      </c>
      <c r="H39" s="18" t="s">
        <v>89</v>
      </c>
      <c r="I39" s="18" t="s">
        <v>36</v>
      </c>
      <c r="N39" s="20"/>
      <c r="O39" s="20">
        <f t="shared" si="2"/>
        <v>9.3257999999999994E-2</v>
      </c>
      <c r="P39" s="20">
        <f>SmtRes!CX143</f>
        <v>9.3257999999999994E-2</v>
      </c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</row>
    <row r="40" spans="1:255" s="19" customFormat="1" ht="24" x14ac:dyDescent="0.2">
      <c r="A40" s="13">
        <v>19</v>
      </c>
      <c r="B40" s="14" t="s">
        <v>90</v>
      </c>
      <c r="C40" s="14" t="s">
        <v>91</v>
      </c>
      <c r="D40" s="14" t="s">
        <v>45</v>
      </c>
      <c r="E40" s="15">
        <f t="shared" si="0"/>
        <v>2.1760199999999998</v>
      </c>
      <c r="F40" s="16">
        <f>ROUND( 6.22 * 6.78, 2 )</f>
        <v>42.17</v>
      </c>
      <c r="G40" s="17">
        <f t="shared" si="1"/>
        <v>92</v>
      </c>
      <c r="H40" s="18" t="s">
        <v>92</v>
      </c>
      <c r="I40" s="18" t="s">
        <v>36</v>
      </c>
      <c r="N40" s="20"/>
      <c r="O40" s="20">
        <f t="shared" si="2"/>
        <v>2.1760199999999998</v>
      </c>
      <c r="P40" s="20">
        <f>SmtRes!CX193</f>
        <v>2.1760199999999998</v>
      </c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</row>
    <row r="41" spans="1:255" s="19" customFormat="1" ht="24" x14ac:dyDescent="0.2">
      <c r="A41" s="13">
        <v>20</v>
      </c>
      <c r="B41" s="14" t="s">
        <v>93</v>
      </c>
      <c r="C41" s="14" t="s">
        <v>94</v>
      </c>
      <c r="D41" s="14" t="s">
        <v>95</v>
      </c>
      <c r="E41" s="15">
        <f t="shared" si="0"/>
        <v>3.6681480000000002E-2</v>
      </c>
      <c r="F41" s="16">
        <f>ROUND( 1400 * 6.78, 2 )</f>
        <v>9492</v>
      </c>
      <c r="G41" s="17">
        <f t="shared" si="1"/>
        <v>348</v>
      </c>
      <c r="H41" s="18" t="s">
        <v>96</v>
      </c>
      <c r="I41" s="18" t="s">
        <v>36</v>
      </c>
      <c r="N41" s="20"/>
      <c r="O41" s="20">
        <f t="shared" si="2"/>
        <v>3.6681480000000002E-2</v>
      </c>
      <c r="P41" s="20">
        <f>SmtRes!CX60</f>
        <v>3.6681480000000002E-2</v>
      </c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</row>
    <row r="42" spans="1:255" s="19" customFormat="1" ht="36" x14ac:dyDescent="0.2">
      <c r="A42" s="13">
        <v>21</v>
      </c>
      <c r="B42" s="14" t="s">
        <v>97</v>
      </c>
      <c r="C42" s="14" t="s">
        <v>98</v>
      </c>
      <c r="D42" s="14" t="s">
        <v>45</v>
      </c>
      <c r="E42" s="15">
        <f t="shared" si="0"/>
        <v>1.0050000000000001</v>
      </c>
      <c r="F42" s="16">
        <f>ROUND( 558.33 * 6.78, 2 )</f>
        <v>3785.48</v>
      </c>
      <c r="G42" s="17">
        <f t="shared" si="1"/>
        <v>3804</v>
      </c>
      <c r="H42" s="18" t="s">
        <v>99</v>
      </c>
      <c r="I42" s="18" t="s">
        <v>36</v>
      </c>
      <c r="N42" s="20"/>
      <c r="O42" s="20">
        <f t="shared" si="2"/>
        <v>1.0050000000000001</v>
      </c>
      <c r="P42" s="20">
        <f>SmtRes!CX44</f>
        <v>1.0050000000000001</v>
      </c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</row>
    <row r="43" spans="1:255" s="19" customFormat="1" ht="24" x14ac:dyDescent="0.2">
      <c r="A43" s="13">
        <v>22</v>
      </c>
      <c r="B43" s="14" t="s">
        <v>100</v>
      </c>
      <c r="C43" s="14" t="s">
        <v>101</v>
      </c>
      <c r="D43" s="14" t="s">
        <v>34</v>
      </c>
      <c r="E43" s="15">
        <f t="shared" si="0"/>
        <v>0.45584279999999999</v>
      </c>
      <c r="F43" s="16">
        <f>ROUND( 3390 * 6.78, 2 )</f>
        <v>22984.2</v>
      </c>
      <c r="G43" s="17">
        <f t="shared" si="1"/>
        <v>10477</v>
      </c>
      <c r="H43" s="18" t="s">
        <v>102</v>
      </c>
      <c r="I43" s="18" t="s">
        <v>36</v>
      </c>
      <c r="N43" s="20"/>
      <c r="O43" s="20">
        <f t="shared" si="2"/>
        <v>0.45584279999999999</v>
      </c>
      <c r="P43" s="20">
        <f>SmtRes!CX142</f>
        <v>0.30464279999999999</v>
      </c>
      <c r="Q43" s="20">
        <f>SmtRes!CX159</f>
        <v>0.1512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</row>
    <row r="44" spans="1:255" s="19" customFormat="1" ht="24" x14ac:dyDescent="0.2">
      <c r="A44" s="13">
        <v>23</v>
      </c>
      <c r="B44" s="14" t="s">
        <v>103</v>
      </c>
      <c r="C44" s="14" t="s">
        <v>104</v>
      </c>
      <c r="D44" s="14" t="s">
        <v>34</v>
      </c>
      <c r="E44" s="15">
        <f t="shared" si="0"/>
        <v>1.39887E-2</v>
      </c>
      <c r="F44" s="16">
        <f>ROUND( 19100 * 6.78, 2 )</f>
        <v>129498</v>
      </c>
      <c r="G44" s="17">
        <f t="shared" si="1"/>
        <v>1812</v>
      </c>
      <c r="H44" s="18" t="s">
        <v>105</v>
      </c>
      <c r="I44" s="18" t="s">
        <v>36</v>
      </c>
      <c r="N44" s="20"/>
      <c r="O44" s="20">
        <f t="shared" si="2"/>
        <v>1.39887E-2</v>
      </c>
      <c r="P44" s="20">
        <f>SmtRes!CX217</f>
        <v>1.39887E-2</v>
      </c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</row>
    <row r="45" spans="1:255" s="19" customFormat="1" ht="60" x14ac:dyDescent="0.2">
      <c r="A45" s="13">
        <v>24</v>
      </c>
      <c r="B45" s="14" t="s">
        <v>106</v>
      </c>
      <c r="C45" s="14" t="s">
        <v>107</v>
      </c>
      <c r="D45" s="14" t="s">
        <v>34</v>
      </c>
      <c r="E45" s="15">
        <f t="shared" si="0"/>
        <v>1.7097299999999999E-2</v>
      </c>
      <c r="F45" s="16">
        <f>ROUND( 7712 * 6.78, 2 )</f>
        <v>52287.360000000001</v>
      </c>
      <c r="G45" s="17">
        <f t="shared" si="1"/>
        <v>894</v>
      </c>
      <c r="H45" s="18" t="s">
        <v>108</v>
      </c>
      <c r="I45" s="18" t="s">
        <v>36</v>
      </c>
      <c r="N45" s="20"/>
      <c r="O45" s="20">
        <f t="shared" si="2"/>
        <v>1.7097299999999999E-2</v>
      </c>
      <c r="P45" s="20">
        <f>SmtRes!CX198</f>
        <v>1.7097299999999999E-2</v>
      </c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</row>
    <row r="46" spans="1:255" s="19" customFormat="1" ht="24" x14ac:dyDescent="0.2">
      <c r="A46" s="13">
        <v>25</v>
      </c>
      <c r="B46" s="14" t="s">
        <v>109</v>
      </c>
      <c r="C46" s="14" t="s">
        <v>110</v>
      </c>
      <c r="D46" s="14" t="s">
        <v>34</v>
      </c>
      <c r="E46" s="15">
        <f t="shared" si="0"/>
        <v>5.7346300000000003E-2</v>
      </c>
      <c r="F46" s="16">
        <f>ROUND( 15255 * 6.78, 2 )</f>
        <v>103428.9</v>
      </c>
      <c r="G46" s="17">
        <f t="shared" si="1"/>
        <v>5931</v>
      </c>
      <c r="H46" s="18" t="s">
        <v>111</v>
      </c>
      <c r="I46" s="18" t="s">
        <v>36</v>
      </c>
      <c r="N46" s="20"/>
      <c r="O46" s="20">
        <f t="shared" si="2"/>
        <v>5.7346300000000003E-2</v>
      </c>
      <c r="P46" s="20">
        <f>SmtRes!CX86</f>
        <v>1.15052E-2</v>
      </c>
      <c r="Q46" s="20">
        <f>SmtRes!CX110</f>
        <v>9.7824999999999995E-3</v>
      </c>
      <c r="R46" s="20">
        <f>SmtRes!CX124</f>
        <v>3.6058600000000003E-2</v>
      </c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</row>
    <row r="47" spans="1:255" s="19" customFormat="1" ht="24" x14ac:dyDescent="0.2">
      <c r="A47" s="13">
        <v>26</v>
      </c>
      <c r="B47" s="14" t="s">
        <v>112</v>
      </c>
      <c r="C47" s="14" t="s">
        <v>113</v>
      </c>
      <c r="D47" s="14" t="s">
        <v>34</v>
      </c>
      <c r="E47" s="15">
        <f t="shared" si="0"/>
        <v>0.23805999999999999</v>
      </c>
      <c r="F47" s="16">
        <f>ROUND( 5989 * 6.78, 2 )</f>
        <v>40605.42</v>
      </c>
      <c r="G47" s="17">
        <f t="shared" si="1"/>
        <v>9667</v>
      </c>
      <c r="H47" s="18" t="s">
        <v>114</v>
      </c>
      <c r="I47" s="18" t="s">
        <v>36</v>
      </c>
      <c r="N47" s="20"/>
      <c r="O47" s="20">
        <f t="shared" si="2"/>
        <v>0.23805999999999999</v>
      </c>
      <c r="P47" s="20">
        <f>SmtRes!CX43</f>
        <v>1.4999999999999999E-2</v>
      </c>
      <c r="Q47" s="20">
        <f>SmtRes!CX80</f>
        <v>0.22306000000000001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</row>
    <row r="48" spans="1:255" s="19" customFormat="1" ht="24" x14ac:dyDescent="0.2">
      <c r="A48" s="13">
        <v>27</v>
      </c>
      <c r="B48" s="14" t="s">
        <v>115</v>
      </c>
      <c r="C48" s="14" t="s">
        <v>116</v>
      </c>
      <c r="D48" s="14" t="s">
        <v>34</v>
      </c>
      <c r="E48" s="15">
        <f t="shared" si="0"/>
        <v>1.0074999999999999E-2</v>
      </c>
      <c r="F48" s="16">
        <f>ROUND( 5989 * 6.78, 2 )</f>
        <v>40605.42</v>
      </c>
      <c r="G48" s="17">
        <f t="shared" si="1"/>
        <v>409</v>
      </c>
      <c r="H48" s="18" t="s">
        <v>114</v>
      </c>
      <c r="I48" s="18" t="s">
        <v>36</v>
      </c>
      <c r="N48" s="20"/>
      <c r="O48" s="20">
        <f t="shared" si="2"/>
        <v>1.0074999999999999E-2</v>
      </c>
      <c r="P48" s="20">
        <f>SmtRes!CX104</f>
        <v>1.0074999999999999E-2</v>
      </c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</row>
    <row r="49" spans="1:255" s="19" customFormat="1" ht="24" x14ac:dyDescent="0.2">
      <c r="A49" s="13">
        <v>28</v>
      </c>
      <c r="B49" s="14" t="s">
        <v>117</v>
      </c>
      <c r="C49" s="14" t="s">
        <v>118</v>
      </c>
      <c r="D49" s="14" t="s">
        <v>34</v>
      </c>
      <c r="E49" s="15">
        <f t="shared" si="0"/>
        <v>2.2400000000000002E-3</v>
      </c>
      <c r="F49" s="16">
        <f>ROUND( 7977 * 6.78, 2 )</f>
        <v>54084.06</v>
      </c>
      <c r="G49" s="17">
        <f t="shared" si="1"/>
        <v>121</v>
      </c>
      <c r="H49" s="18" t="s">
        <v>119</v>
      </c>
      <c r="I49" s="18" t="s">
        <v>36</v>
      </c>
      <c r="N49" s="20"/>
      <c r="O49" s="20">
        <f t="shared" si="2"/>
        <v>2.2400000000000002E-3</v>
      </c>
      <c r="P49" s="20">
        <f>SmtRes!CX230</f>
        <v>2.2400000000000002E-3</v>
      </c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</row>
    <row r="50" spans="1:255" s="19" customFormat="1" ht="24" x14ac:dyDescent="0.2">
      <c r="A50" s="13">
        <v>29</v>
      </c>
      <c r="B50" s="14" t="s">
        <v>120</v>
      </c>
      <c r="C50" s="14" t="s">
        <v>121</v>
      </c>
      <c r="D50" s="14" t="s">
        <v>34</v>
      </c>
      <c r="E50" s="15">
        <f t="shared" si="0"/>
        <v>2.5772771999999999E-2</v>
      </c>
      <c r="F50" s="16">
        <f>ROUND( 4455.2 * 6.78, 2 )</f>
        <v>30206.26</v>
      </c>
      <c r="G50" s="17">
        <f t="shared" si="1"/>
        <v>778</v>
      </c>
      <c r="H50" s="18" t="s">
        <v>122</v>
      </c>
      <c r="I50" s="18" t="s">
        <v>36</v>
      </c>
      <c r="N50" s="20"/>
      <c r="O50" s="20">
        <f t="shared" si="2"/>
        <v>2.5772771999999999E-2</v>
      </c>
      <c r="P50" s="20">
        <f>SmtRes!CX81</f>
        <v>2.57106E-2</v>
      </c>
      <c r="Q50" s="20">
        <f>SmtRes!CX201</f>
        <v>6.2172E-5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</row>
    <row r="51" spans="1:255" s="19" customFormat="1" ht="24" x14ac:dyDescent="0.2">
      <c r="A51" s="13">
        <v>30</v>
      </c>
      <c r="B51" s="14" t="s">
        <v>123</v>
      </c>
      <c r="C51" s="14" t="s">
        <v>124</v>
      </c>
      <c r="D51" s="14" t="s">
        <v>34</v>
      </c>
      <c r="E51" s="15">
        <f t="shared" si="0"/>
        <v>2.1011549999999999E-3</v>
      </c>
      <c r="F51" s="16">
        <f>ROUND( 8190 * 6.78, 2 )</f>
        <v>55528.2</v>
      </c>
      <c r="G51" s="17">
        <f t="shared" si="1"/>
        <v>117</v>
      </c>
      <c r="H51" s="18" t="s">
        <v>125</v>
      </c>
      <c r="I51" s="18" t="s">
        <v>36</v>
      </c>
      <c r="N51" s="20"/>
      <c r="O51" s="20">
        <f t="shared" si="2"/>
        <v>2.1011549999999999E-3</v>
      </c>
      <c r="P51" s="20">
        <f>SmtRes!CX61</f>
        <v>1.3211549999999999E-3</v>
      </c>
      <c r="Q51" s="20">
        <f>SmtRes!CX231</f>
        <v>7.7999999999999999E-4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</row>
    <row r="52" spans="1:255" s="19" customFormat="1" ht="24" x14ac:dyDescent="0.2">
      <c r="A52" s="13">
        <v>31</v>
      </c>
      <c r="B52" s="14" t="s">
        <v>126</v>
      </c>
      <c r="C52" s="14" t="s">
        <v>127</v>
      </c>
      <c r="D52" s="14" t="s">
        <v>128</v>
      </c>
      <c r="E52" s="15">
        <f t="shared" si="0"/>
        <v>0.652806</v>
      </c>
      <c r="F52" s="16">
        <f>ROUND( 6.09 * 6.78, 2 )</f>
        <v>41.29</v>
      </c>
      <c r="G52" s="17">
        <f t="shared" si="1"/>
        <v>27</v>
      </c>
      <c r="H52" s="18" t="s">
        <v>129</v>
      </c>
      <c r="I52" s="18" t="s">
        <v>36</v>
      </c>
      <c r="N52" s="20"/>
      <c r="O52" s="20">
        <f t="shared" si="2"/>
        <v>0.652806</v>
      </c>
      <c r="P52" s="20">
        <f>SmtRes!CX194</f>
        <v>0.652806</v>
      </c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</row>
    <row r="53" spans="1:255" s="19" customFormat="1" ht="24" x14ac:dyDescent="0.2">
      <c r="A53" s="13">
        <v>32</v>
      </c>
      <c r="B53" s="14" t="s">
        <v>130</v>
      </c>
      <c r="C53" s="14" t="s">
        <v>131</v>
      </c>
      <c r="D53" s="14" t="s">
        <v>34</v>
      </c>
      <c r="E53" s="15">
        <f t="shared" si="0"/>
        <v>1.39887E-4</v>
      </c>
      <c r="F53" s="16">
        <f>ROUND( 9420 * 6.78, 2 )</f>
        <v>63867.6</v>
      </c>
      <c r="G53" s="17">
        <f t="shared" si="1"/>
        <v>9</v>
      </c>
      <c r="H53" s="18" t="s">
        <v>132</v>
      </c>
      <c r="I53" s="18" t="s">
        <v>36</v>
      </c>
      <c r="N53" s="20"/>
      <c r="O53" s="20">
        <f t="shared" si="2"/>
        <v>1.39887E-4</v>
      </c>
      <c r="P53" s="20">
        <f>SmtRes!CX206</f>
        <v>1.39887E-4</v>
      </c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</row>
    <row r="54" spans="1:255" s="19" customFormat="1" ht="24" x14ac:dyDescent="0.2">
      <c r="A54" s="13">
        <v>33</v>
      </c>
      <c r="B54" s="14" t="s">
        <v>133</v>
      </c>
      <c r="C54" s="14" t="s">
        <v>134</v>
      </c>
      <c r="D54" s="14" t="s">
        <v>135</v>
      </c>
      <c r="E54" s="15">
        <f t="shared" si="0"/>
        <v>170.97300000000001</v>
      </c>
      <c r="F54" s="16">
        <f>ROUND( 6.2 * 6.78, 2 )</f>
        <v>42.04</v>
      </c>
      <c r="G54" s="17">
        <f t="shared" si="1"/>
        <v>7188</v>
      </c>
      <c r="H54" s="18" t="s">
        <v>136</v>
      </c>
      <c r="I54" s="18" t="s">
        <v>36</v>
      </c>
      <c r="N54" s="20"/>
      <c r="O54" s="20">
        <f t="shared" si="2"/>
        <v>170.97300000000001</v>
      </c>
      <c r="P54" s="20">
        <f>SmtRes!CX144</f>
        <v>170.97300000000001</v>
      </c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</row>
    <row r="55" spans="1:255" s="19" customFormat="1" ht="24" x14ac:dyDescent="0.2">
      <c r="A55" s="13">
        <v>34</v>
      </c>
      <c r="B55" s="14" t="s">
        <v>137</v>
      </c>
      <c r="C55" s="14" t="s">
        <v>138</v>
      </c>
      <c r="D55" s="14" t="s">
        <v>34</v>
      </c>
      <c r="E55" s="15">
        <f t="shared" si="0"/>
        <v>8.3850000000000001E-3</v>
      </c>
      <c r="F55" s="16">
        <f>ROUND( 1695 * 6.78, 2 )</f>
        <v>11492.1</v>
      </c>
      <c r="G55" s="17">
        <f t="shared" si="1"/>
        <v>96</v>
      </c>
      <c r="H55" s="18" t="s">
        <v>139</v>
      </c>
      <c r="I55" s="18" t="s">
        <v>36</v>
      </c>
      <c r="N55" s="20"/>
      <c r="O55" s="20">
        <f t="shared" si="2"/>
        <v>8.3850000000000001E-3</v>
      </c>
      <c r="P55" s="20">
        <f>SmtRes!CX109</f>
        <v>8.3850000000000001E-3</v>
      </c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</row>
    <row r="56" spans="1:255" s="19" customFormat="1" ht="24" x14ac:dyDescent="0.2">
      <c r="A56" s="13">
        <v>35</v>
      </c>
      <c r="B56" s="14" t="s">
        <v>140</v>
      </c>
      <c r="C56" s="14" t="s">
        <v>141</v>
      </c>
      <c r="D56" s="14" t="s">
        <v>34</v>
      </c>
      <c r="E56" s="15">
        <f t="shared" si="0"/>
        <v>1.44E-2</v>
      </c>
      <c r="F56" s="16">
        <f>ROUND( 11200 * 6.78, 2 )</f>
        <v>75936</v>
      </c>
      <c r="G56" s="17">
        <f t="shared" si="1"/>
        <v>1093</v>
      </c>
      <c r="H56" s="18" t="s">
        <v>142</v>
      </c>
      <c r="I56" s="18" t="s">
        <v>36</v>
      </c>
      <c r="N56" s="20"/>
      <c r="O56" s="20">
        <f t="shared" si="2"/>
        <v>1.44E-2</v>
      </c>
      <c r="P56" s="20">
        <f>SmtRes!CX232</f>
        <v>1.44E-2</v>
      </c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</row>
    <row r="57" spans="1:255" s="19" customFormat="1" ht="24" x14ac:dyDescent="0.2">
      <c r="A57" s="13">
        <v>36</v>
      </c>
      <c r="B57" s="14" t="s">
        <v>143</v>
      </c>
      <c r="C57" s="14" t="s">
        <v>144</v>
      </c>
      <c r="D57" s="14" t="s">
        <v>135</v>
      </c>
      <c r="E57" s="15">
        <f t="shared" si="0"/>
        <v>24.553099999999997</v>
      </c>
      <c r="F57" s="16">
        <f>ROUND( 5.71 * 6.78, 2 )</f>
        <v>38.71</v>
      </c>
      <c r="G57" s="17">
        <f t="shared" si="1"/>
        <v>950</v>
      </c>
      <c r="H57" s="18" t="s">
        <v>145</v>
      </c>
      <c r="I57" s="18" t="s">
        <v>36</v>
      </c>
      <c r="N57" s="20"/>
      <c r="O57" s="20">
        <f t="shared" si="2"/>
        <v>24.553099999999997</v>
      </c>
      <c r="P57" s="20">
        <f>SmtRes!CX85</f>
        <v>19.840599999999998</v>
      </c>
      <c r="Q57" s="20">
        <f>SmtRes!CX108</f>
        <v>4.7124999999999995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</row>
    <row r="58" spans="1:255" s="19" customFormat="1" ht="24" x14ac:dyDescent="0.2">
      <c r="A58" s="13">
        <v>37</v>
      </c>
      <c r="B58" s="14" t="s">
        <v>146</v>
      </c>
      <c r="C58" s="14" t="s">
        <v>147</v>
      </c>
      <c r="D58" s="14" t="s">
        <v>34</v>
      </c>
      <c r="E58" s="15">
        <f t="shared" si="0"/>
        <v>4.6162709999999999E-3</v>
      </c>
      <c r="F58" s="16">
        <f>ROUND( 4920 * 6.78, 2 )</f>
        <v>33357.599999999999</v>
      </c>
      <c r="G58" s="17">
        <f t="shared" si="1"/>
        <v>154</v>
      </c>
      <c r="H58" s="18" t="s">
        <v>148</v>
      </c>
      <c r="I58" s="18" t="s">
        <v>36</v>
      </c>
      <c r="N58" s="20"/>
      <c r="O58" s="20">
        <f t="shared" si="2"/>
        <v>4.6162709999999999E-3</v>
      </c>
      <c r="P58" s="20">
        <f>SmtRes!CX203</f>
        <v>4.6162709999999999E-3</v>
      </c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</row>
    <row r="59" spans="1:255" s="19" customFormat="1" ht="24" x14ac:dyDescent="0.2">
      <c r="A59" s="13">
        <v>38</v>
      </c>
      <c r="B59" s="14" t="s">
        <v>149</v>
      </c>
      <c r="C59" s="14" t="s">
        <v>150</v>
      </c>
      <c r="D59" s="14" t="s">
        <v>45</v>
      </c>
      <c r="E59" s="15">
        <f t="shared" si="0"/>
        <v>5.2846199999999994E-3</v>
      </c>
      <c r="F59" s="16">
        <f>ROUND( 14250 * 6.78, 2 )</f>
        <v>96615</v>
      </c>
      <c r="G59" s="17">
        <f t="shared" si="1"/>
        <v>511</v>
      </c>
      <c r="H59" s="18" t="s">
        <v>151</v>
      </c>
      <c r="I59" s="18" t="s">
        <v>36</v>
      </c>
      <c r="N59" s="20"/>
      <c r="O59" s="20">
        <f t="shared" si="2"/>
        <v>5.2846199999999994E-3</v>
      </c>
      <c r="P59" s="20">
        <f>SmtRes!CX62</f>
        <v>5.2846199999999994E-3</v>
      </c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</row>
    <row r="60" spans="1:255" s="19" customFormat="1" ht="24" x14ac:dyDescent="0.2">
      <c r="A60" s="13">
        <v>39</v>
      </c>
      <c r="B60" s="14" t="s">
        <v>152</v>
      </c>
      <c r="C60" s="14" t="s">
        <v>153</v>
      </c>
      <c r="D60" s="14" t="s">
        <v>135</v>
      </c>
      <c r="E60" s="15">
        <f t="shared" si="0"/>
        <v>3.3319999999999999</v>
      </c>
      <c r="F60" s="16">
        <f>ROUND( 35.22 * 6.78, 2 )</f>
        <v>238.79</v>
      </c>
      <c r="G60" s="17">
        <f t="shared" si="1"/>
        <v>796</v>
      </c>
      <c r="H60" s="18" t="s">
        <v>154</v>
      </c>
      <c r="I60" s="18" t="s">
        <v>36</v>
      </c>
      <c r="N60" s="20"/>
      <c r="O60" s="20">
        <f t="shared" si="2"/>
        <v>3.3319999999999999</v>
      </c>
      <c r="P60" s="20">
        <f>SmtRes!CX244</f>
        <v>3.3319999999999999</v>
      </c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</row>
    <row r="61" spans="1:255" s="19" customFormat="1" ht="24" x14ac:dyDescent="0.2">
      <c r="A61" s="13">
        <v>40</v>
      </c>
      <c r="B61" s="14" t="s">
        <v>155</v>
      </c>
      <c r="C61" s="14" t="s">
        <v>156</v>
      </c>
      <c r="D61" s="14" t="s">
        <v>34</v>
      </c>
      <c r="E61" s="15">
        <f t="shared" si="0"/>
        <v>9.4812299999999993E-4</v>
      </c>
      <c r="F61" s="16">
        <f>ROUND( 10315.01 * 6.78, 2 )</f>
        <v>69935.77</v>
      </c>
      <c r="G61" s="17">
        <f t="shared" si="1"/>
        <v>66</v>
      </c>
      <c r="H61" s="18" t="s">
        <v>157</v>
      </c>
      <c r="I61" s="18" t="s">
        <v>36</v>
      </c>
      <c r="N61" s="20"/>
      <c r="O61" s="20">
        <f t="shared" si="2"/>
        <v>9.4812299999999993E-4</v>
      </c>
      <c r="P61" s="20">
        <f>SmtRes!CX195</f>
        <v>9.4812299999999993E-4</v>
      </c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</row>
    <row r="62" spans="1:255" x14ac:dyDescent="0.2">
      <c r="A62" s="12"/>
      <c r="B62" s="12"/>
      <c r="C62" s="21" t="s">
        <v>158</v>
      </c>
      <c r="D62" s="12"/>
      <c r="E62" s="12"/>
      <c r="F62" s="12"/>
      <c r="G62" s="22">
        <f>ROUND(SUM(G22:G61),0)</f>
        <v>182560</v>
      </c>
      <c r="H62" s="12"/>
      <c r="I62" s="12"/>
      <c r="J62" s="4"/>
      <c r="K62" s="4"/>
      <c r="L62" s="4"/>
      <c r="M62" s="23">
        <f>G62</f>
        <v>182560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x14ac:dyDescent="0.2">
      <c r="A63" s="11"/>
      <c r="B63" s="11" t="s">
        <v>159</v>
      </c>
      <c r="C63" s="11"/>
      <c r="D63" s="11"/>
      <c r="E63" s="11"/>
      <c r="F63" s="11"/>
      <c r="G63" s="12"/>
      <c r="H63" s="12"/>
      <c r="I63" s="12"/>
    </row>
    <row r="64" spans="1:255" s="19" customFormat="1" ht="12" x14ac:dyDescent="0.2">
      <c r="A64" s="13">
        <v>41</v>
      </c>
      <c r="B64" s="14" t="s">
        <v>160</v>
      </c>
      <c r="C64" s="14" t="s">
        <v>161</v>
      </c>
      <c r="D64" s="14" t="s">
        <v>34</v>
      </c>
      <c r="E64" s="15">
        <f t="shared" ref="E64:E74" si="3">O64</f>
        <v>2.4632999999999998</v>
      </c>
      <c r="F64" s="16">
        <f>ROUND( 413.333, 2 )</f>
        <v>413.33</v>
      </c>
      <c r="G64" s="17">
        <f t="shared" ref="G64:G74" si="4">ROUND(E64*F64,0)</f>
        <v>1018</v>
      </c>
      <c r="H64" s="24" t="s">
        <v>162</v>
      </c>
      <c r="I64" s="24" t="s">
        <v>36</v>
      </c>
      <c r="N64" s="20"/>
      <c r="O64" s="20">
        <f t="shared" ref="O64:O74" si="5">SUM(P64:IV64)</f>
        <v>2.4632999999999998</v>
      </c>
      <c r="P64" s="20">
        <f>Source!I81</f>
        <v>2.4632999999999998</v>
      </c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</row>
    <row r="65" spans="1:255" s="19" customFormat="1" ht="24" x14ac:dyDescent="0.2">
      <c r="A65" s="13">
        <v>42</v>
      </c>
      <c r="B65" s="14" t="s">
        <v>163</v>
      </c>
      <c r="C65" s="14" t="s">
        <v>164</v>
      </c>
      <c r="D65" s="14" t="s">
        <v>45</v>
      </c>
      <c r="E65" s="15">
        <f t="shared" si="3"/>
        <v>8.8199999999999997E-3</v>
      </c>
      <c r="F65" s="16">
        <f>ROUND( 0 * 6.78, 2 )</f>
        <v>0</v>
      </c>
      <c r="G65" s="17">
        <f t="shared" si="4"/>
        <v>0</v>
      </c>
      <c r="H65" s="18" t="s">
        <v>165</v>
      </c>
      <c r="I65" s="18" t="s">
        <v>36</v>
      </c>
      <c r="N65" s="20"/>
      <c r="O65" s="20">
        <f t="shared" si="5"/>
        <v>8.8199999999999997E-3</v>
      </c>
      <c r="P65" s="20">
        <f>Source!I71</f>
        <v>8.8199999999999997E-3</v>
      </c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</row>
    <row r="66" spans="1:255" s="19" customFormat="1" ht="24" x14ac:dyDescent="0.2">
      <c r="A66" s="13">
        <v>43</v>
      </c>
      <c r="B66" s="14" t="s">
        <v>163</v>
      </c>
      <c r="C66" s="14" t="s">
        <v>166</v>
      </c>
      <c r="D66" s="14" t="s">
        <v>34</v>
      </c>
      <c r="E66" s="15">
        <f t="shared" si="3"/>
        <v>3.4300000000000004E-2</v>
      </c>
      <c r="F66" s="16">
        <f>ROUND( 0 * 6.78, 2 )</f>
        <v>0</v>
      </c>
      <c r="G66" s="17">
        <f t="shared" si="4"/>
        <v>0</v>
      </c>
      <c r="H66" s="18" t="s">
        <v>165</v>
      </c>
      <c r="I66" s="18" t="s">
        <v>36</v>
      </c>
      <c r="N66" s="20"/>
      <c r="O66" s="20">
        <f t="shared" si="5"/>
        <v>3.4300000000000004E-2</v>
      </c>
      <c r="P66" s="20">
        <f>Source!I73</f>
        <v>3.4300000000000004E-2</v>
      </c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</row>
    <row r="67" spans="1:255" s="19" customFormat="1" ht="12" x14ac:dyDescent="0.2">
      <c r="A67" s="13">
        <v>44</v>
      </c>
      <c r="B67" s="14" t="s">
        <v>167</v>
      </c>
      <c r="C67" s="14" t="s">
        <v>168</v>
      </c>
      <c r="D67" s="14" t="s">
        <v>45</v>
      </c>
      <c r="E67" s="15">
        <f t="shared" si="3"/>
        <v>0.31088000000000005</v>
      </c>
      <c r="F67" s="16">
        <f>ROUND( 6456.71, 2 )</f>
        <v>6456.71</v>
      </c>
      <c r="G67" s="17">
        <f t="shared" si="4"/>
        <v>2007</v>
      </c>
      <c r="H67" s="24" t="s">
        <v>162</v>
      </c>
      <c r="I67" s="24" t="s">
        <v>36</v>
      </c>
      <c r="N67" s="20"/>
      <c r="O67" s="20">
        <f t="shared" si="5"/>
        <v>0.31088000000000005</v>
      </c>
      <c r="P67" s="20">
        <f>Source!I39</f>
        <v>0.31088000000000005</v>
      </c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</row>
    <row r="68" spans="1:255" s="19" customFormat="1" ht="12" x14ac:dyDescent="0.2">
      <c r="A68" s="13">
        <v>45</v>
      </c>
      <c r="B68" s="14" t="s">
        <v>169</v>
      </c>
      <c r="C68" s="14" t="s">
        <v>170</v>
      </c>
      <c r="D68" s="14" t="s">
        <v>171</v>
      </c>
      <c r="E68" s="15">
        <f t="shared" si="3"/>
        <v>4.9999999999999973</v>
      </c>
      <c r="F68" s="16">
        <f>ROUND( 650.1, 2 )</f>
        <v>650.1</v>
      </c>
      <c r="G68" s="17">
        <f t="shared" si="4"/>
        <v>3251</v>
      </c>
      <c r="H68" s="24" t="s">
        <v>162</v>
      </c>
      <c r="I68" s="24" t="s">
        <v>36</v>
      </c>
      <c r="N68" s="20"/>
      <c r="O68" s="20">
        <f t="shared" si="5"/>
        <v>4.9999999999999973</v>
      </c>
      <c r="P68" s="20">
        <f>Source!I57</f>
        <v>4.9999999999999973</v>
      </c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</row>
    <row r="69" spans="1:255" s="19" customFormat="1" ht="12" x14ac:dyDescent="0.2">
      <c r="A69" s="13">
        <v>46</v>
      </c>
      <c r="B69" s="14" t="s">
        <v>172</v>
      </c>
      <c r="C69" s="14" t="s">
        <v>173</v>
      </c>
      <c r="D69" s="14" t="s">
        <v>45</v>
      </c>
      <c r="E69" s="15">
        <f t="shared" si="3"/>
        <v>0.75600000000000001</v>
      </c>
      <c r="F69" s="16">
        <f>ROUND( 342, 2 )</f>
        <v>342</v>
      </c>
      <c r="G69" s="17">
        <f t="shared" si="4"/>
        <v>259</v>
      </c>
      <c r="H69" s="24" t="s">
        <v>162</v>
      </c>
      <c r="I69" s="24" t="s">
        <v>36</v>
      </c>
      <c r="N69" s="20"/>
      <c r="O69" s="20">
        <f t="shared" si="5"/>
        <v>0.75600000000000001</v>
      </c>
      <c r="P69" s="20">
        <f>Source!I77</f>
        <v>0.75600000000000001</v>
      </c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</row>
    <row r="70" spans="1:255" s="19" customFormat="1" ht="12" x14ac:dyDescent="0.2">
      <c r="A70" s="13">
        <v>47</v>
      </c>
      <c r="B70" s="14" t="s">
        <v>174</v>
      </c>
      <c r="C70" s="14" t="s">
        <v>175</v>
      </c>
      <c r="D70" s="14" t="s">
        <v>135</v>
      </c>
      <c r="E70" s="15">
        <f t="shared" si="3"/>
        <v>194.28749999999999</v>
      </c>
      <c r="F70" s="16">
        <f>ROUND( 10.8, 2 )</f>
        <v>10.8</v>
      </c>
      <c r="G70" s="17">
        <f t="shared" si="4"/>
        <v>2098</v>
      </c>
      <c r="H70" s="24" t="s">
        <v>162</v>
      </c>
      <c r="I70" s="24" t="s">
        <v>36</v>
      </c>
      <c r="N70" s="20"/>
      <c r="O70" s="20">
        <f t="shared" si="5"/>
        <v>194.28749999999999</v>
      </c>
      <c r="P70" s="20">
        <f>Source!I45</f>
        <v>194.28749999999999</v>
      </c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</row>
    <row r="71" spans="1:255" s="19" customFormat="1" ht="12" x14ac:dyDescent="0.2">
      <c r="A71" s="13">
        <v>48</v>
      </c>
      <c r="B71" s="14" t="s">
        <v>176</v>
      </c>
      <c r="C71" s="14" t="s">
        <v>177</v>
      </c>
      <c r="D71" s="14" t="s">
        <v>171</v>
      </c>
      <c r="E71" s="15">
        <f t="shared" si="3"/>
        <v>22.499999999999957</v>
      </c>
      <c r="F71" s="16">
        <f>ROUND( 1916.66, 2 )</f>
        <v>1916.66</v>
      </c>
      <c r="G71" s="17">
        <f t="shared" si="4"/>
        <v>43125</v>
      </c>
      <c r="H71" s="24" t="s">
        <v>162</v>
      </c>
      <c r="I71" s="24" t="s">
        <v>36</v>
      </c>
      <c r="N71" s="20"/>
      <c r="O71" s="20">
        <f t="shared" si="5"/>
        <v>22.499999999999957</v>
      </c>
      <c r="P71" s="20">
        <f>Source!I63</f>
        <v>22.499999999999957</v>
      </c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</row>
    <row r="72" spans="1:255" s="19" customFormat="1" ht="12" x14ac:dyDescent="0.2">
      <c r="A72" s="13">
        <v>49</v>
      </c>
      <c r="B72" s="14" t="s">
        <v>178</v>
      </c>
      <c r="C72" s="14" t="s">
        <v>179</v>
      </c>
      <c r="D72" s="14" t="s">
        <v>171</v>
      </c>
      <c r="E72" s="15">
        <f t="shared" si="3"/>
        <v>1554.0000000000007</v>
      </c>
      <c r="F72" s="16">
        <f>ROUND( 1.71, 2 )</f>
        <v>1.71</v>
      </c>
      <c r="G72" s="17">
        <f t="shared" si="4"/>
        <v>2657</v>
      </c>
      <c r="H72" s="24" t="s">
        <v>162</v>
      </c>
      <c r="I72" s="24" t="s">
        <v>36</v>
      </c>
      <c r="N72" s="20"/>
      <c r="O72" s="20">
        <f t="shared" si="5"/>
        <v>1554.0000000000007</v>
      </c>
      <c r="P72" s="20">
        <f>Source!I61</f>
        <v>1554.0000000000007</v>
      </c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</row>
    <row r="73" spans="1:255" ht="24" x14ac:dyDescent="0.2">
      <c r="A73" s="13">
        <v>50</v>
      </c>
      <c r="B73" s="14" t="s">
        <v>180</v>
      </c>
      <c r="C73" s="14" t="s">
        <v>181</v>
      </c>
      <c r="D73" s="14" t="s">
        <v>34</v>
      </c>
      <c r="E73" s="15">
        <f t="shared" si="3"/>
        <v>1.4264520000000001</v>
      </c>
      <c r="F73" s="16"/>
      <c r="G73" s="17">
        <f t="shared" si="4"/>
        <v>0</v>
      </c>
      <c r="H73" s="18" t="s">
        <v>165</v>
      </c>
      <c r="I73" s="18" t="s">
        <v>36</v>
      </c>
      <c r="N73" s="20"/>
      <c r="O73" s="20">
        <f t="shared" si="5"/>
        <v>1.4264520000000001</v>
      </c>
      <c r="P73" s="20">
        <f>Source!I29</f>
        <v>0.15543000000000001</v>
      </c>
      <c r="Q73" s="20">
        <f>Source!I33</f>
        <v>0.77749999999999997</v>
      </c>
      <c r="R73" s="20">
        <f>Source!I37</f>
        <v>0.49352200000000002</v>
      </c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</row>
    <row r="74" spans="1:255" x14ac:dyDescent="0.2">
      <c r="A74" s="13">
        <v>51</v>
      </c>
      <c r="B74" s="14" t="s">
        <v>182</v>
      </c>
      <c r="C74" s="14" t="s">
        <v>183</v>
      </c>
      <c r="D74" s="14" t="s">
        <v>45</v>
      </c>
      <c r="E74" s="15">
        <f t="shared" si="3"/>
        <v>5.2919999999999998</v>
      </c>
      <c r="F74" s="16">
        <f>ROUND( 1016.95, 2 )</f>
        <v>1016.95</v>
      </c>
      <c r="G74" s="17">
        <f t="shared" si="4"/>
        <v>5382</v>
      </c>
      <c r="H74" s="24" t="s">
        <v>162</v>
      </c>
      <c r="I74" s="24" t="s">
        <v>36</v>
      </c>
      <c r="N74" s="20"/>
      <c r="O74" s="20">
        <f t="shared" si="5"/>
        <v>5.2919999999999998</v>
      </c>
      <c r="P74" s="20">
        <f>Source!I79</f>
        <v>5.2919999999999998</v>
      </c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</row>
    <row r="75" spans="1:255" x14ac:dyDescent="0.2">
      <c r="A75" s="12"/>
      <c r="B75" s="12"/>
      <c r="C75" s="21" t="s">
        <v>158</v>
      </c>
      <c r="D75" s="12"/>
      <c r="E75" s="12"/>
      <c r="F75" s="12"/>
      <c r="G75" s="22">
        <f>ROUND(SUM(G64:G74),0)</f>
        <v>59797</v>
      </c>
      <c r="H75" s="12"/>
      <c r="I75" s="12"/>
      <c r="J75" s="4"/>
      <c r="K75" s="4"/>
      <c r="L75" s="4"/>
      <c r="M75" s="23">
        <f>G75</f>
        <v>59797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7" spans="1:255" x14ac:dyDescent="0.2">
      <c r="C77" s="25" t="s">
        <v>184</v>
      </c>
      <c r="G77" s="26">
        <f>ROUND(SUM(M21:M77),0)</f>
        <v>242357</v>
      </c>
    </row>
    <row r="80" spans="1:255" x14ac:dyDescent="0.2">
      <c r="A80" s="27" t="s">
        <v>185</v>
      </c>
      <c r="B80" s="27"/>
      <c r="C80" s="28"/>
      <c r="D80" s="29"/>
      <c r="E80" s="29"/>
      <c r="F80" s="91"/>
      <c r="G80" s="91"/>
      <c r="BY80" s="30">
        <f>C80</f>
        <v>0</v>
      </c>
      <c r="BZ80" s="30">
        <f>F80</f>
        <v>0</v>
      </c>
      <c r="IU80" s="4"/>
    </row>
    <row r="81" spans="1:255" s="32" customFormat="1" ht="11.25" x14ac:dyDescent="0.2">
      <c r="A81" s="31"/>
      <c r="B81" s="31"/>
      <c r="C81" s="92" t="s">
        <v>186</v>
      </c>
      <c r="D81" s="92"/>
      <c r="E81" s="92"/>
      <c r="F81" s="92" t="s">
        <v>187</v>
      </c>
      <c r="G81" s="92"/>
    </row>
    <row r="82" spans="1:255" x14ac:dyDescent="0.2">
      <c r="A82" s="33"/>
      <c r="B82" s="33"/>
      <c r="C82" s="33"/>
      <c r="D82" s="34" t="s">
        <v>188</v>
      </c>
      <c r="E82" s="33"/>
      <c r="F82" s="33"/>
      <c r="G82" s="33"/>
    </row>
    <row r="83" spans="1:255" x14ac:dyDescent="0.2">
      <c r="A83" s="27" t="s">
        <v>189</v>
      </c>
      <c r="B83" s="27"/>
      <c r="C83" s="28"/>
      <c r="D83" s="29"/>
      <c r="E83" s="29"/>
      <c r="F83" s="91"/>
      <c r="G83" s="91"/>
      <c r="BY83" s="30">
        <f>C83</f>
        <v>0</v>
      </c>
      <c r="BZ83" s="30">
        <f>F83</f>
        <v>0</v>
      </c>
      <c r="IU83" s="4"/>
    </row>
    <row r="84" spans="1:255" s="32" customFormat="1" ht="11.25" x14ac:dyDescent="0.2">
      <c r="A84" s="31"/>
      <c r="B84" s="31"/>
      <c r="C84" s="92" t="s">
        <v>186</v>
      </c>
      <c r="D84" s="92"/>
      <c r="E84" s="92"/>
      <c r="F84" s="92" t="s">
        <v>187</v>
      </c>
      <c r="G84" s="92"/>
    </row>
    <row r="85" spans="1:255" x14ac:dyDescent="0.2">
      <c r="A85" s="33"/>
      <c r="B85" s="33"/>
      <c r="C85" s="33"/>
      <c r="D85" s="34" t="s">
        <v>188</v>
      </c>
      <c r="E85" s="33"/>
      <c r="F85" s="33"/>
      <c r="G85" s="33"/>
    </row>
  </sheetData>
  <mergeCells count="19">
    <mergeCell ref="F83:G83"/>
    <mergeCell ref="C84:E84"/>
    <mergeCell ref="F84:G84"/>
    <mergeCell ref="A12:G12"/>
    <mergeCell ref="B13:G13"/>
    <mergeCell ref="A14:G14"/>
    <mergeCell ref="F80:G80"/>
    <mergeCell ref="C81:E81"/>
    <mergeCell ref="F81:G81"/>
    <mergeCell ref="C6:G6"/>
    <mergeCell ref="A8:G8"/>
    <mergeCell ref="A9:G9"/>
    <mergeCell ref="A10:G10"/>
    <mergeCell ref="A11:G11"/>
    <mergeCell ref="A1:G1"/>
    <mergeCell ref="A2:G2"/>
    <mergeCell ref="C3:G3"/>
    <mergeCell ref="C4:G4"/>
    <mergeCell ref="C5:G5"/>
  </mergeCells>
  <pageMargins left="0.75" right="0.75" top="1" bottom="1" header="0.51180555555555496" footer="0.5"/>
  <pageSetup paperSize="0" scale="0" firstPageNumber="0" orientation="portrait" usePrinterDefaults="0" horizontalDpi="0" verticalDpi="0" copies="0"/>
  <headerFooter>
    <oddFooter>&amp;R&amp;P</oddFooter>
  </headerFooter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80"/>
  <sheetViews>
    <sheetView tabSelected="1" topLeftCell="A129" zoomScale="120" zoomScaleNormal="120" workbookViewId="0">
      <selection activeCell="B17" sqref="A17:M130"/>
    </sheetView>
  </sheetViews>
  <sheetFormatPr defaultRowHeight="12.75" outlineLevelRow="1" x14ac:dyDescent="0.2"/>
  <cols>
    <col min="1" max="1" width="5.5703125"/>
    <col min="2" max="2" width="16.42578125"/>
    <col min="3" max="3" width="42.28515625"/>
    <col min="4" max="4" width="10.5703125"/>
    <col min="5" max="5" width="7.5703125"/>
    <col min="6" max="6" width="11.42578125"/>
    <col min="7" max="9" width="10.5703125"/>
    <col min="10" max="10" width="11.42578125"/>
    <col min="11" max="13" width="10.5703125"/>
    <col min="14" max="24" width="9"/>
    <col min="25" max="78" width="0" hidden="1"/>
    <col min="79" max="1025" width="8.5703125"/>
  </cols>
  <sheetData>
    <row r="1" spans="1:255" s="1" customFormat="1" ht="11.25" x14ac:dyDescent="0.2">
      <c r="A1" s="1" t="s">
        <v>0</v>
      </c>
    </row>
    <row r="2" spans="1:255" hidden="1" outlineLevel="1" x14ac:dyDescent="0.2">
      <c r="J2" s="95" t="s">
        <v>190</v>
      </c>
      <c r="K2" s="95"/>
      <c r="L2" s="95"/>
      <c r="M2" s="95"/>
    </row>
    <row r="3" spans="1:255" hidden="1" outlineLevel="1" x14ac:dyDescent="0.2">
      <c r="J3" s="95" t="s">
        <v>191</v>
      </c>
      <c r="K3" s="95"/>
      <c r="L3" s="95"/>
      <c r="M3" s="95"/>
    </row>
    <row r="4" spans="1:255" hidden="1" outlineLevel="1" x14ac:dyDescent="0.2">
      <c r="J4" s="95" t="s">
        <v>192</v>
      </c>
      <c r="K4" s="95"/>
      <c r="L4" s="95"/>
      <c r="M4" s="95"/>
    </row>
    <row r="5" spans="1:255" s="5" customFormat="1" ht="11.25" hidden="1" outlineLevel="1" x14ac:dyDescent="0.2">
      <c r="L5" s="96" t="s">
        <v>193</v>
      </c>
      <c r="M5" s="96"/>
    </row>
    <row r="6" spans="1:255" s="35" customFormat="1" ht="9.75" hidden="1" outlineLevel="1" x14ac:dyDescent="0.2">
      <c r="K6" s="36" t="s">
        <v>194</v>
      </c>
      <c r="L6" s="97" t="s">
        <v>195</v>
      </c>
      <c r="M6" s="97"/>
    </row>
    <row r="7" spans="1:255" hidden="1" outlineLevel="1" x14ac:dyDescent="0.2">
      <c r="A7" s="37" t="s">
        <v>1</v>
      </c>
      <c r="B7" s="38"/>
      <c r="C7" s="86"/>
      <c r="D7" s="86"/>
      <c r="E7" s="86"/>
      <c r="F7" s="86"/>
      <c r="G7" s="86"/>
      <c r="H7" s="86"/>
      <c r="I7" s="86"/>
      <c r="K7" s="36" t="s">
        <v>196</v>
      </c>
      <c r="L7" s="98"/>
      <c r="M7" s="98"/>
      <c r="BR7" s="3">
        <f>C7</f>
        <v>0</v>
      </c>
      <c r="IU7" s="4"/>
    </row>
    <row r="8" spans="1:255" hidden="1" outlineLevel="1" x14ac:dyDescent="0.2">
      <c r="A8" s="37" t="s">
        <v>2</v>
      </c>
      <c r="B8" s="38"/>
      <c r="C8" s="87"/>
      <c r="D8" s="87"/>
      <c r="E8" s="87"/>
      <c r="F8" s="87"/>
      <c r="G8" s="87"/>
      <c r="H8" s="87"/>
      <c r="I8" s="87"/>
      <c r="K8" s="36" t="s">
        <v>196</v>
      </c>
      <c r="L8" s="98"/>
      <c r="M8" s="98"/>
      <c r="BR8" s="3">
        <f>C8</f>
        <v>0</v>
      </c>
      <c r="IU8" s="4"/>
    </row>
    <row r="9" spans="1:255" hidden="1" outlineLevel="1" x14ac:dyDescent="0.2">
      <c r="A9" s="37" t="s">
        <v>3</v>
      </c>
      <c r="B9" s="38"/>
      <c r="C9" s="87"/>
      <c r="D9" s="87"/>
      <c r="E9" s="87"/>
      <c r="F9" s="87"/>
      <c r="G9" s="87"/>
      <c r="H9" s="87"/>
      <c r="I9" s="87"/>
      <c r="K9" s="36" t="s">
        <v>196</v>
      </c>
      <c r="L9" s="98"/>
      <c r="M9" s="98"/>
      <c r="BR9" s="3">
        <f>C9</f>
        <v>0</v>
      </c>
      <c r="IU9" s="4"/>
    </row>
    <row r="10" spans="1:255" hidden="1" outlineLevel="1" x14ac:dyDescent="0.2">
      <c r="A10" s="37" t="s">
        <v>4</v>
      </c>
      <c r="B10" s="38"/>
      <c r="C10" s="87"/>
      <c r="D10" s="87"/>
      <c r="E10" s="87"/>
      <c r="F10" s="87"/>
      <c r="G10" s="87"/>
      <c r="H10" s="87"/>
      <c r="I10" s="87"/>
      <c r="K10" s="36" t="s">
        <v>196</v>
      </c>
      <c r="L10" s="98"/>
      <c r="M10" s="98"/>
      <c r="BR10" s="3">
        <f>C10</f>
        <v>0</v>
      </c>
      <c r="IU10" s="4"/>
    </row>
    <row r="11" spans="1:255" hidden="1" outlineLevel="1" x14ac:dyDescent="0.2">
      <c r="A11" s="37" t="s">
        <v>197</v>
      </c>
      <c r="C11" s="99"/>
      <c r="D11" s="99"/>
      <c r="E11" s="99"/>
      <c r="F11" s="99"/>
      <c r="G11" s="99"/>
      <c r="H11" s="99"/>
      <c r="I11" s="99"/>
      <c r="J11" s="5"/>
      <c r="K11" s="5"/>
      <c r="L11" s="98"/>
      <c r="M11" s="98"/>
      <c r="BS11" s="39">
        <f>C11</f>
        <v>0</v>
      </c>
      <c r="IU11" s="4"/>
    </row>
    <row r="12" spans="1:255" ht="12.75" hidden="1" customHeight="1" outlineLevel="1" x14ac:dyDescent="0.2">
      <c r="A12" s="37" t="s">
        <v>6</v>
      </c>
      <c r="C12" s="99" t="s">
        <v>7</v>
      </c>
      <c r="D12" s="99"/>
      <c r="E12" s="99"/>
      <c r="F12" s="99"/>
      <c r="G12" s="99"/>
      <c r="H12" s="99"/>
      <c r="I12" s="99"/>
      <c r="J12" s="5"/>
      <c r="K12" s="5"/>
      <c r="L12" s="98"/>
      <c r="M12" s="98"/>
      <c r="BS12" s="39" t="str">
        <f>C12</f>
        <v>Болховский участок кровля производственного здания</v>
      </c>
      <c r="IU12" s="4"/>
    </row>
    <row r="13" spans="1:255" hidden="1" outlineLevel="1" x14ac:dyDescent="0.2">
      <c r="A13" s="37" t="s">
        <v>198</v>
      </c>
      <c r="C13" s="99"/>
      <c r="D13" s="99"/>
      <c r="E13" s="99"/>
      <c r="F13" s="99"/>
      <c r="G13" s="99"/>
      <c r="H13" s="99"/>
      <c r="I13" s="99"/>
      <c r="K13" s="36" t="s">
        <v>199</v>
      </c>
      <c r="L13" s="98"/>
      <c r="M13" s="98"/>
      <c r="BS13" s="39">
        <f>C13</f>
        <v>0</v>
      </c>
      <c r="IU13" s="4"/>
    </row>
    <row r="14" spans="1:255" hidden="1" outlineLevel="1" x14ac:dyDescent="0.2">
      <c r="I14" s="100" t="s">
        <v>200</v>
      </c>
      <c r="J14" s="100"/>
      <c r="K14" s="40" t="s">
        <v>201</v>
      </c>
      <c r="L14" s="101"/>
      <c r="M14" s="101"/>
      <c r="BW14" s="41">
        <f>L14</f>
        <v>0</v>
      </c>
      <c r="IU14" s="4"/>
    </row>
    <row r="15" spans="1:255" hidden="1" outlineLevel="1" x14ac:dyDescent="0.2">
      <c r="K15" s="40" t="s">
        <v>202</v>
      </c>
      <c r="L15" s="102"/>
      <c r="M15" s="102"/>
    </row>
    <row r="16" spans="1:255" s="35" customFormat="1" hidden="1" outlineLevel="1" x14ac:dyDescent="0.2">
      <c r="K16" s="36" t="s">
        <v>203</v>
      </c>
      <c r="L16" s="103"/>
      <c r="M16" s="103"/>
    </row>
    <row r="17" spans="1:255" collapsed="1" x14ac:dyDescent="0.2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</row>
    <row r="18" spans="1:255" ht="12.75" hidden="1" customHeight="1" outlineLevel="1" x14ac:dyDescent="0.2">
      <c r="A18" s="112"/>
      <c r="B18" s="112"/>
      <c r="C18" s="112"/>
      <c r="D18" s="112"/>
      <c r="E18" s="112"/>
      <c r="F18" s="112"/>
      <c r="G18" s="112"/>
      <c r="H18" s="112"/>
      <c r="I18" s="113" t="s">
        <v>204</v>
      </c>
      <c r="J18" s="113" t="s">
        <v>205</v>
      </c>
      <c r="K18" s="114" t="s">
        <v>206</v>
      </c>
      <c r="L18" s="114"/>
      <c r="M18" s="112"/>
    </row>
    <row r="19" spans="1:255" hidden="1" outlineLevel="1" x14ac:dyDescent="0.2">
      <c r="A19" s="112"/>
      <c r="B19" s="112"/>
      <c r="C19" s="112"/>
      <c r="D19" s="112"/>
      <c r="E19" s="112"/>
      <c r="F19" s="112"/>
      <c r="G19" s="112"/>
      <c r="H19" s="112"/>
      <c r="I19" s="113"/>
      <c r="J19" s="113"/>
      <c r="K19" s="115" t="s">
        <v>207</v>
      </c>
      <c r="L19" s="115" t="s">
        <v>208</v>
      </c>
      <c r="M19" s="112"/>
    </row>
    <row r="20" spans="1:255" ht="14.25" hidden="1" customHeight="1" outlineLevel="1" x14ac:dyDescent="0.25">
      <c r="A20" s="112"/>
      <c r="B20" s="112"/>
      <c r="C20" s="116" t="s">
        <v>209</v>
      </c>
      <c r="D20" s="116"/>
      <c r="E20" s="116"/>
      <c r="F20" s="116"/>
      <c r="G20" s="116"/>
      <c r="H20" s="116"/>
      <c r="I20" s="117"/>
      <c r="J20" s="118"/>
      <c r="K20" s="119"/>
      <c r="L20" s="119"/>
      <c r="M20" s="120"/>
    </row>
    <row r="21" spans="1:255" ht="13.5" hidden="1" customHeight="1" outlineLevel="1" x14ac:dyDescent="0.25">
      <c r="A21" s="112"/>
      <c r="B21" s="112"/>
      <c r="C21" s="116" t="s">
        <v>210</v>
      </c>
      <c r="D21" s="116"/>
      <c r="E21" s="116"/>
      <c r="F21" s="116"/>
      <c r="G21" s="116"/>
      <c r="H21" s="116"/>
      <c r="I21" s="112"/>
      <c r="J21" s="112"/>
      <c r="K21" s="112"/>
      <c r="L21" s="112"/>
      <c r="M21" s="112"/>
    </row>
    <row r="22" spans="1:255" hidden="1" outlineLevel="1" x14ac:dyDescent="0.2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255" hidden="1" outlineLevel="1" x14ac:dyDescent="0.2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2">
        <f>A23</f>
        <v>0</v>
      </c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idden="1" outlineLevel="1" x14ac:dyDescent="0.2">
      <c r="A24" s="123" t="s">
        <v>211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</row>
    <row r="25" spans="1:255" hidden="1" outlineLevel="1" x14ac:dyDescent="0.2">
      <c r="A25" s="123" t="s">
        <v>9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</row>
    <row r="26" spans="1:255" hidden="1" outlineLevel="1" x14ac:dyDescent="0.2">
      <c r="A26" s="123" t="s">
        <v>212</v>
      </c>
      <c r="B26" s="123"/>
      <c r="C26" s="123"/>
      <c r="D26" s="123"/>
      <c r="E26" s="124">
        <f>J160/1000</f>
        <v>401.28359999999998</v>
      </c>
      <c r="F26" s="124"/>
      <c r="G26" s="123" t="s">
        <v>213</v>
      </c>
      <c r="H26" s="123"/>
      <c r="I26" s="123"/>
      <c r="J26" s="123"/>
      <c r="K26" s="123"/>
      <c r="L26" s="123"/>
      <c r="M26" s="123"/>
    </row>
    <row r="27" spans="1:255" collapsed="1" x14ac:dyDescent="0.2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</row>
    <row r="28" spans="1:255" outlineLevel="1" x14ac:dyDescent="0.2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25"/>
    </row>
    <row r="29" spans="1:255" x14ac:dyDescent="0.2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  <row r="30" spans="1:255" ht="12.75" customHeight="1" outlineLevel="1" x14ac:dyDescent="0.2">
      <c r="A30" s="126" t="s">
        <v>197</v>
      </c>
      <c r="B30" s="112"/>
      <c r="C30" s="127" t="s">
        <v>214</v>
      </c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BT30" s="43" t="str">
        <f>C30</f>
        <v>Реконструкция производственного здания г Болхов</v>
      </c>
      <c r="IU30" s="4"/>
    </row>
    <row r="31" spans="1:255" ht="12.75" customHeight="1" outlineLevel="1" x14ac:dyDescent="0.2">
      <c r="A31" s="126" t="s">
        <v>6</v>
      </c>
      <c r="B31" s="112"/>
      <c r="C31" s="127" t="s">
        <v>636</v>
      </c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BT31" s="43" t="str">
        <f>C31</f>
        <v>Реконструкция кровли производственного здания, г. Болхов, ул. Фрунзе,9а</v>
      </c>
      <c r="IU31" s="4"/>
    </row>
    <row r="32" spans="1:255" ht="12.75" customHeight="1" outlineLevel="1" x14ac:dyDescent="0.2">
      <c r="A32" s="126" t="s">
        <v>215</v>
      </c>
      <c r="B32" s="112"/>
      <c r="C32" s="128" t="s">
        <v>216</v>
      </c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BT32" s="44" t="str">
        <f>C32</f>
        <v xml:space="preserve"> </v>
      </c>
      <c r="IU32" s="4"/>
    </row>
    <row r="33" spans="1:255" x14ac:dyDescent="0.2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</row>
    <row r="34" spans="1:255" ht="18.75" customHeight="1" outlineLevel="1" x14ac:dyDescent="0.3">
      <c r="A34" s="129" t="s">
        <v>217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</row>
    <row r="35" spans="1:255" outlineLevel="1" x14ac:dyDescent="0.2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Y35" s="4">
        <v>3</v>
      </c>
      <c r="Z35" s="4" t="s">
        <v>218</v>
      </c>
      <c r="AA35" s="4"/>
      <c r="AB35" s="4" t="s">
        <v>219</v>
      </c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2">
        <f>A35</f>
        <v>0</v>
      </c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outlineLevel="1" x14ac:dyDescent="0.2">
      <c r="A36" s="126" t="s">
        <v>220</v>
      </c>
      <c r="B36" s="112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BT36" s="43">
        <f>C36</f>
        <v>0</v>
      </c>
      <c r="IU36" s="4"/>
    </row>
    <row r="37" spans="1:255" x14ac:dyDescent="0.2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</row>
    <row r="38" spans="1:255" outlineLevel="1" x14ac:dyDescent="0.2">
      <c r="A38" s="123" t="s">
        <v>221</v>
      </c>
      <c r="B38" s="112"/>
      <c r="C38" s="112"/>
      <c r="D38" s="112"/>
      <c r="E38" s="112"/>
      <c r="F38" s="112"/>
      <c r="G38" s="112"/>
      <c r="H38" s="112"/>
      <c r="I38" s="131" t="s">
        <v>222</v>
      </c>
      <c r="J38" s="112"/>
      <c r="K38" s="132"/>
      <c r="L38" s="132">
        <f>I143/1000</f>
        <v>49.322000000000003</v>
      </c>
      <c r="M38" s="123" t="s">
        <v>223</v>
      </c>
    </row>
    <row r="39" spans="1:255" outlineLevel="1" x14ac:dyDescent="0.2">
      <c r="A39" s="123" t="s">
        <v>9</v>
      </c>
      <c r="B39" s="112"/>
      <c r="C39" s="112"/>
      <c r="D39" s="112"/>
      <c r="E39" s="112"/>
      <c r="F39" s="112"/>
      <c r="G39" s="112"/>
      <c r="H39" s="112"/>
      <c r="I39" s="131" t="s">
        <v>224</v>
      </c>
      <c r="J39" s="112"/>
      <c r="K39" s="132"/>
      <c r="L39" s="132">
        <f>CW131</f>
        <v>488.65950800000007</v>
      </c>
      <c r="M39" s="123" t="s">
        <v>225</v>
      </c>
    </row>
    <row r="40" spans="1:255" outlineLevel="1" x14ac:dyDescent="0.2">
      <c r="A40" s="112"/>
      <c r="B40" s="112"/>
      <c r="C40" s="112"/>
      <c r="D40" s="112"/>
      <c r="E40" s="112"/>
      <c r="F40" s="112"/>
      <c r="G40" s="112"/>
      <c r="H40" s="112"/>
      <c r="I40" s="131" t="s">
        <v>226</v>
      </c>
      <c r="J40" s="112"/>
      <c r="K40" s="132"/>
      <c r="L40" s="132">
        <f>(CZ131+DB131)/1000</f>
        <v>4.3</v>
      </c>
      <c r="M40" s="123" t="s">
        <v>223</v>
      </c>
    </row>
    <row r="41" spans="1:255" ht="13.5" customHeight="1" x14ac:dyDescent="0.2">
      <c r="A41" s="133" t="s">
        <v>227</v>
      </c>
      <c r="B41" s="134" t="s">
        <v>228</v>
      </c>
      <c r="C41" s="134"/>
      <c r="D41" s="134" t="s">
        <v>13</v>
      </c>
      <c r="E41" s="134" t="s">
        <v>14</v>
      </c>
      <c r="F41" s="135" t="s">
        <v>229</v>
      </c>
      <c r="G41" s="135"/>
      <c r="H41" s="135"/>
      <c r="I41" s="135"/>
      <c r="J41" s="135" t="s">
        <v>230</v>
      </c>
      <c r="K41" s="135"/>
      <c r="L41" s="135"/>
      <c r="M41" s="135"/>
    </row>
    <row r="42" spans="1:255" ht="13.5" customHeight="1" x14ac:dyDescent="0.2">
      <c r="A42" s="136"/>
      <c r="B42" s="137" t="s">
        <v>28</v>
      </c>
      <c r="C42" s="137" t="s">
        <v>231</v>
      </c>
      <c r="D42" s="137" t="s">
        <v>232</v>
      </c>
      <c r="E42" s="137" t="s">
        <v>23</v>
      </c>
      <c r="F42" s="134"/>
      <c r="G42" s="135" t="s">
        <v>233</v>
      </c>
      <c r="H42" s="135"/>
      <c r="I42" s="135"/>
      <c r="J42" s="134"/>
      <c r="K42" s="135" t="s">
        <v>233</v>
      </c>
      <c r="L42" s="135"/>
      <c r="M42" s="135"/>
    </row>
    <row r="43" spans="1:255" x14ac:dyDescent="0.2">
      <c r="A43" s="136"/>
      <c r="B43" s="137"/>
      <c r="C43" s="137"/>
      <c r="D43" s="137" t="s">
        <v>234</v>
      </c>
      <c r="E43" s="137"/>
      <c r="F43" s="137" t="s">
        <v>184</v>
      </c>
      <c r="G43" s="134" t="s">
        <v>235</v>
      </c>
      <c r="H43" s="134" t="s">
        <v>236</v>
      </c>
      <c r="I43" s="134" t="s">
        <v>237</v>
      </c>
      <c r="J43" s="137" t="s">
        <v>184</v>
      </c>
      <c r="K43" s="134" t="s">
        <v>235</v>
      </c>
      <c r="L43" s="134" t="s">
        <v>236</v>
      </c>
      <c r="M43" s="134" t="s">
        <v>237</v>
      </c>
    </row>
    <row r="44" spans="1:255" x14ac:dyDescent="0.2">
      <c r="A44" s="138"/>
      <c r="B44" s="139"/>
      <c r="C44" s="139"/>
      <c r="D44" s="139"/>
      <c r="E44" s="139"/>
      <c r="F44" s="139"/>
      <c r="G44" s="139" t="s">
        <v>216</v>
      </c>
      <c r="H44" s="139" t="s">
        <v>238</v>
      </c>
      <c r="I44" s="139" t="s">
        <v>239</v>
      </c>
      <c r="J44" s="139"/>
      <c r="K44" s="139" t="s">
        <v>216</v>
      </c>
      <c r="L44" s="139" t="s">
        <v>238</v>
      </c>
      <c r="M44" s="139" t="s">
        <v>239</v>
      </c>
    </row>
    <row r="45" spans="1:255" x14ac:dyDescent="0.2">
      <c r="A45" s="140">
        <v>1</v>
      </c>
      <c r="B45" s="140">
        <v>2</v>
      </c>
      <c r="C45" s="140">
        <v>3</v>
      </c>
      <c r="D45" s="140">
        <v>4</v>
      </c>
      <c r="E45" s="140">
        <v>5</v>
      </c>
      <c r="F45" s="140">
        <v>6</v>
      </c>
      <c r="G45" s="140">
        <v>7</v>
      </c>
      <c r="H45" s="140">
        <v>8</v>
      </c>
      <c r="I45" s="140">
        <v>9</v>
      </c>
      <c r="J45" s="140">
        <v>10</v>
      </c>
      <c r="K45" s="140">
        <v>11</v>
      </c>
      <c r="L45" s="140">
        <v>12</v>
      </c>
      <c r="M45" s="140">
        <v>13</v>
      </c>
    </row>
    <row r="46" spans="1:255" ht="24" x14ac:dyDescent="0.2">
      <c r="A46" s="141">
        <v>1</v>
      </c>
      <c r="B46" s="142" t="s">
        <v>240</v>
      </c>
      <c r="C46" s="143" t="s">
        <v>241</v>
      </c>
      <c r="D46" s="144" t="s">
        <v>242</v>
      </c>
      <c r="E46" s="145">
        <v>1.5543</v>
      </c>
      <c r="F46" s="146">
        <f>Source!AC24+Source!AD24+Source!AF24</f>
        <v>154.66</v>
      </c>
      <c r="G46" s="146">
        <v>124.02</v>
      </c>
      <c r="H46" s="146">
        <v>30.64</v>
      </c>
      <c r="I46" s="146">
        <v>0</v>
      </c>
      <c r="J46" s="147">
        <f>Source!O24</f>
        <v>241</v>
      </c>
      <c r="K46" s="147">
        <f>Source!S24</f>
        <v>193</v>
      </c>
      <c r="L46" s="147">
        <f>Source!Q24</f>
        <v>48</v>
      </c>
      <c r="M46" s="148">
        <f>Source!R24</f>
        <v>0</v>
      </c>
    </row>
    <row r="47" spans="1:255" x14ac:dyDescent="0.2">
      <c r="A47" s="149"/>
      <c r="B47" s="150"/>
      <c r="C47" s="151" t="s">
        <v>243</v>
      </c>
      <c r="D47" s="150"/>
      <c r="E47" s="152">
        <v>110</v>
      </c>
      <c r="F47" s="153" t="s">
        <v>244</v>
      </c>
      <c r="G47" s="150"/>
      <c r="H47" s="150"/>
      <c r="I47" s="150"/>
      <c r="J47" s="154">
        <f>Source!X24</f>
        <v>212</v>
      </c>
      <c r="K47" s="150"/>
      <c r="L47" s="150"/>
      <c r="M47" s="155"/>
    </row>
    <row r="48" spans="1:255" x14ac:dyDescent="0.2">
      <c r="A48" s="156"/>
      <c r="B48" s="157"/>
      <c r="C48" s="158" t="s">
        <v>245</v>
      </c>
      <c r="D48" s="157"/>
      <c r="E48" s="159">
        <v>70</v>
      </c>
      <c r="F48" s="160" t="s">
        <v>244</v>
      </c>
      <c r="G48" s="157"/>
      <c r="H48" s="157"/>
      <c r="I48" s="157"/>
      <c r="J48" s="161">
        <f>Source!Y24</f>
        <v>135</v>
      </c>
      <c r="K48" s="157"/>
      <c r="L48" s="157"/>
      <c r="M48" s="162"/>
    </row>
    <row r="49" spans="1:13" x14ac:dyDescent="0.2">
      <c r="A49" s="163"/>
      <c r="B49" s="164"/>
      <c r="C49" s="165" t="s">
        <v>246</v>
      </c>
      <c r="D49" s="164"/>
      <c r="E49" s="166"/>
      <c r="F49" s="167"/>
      <c r="G49" s="164"/>
      <c r="H49" s="164"/>
      <c r="I49" s="164"/>
      <c r="J49" s="168">
        <f>J46+J47+J48</f>
        <v>588</v>
      </c>
      <c r="K49" s="164"/>
      <c r="L49" s="164"/>
      <c r="M49" s="169"/>
    </row>
    <row r="50" spans="1:13" ht="24" x14ac:dyDescent="0.2">
      <c r="A50" s="170">
        <v>2</v>
      </c>
      <c r="B50" s="171" t="s">
        <v>247</v>
      </c>
      <c r="C50" s="172" t="s">
        <v>248</v>
      </c>
      <c r="D50" s="173" t="s">
        <v>242</v>
      </c>
      <c r="E50" s="174">
        <v>1.5543</v>
      </c>
      <c r="F50" s="175">
        <f>Source!AC26+Source!AD26+Source!AF26</f>
        <v>72.03</v>
      </c>
      <c r="G50" s="175">
        <v>71.84</v>
      </c>
      <c r="H50" s="175">
        <v>0.19</v>
      </c>
      <c r="I50" s="175">
        <v>0</v>
      </c>
      <c r="J50" s="176">
        <f>Source!O26</f>
        <v>112</v>
      </c>
      <c r="K50" s="176">
        <f>Source!S26</f>
        <v>112</v>
      </c>
      <c r="L50" s="176">
        <f>Source!Q26</f>
        <v>0</v>
      </c>
      <c r="M50" s="177">
        <f>Source!R26</f>
        <v>0</v>
      </c>
    </row>
    <row r="51" spans="1:13" x14ac:dyDescent="0.2">
      <c r="A51" s="149"/>
      <c r="B51" s="150"/>
      <c r="C51" s="151" t="s">
        <v>243</v>
      </c>
      <c r="D51" s="150"/>
      <c r="E51" s="152">
        <v>83</v>
      </c>
      <c r="F51" s="153" t="s">
        <v>244</v>
      </c>
      <c r="G51" s="150"/>
      <c r="H51" s="150"/>
      <c r="I51" s="150"/>
      <c r="J51" s="154">
        <f>Source!X26</f>
        <v>93</v>
      </c>
      <c r="K51" s="150"/>
      <c r="L51" s="150"/>
      <c r="M51" s="155"/>
    </row>
    <row r="52" spans="1:13" x14ac:dyDescent="0.2">
      <c r="A52" s="156"/>
      <c r="B52" s="157"/>
      <c r="C52" s="158" t="s">
        <v>245</v>
      </c>
      <c r="D52" s="157"/>
      <c r="E52" s="159">
        <v>65</v>
      </c>
      <c r="F52" s="160" t="s">
        <v>244</v>
      </c>
      <c r="G52" s="157"/>
      <c r="H52" s="157"/>
      <c r="I52" s="157"/>
      <c r="J52" s="161">
        <f>Source!Y26</f>
        <v>73</v>
      </c>
      <c r="K52" s="157"/>
      <c r="L52" s="157"/>
      <c r="M52" s="162"/>
    </row>
    <row r="53" spans="1:13" x14ac:dyDescent="0.2">
      <c r="A53" s="163"/>
      <c r="B53" s="164"/>
      <c r="C53" s="165" t="s">
        <v>246</v>
      </c>
      <c r="D53" s="164"/>
      <c r="E53" s="166"/>
      <c r="F53" s="167"/>
      <c r="G53" s="164"/>
      <c r="H53" s="164"/>
      <c r="I53" s="164"/>
      <c r="J53" s="168">
        <f>J50+J51+J52</f>
        <v>278</v>
      </c>
      <c r="K53" s="164"/>
      <c r="L53" s="164"/>
      <c r="M53" s="169"/>
    </row>
    <row r="54" spans="1:13" x14ac:dyDescent="0.2">
      <c r="A54" s="170" t="s">
        <v>249</v>
      </c>
      <c r="B54" s="171" t="s">
        <v>180</v>
      </c>
      <c r="C54" s="172" t="s">
        <v>181</v>
      </c>
      <c r="D54" s="173" t="s">
        <v>34</v>
      </c>
      <c r="E54" s="174">
        <f>Source!I28</f>
        <v>0.15543000000000001</v>
      </c>
      <c r="F54" s="175">
        <v>0</v>
      </c>
      <c r="G54" s="175"/>
      <c r="H54" s="175"/>
      <c r="I54" s="175"/>
      <c r="J54" s="176">
        <f>Source!O28</f>
        <v>0</v>
      </c>
      <c r="K54" s="176"/>
      <c r="L54" s="176"/>
      <c r="M54" s="177"/>
    </row>
    <row r="55" spans="1:13" ht="36" x14ac:dyDescent="0.2">
      <c r="A55" s="170">
        <v>3</v>
      </c>
      <c r="B55" s="171" t="s">
        <v>250</v>
      </c>
      <c r="C55" s="172" t="s">
        <v>251</v>
      </c>
      <c r="D55" s="173" t="s">
        <v>242</v>
      </c>
      <c r="E55" s="174">
        <v>0.622</v>
      </c>
      <c r="F55" s="175">
        <f>Source!AC30+Source!AD30+Source!AF30</f>
        <v>255.37</v>
      </c>
      <c r="G55" s="175">
        <v>219.08</v>
      </c>
      <c r="H55" s="175">
        <v>36.29</v>
      </c>
      <c r="I55" s="175">
        <v>5.67</v>
      </c>
      <c r="J55" s="176">
        <f>Source!O30</f>
        <v>159</v>
      </c>
      <c r="K55" s="176">
        <f>Source!S30</f>
        <v>136</v>
      </c>
      <c r="L55" s="176">
        <f>Source!Q30</f>
        <v>23</v>
      </c>
      <c r="M55" s="177">
        <f>Source!R30</f>
        <v>4</v>
      </c>
    </row>
    <row r="56" spans="1:13" x14ac:dyDescent="0.2">
      <c r="A56" s="149"/>
      <c r="B56" s="150"/>
      <c r="C56" s="151" t="s">
        <v>243</v>
      </c>
      <c r="D56" s="150"/>
      <c r="E56" s="152">
        <v>83</v>
      </c>
      <c r="F56" s="153" t="s">
        <v>244</v>
      </c>
      <c r="G56" s="150"/>
      <c r="H56" s="150"/>
      <c r="I56" s="150"/>
      <c r="J56" s="154">
        <f>Source!X30</f>
        <v>116</v>
      </c>
      <c r="K56" s="150"/>
      <c r="L56" s="150"/>
      <c r="M56" s="155"/>
    </row>
    <row r="57" spans="1:13" x14ac:dyDescent="0.2">
      <c r="A57" s="156"/>
      <c r="B57" s="157"/>
      <c r="C57" s="158" t="s">
        <v>245</v>
      </c>
      <c r="D57" s="157"/>
      <c r="E57" s="159">
        <v>65</v>
      </c>
      <c r="F57" s="160" t="s">
        <v>244</v>
      </c>
      <c r="G57" s="157"/>
      <c r="H57" s="157"/>
      <c r="I57" s="157"/>
      <c r="J57" s="161">
        <f>Source!Y30</f>
        <v>91</v>
      </c>
      <c r="K57" s="157"/>
      <c r="L57" s="157"/>
      <c r="M57" s="162"/>
    </row>
    <row r="58" spans="1:13" x14ac:dyDescent="0.2">
      <c r="A58" s="163"/>
      <c r="B58" s="164"/>
      <c r="C58" s="165" t="s">
        <v>246</v>
      </c>
      <c r="D58" s="164"/>
      <c r="E58" s="166"/>
      <c r="F58" s="167"/>
      <c r="G58" s="164"/>
      <c r="H58" s="164"/>
      <c r="I58" s="164"/>
      <c r="J58" s="168">
        <f>J55+J56+J57</f>
        <v>366</v>
      </c>
      <c r="K58" s="164"/>
      <c r="L58" s="164"/>
      <c r="M58" s="169"/>
    </row>
    <row r="59" spans="1:13" x14ac:dyDescent="0.2">
      <c r="A59" s="170" t="s">
        <v>252</v>
      </c>
      <c r="B59" s="171" t="s">
        <v>180</v>
      </c>
      <c r="C59" s="172" t="s">
        <v>181</v>
      </c>
      <c r="D59" s="173" t="s">
        <v>34</v>
      </c>
      <c r="E59" s="174">
        <f>Source!I32</f>
        <v>0.77749999999999997</v>
      </c>
      <c r="F59" s="175">
        <v>0</v>
      </c>
      <c r="G59" s="175"/>
      <c r="H59" s="175"/>
      <c r="I59" s="175"/>
      <c r="J59" s="176">
        <f>Source!O32</f>
        <v>0</v>
      </c>
      <c r="K59" s="176"/>
      <c r="L59" s="176"/>
      <c r="M59" s="177"/>
    </row>
    <row r="60" spans="1:13" ht="24" x14ac:dyDescent="0.2">
      <c r="A60" s="170">
        <v>4</v>
      </c>
      <c r="B60" s="171" t="s">
        <v>253</v>
      </c>
      <c r="C60" s="172" t="s">
        <v>254</v>
      </c>
      <c r="D60" s="173" t="s">
        <v>242</v>
      </c>
      <c r="E60" s="174">
        <v>0.3886</v>
      </c>
      <c r="F60" s="175">
        <f>Source!AC34+Source!AD34+Source!AF34</f>
        <v>387.06</v>
      </c>
      <c r="G60" s="175">
        <v>362.86</v>
      </c>
      <c r="H60" s="175">
        <v>12.22</v>
      </c>
      <c r="I60" s="175">
        <v>2.09</v>
      </c>
      <c r="J60" s="176">
        <f>Source!O34</f>
        <v>151</v>
      </c>
      <c r="K60" s="176">
        <f>Source!S34</f>
        <v>141</v>
      </c>
      <c r="L60" s="176">
        <f>Source!Q34</f>
        <v>5</v>
      </c>
      <c r="M60" s="177">
        <f>Source!R34</f>
        <v>1</v>
      </c>
    </row>
    <row r="61" spans="1:13" x14ac:dyDescent="0.2">
      <c r="A61" s="149"/>
      <c r="B61" s="150"/>
      <c r="C61" s="151" t="s">
        <v>243</v>
      </c>
      <c r="D61" s="150"/>
      <c r="E61" s="152">
        <v>83</v>
      </c>
      <c r="F61" s="153" t="s">
        <v>244</v>
      </c>
      <c r="G61" s="150"/>
      <c r="H61" s="150"/>
      <c r="I61" s="150"/>
      <c r="J61" s="154">
        <f>Source!X34</f>
        <v>118</v>
      </c>
      <c r="K61" s="150"/>
      <c r="L61" s="150"/>
      <c r="M61" s="155"/>
    </row>
    <row r="62" spans="1:13" x14ac:dyDescent="0.2">
      <c r="A62" s="156"/>
      <c r="B62" s="157"/>
      <c r="C62" s="158" t="s">
        <v>245</v>
      </c>
      <c r="D62" s="157"/>
      <c r="E62" s="159">
        <v>65</v>
      </c>
      <c r="F62" s="160" t="s">
        <v>244</v>
      </c>
      <c r="G62" s="157"/>
      <c r="H62" s="157"/>
      <c r="I62" s="157"/>
      <c r="J62" s="161">
        <f>Source!Y34</f>
        <v>92</v>
      </c>
      <c r="K62" s="157"/>
      <c r="L62" s="157"/>
      <c r="M62" s="162"/>
    </row>
    <row r="63" spans="1:13" x14ac:dyDescent="0.2">
      <c r="A63" s="163"/>
      <c r="B63" s="164"/>
      <c r="C63" s="165" t="s">
        <v>246</v>
      </c>
      <c r="D63" s="164"/>
      <c r="E63" s="166"/>
      <c r="F63" s="167"/>
      <c r="G63" s="164"/>
      <c r="H63" s="164"/>
      <c r="I63" s="164"/>
      <c r="J63" s="168">
        <f>J60+J61+J62</f>
        <v>361</v>
      </c>
      <c r="K63" s="164"/>
      <c r="L63" s="164"/>
      <c r="M63" s="169"/>
    </row>
    <row r="64" spans="1:13" x14ac:dyDescent="0.2">
      <c r="A64" s="170" t="s">
        <v>255</v>
      </c>
      <c r="B64" s="171" t="s">
        <v>180</v>
      </c>
      <c r="C64" s="172" t="s">
        <v>181</v>
      </c>
      <c r="D64" s="173" t="s">
        <v>34</v>
      </c>
      <c r="E64" s="174">
        <f>Source!I36</f>
        <v>0.49352200000000002</v>
      </c>
      <c r="F64" s="175">
        <v>0</v>
      </c>
      <c r="G64" s="175"/>
      <c r="H64" s="175"/>
      <c r="I64" s="175"/>
      <c r="J64" s="176">
        <f>Source!O36</f>
        <v>0</v>
      </c>
      <c r="K64" s="176"/>
      <c r="L64" s="176"/>
      <c r="M64" s="177"/>
    </row>
    <row r="65" spans="1:13" x14ac:dyDescent="0.2">
      <c r="A65" s="170" t="s">
        <v>256</v>
      </c>
      <c r="B65" s="171" t="s">
        <v>167</v>
      </c>
      <c r="C65" s="172" t="s">
        <v>168</v>
      </c>
      <c r="D65" s="173" t="s">
        <v>45</v>
      </c>
      <c r="E65" s="174">
        <f>Source!I38</f>
        <v>0.31088000000000005</v>
      </c>
      <c r="F65" s="175">
        <v>971.37</v>
      </c>
      <c r="G65" s="175"/>
      <c r="H65" s="175"/>
      <c r="I65" s="175"/>
      <c r="J65" s="176">
        <f>Source!O38</f>
        <v>302</v>
      </c>
      <c r="K65" s="176"/>
      <c r="L65" s="176"/>
      <c r="M65" s="177"/>
    </row>
    <row r="66" spans="1:13" x14ac:dyDescent="0.2">
      <c r="A66" s="149"/>
      <c r="B66" s="153" t="s">
        <v>257</v>
      </c>
      <c r="C66" s="153" t="s">
        <v>258</v>
      </c>
      <c r="D66" s="150"/>
      <c r="E66" s="150"/>
      <c r="F66" s="150"/>
      <c r="G66" s="150"/>
      <c r="H66" s="150"/>
      <c r="I66" s="150"/>
      <c r="J66" s="150"/>
      <c r="K66" s="150"/>
      <c r="L66" s="150"/>
      <c r="M66" s="155"/>
    </row>
    <row r="67" spans="1:13" ht="36" x14ac:dyDescent="0.2">
      <c r="A67" s="170">
        <v>5</v>
      </c>
      <c r="B67" s="171" t="s">
        <v>259</v>
      </c>
      <c r="C67" s="172" t="s">
        <v>260</v>
      </c>
      <c r="D67" s="173" t="s">
        <v>171</v>
      </c>
      <c r="E67" s="174">
        <v>15</v>
      </c>
      <c r="F67" s="175">
        <f>Source!AC40+Source!AD40+Source!AF40</f>
        <v>73.91</v>
      </c>
      <c r="G67" s="175">
        <v>11.9</v>
      </c>
      <c r="H67" s="175">
        <v>18.61</v>
      </c>
      <c r="I67" s="175">
        <v>3.13</v>
      </c>
      <c r="J67" s="176">
        <f>Source!O40</f>
        <v>1109</v>
      </c>
      <c r="K67" s="176">
        <f>Source!S40</f>
        <v>179</v>
      </c>
      <c r="L67" s="176">
        <f>Source!Q40</f>
        <v>279</v>
      </c>
      <c r="M67" s="177">
        <f>Source!R40</f>
        <v>47</v>
      </c>
    </row>
    <row r="68" spans="1:13" x14ac:dyDescent="0.2">
      <c r="A68" s="149"/>
      <c r="B68" s="150"/>
      <c r="C68" s="151" t="s">
        <v>243</v>
      </c>
      <c r="D68" s="150"/>
      <c r="E68" s="152">
        <v>83</v>
      </c>
      <c r="F68" s="153" t="s">
        <v>244</v>
      </c>
      <c r="G68" s="150"/>
      <c r="H68" s="150"/>
      <c r="I68" s="150"/>
      <c r="J68" s="154">
        <f>Source!X40</f>
        <v>188</v>
      </c>
      <c r="K68" s="150"/>
      <c r="L68" s="150"/>
      <c r="M68" s="155"/>
    </row>
    <row r="69" spans="1:13" x14ac:dyDescent="0.2">
      <c r="A69" s="156"/>
      <c r="B69" s="157"/>
      <c r="C69" s="158" t="s">
        <v>245</v>
      </c>
      <c r="D69" s="157"/>
      <c r="E69" s="159">
        <v>65</v>
      </c>
      <c r="F69" s="160" t="s">
        <v>244</v>
      </c>
      <c r="G69" s="157"/>
      <c r="H69" s="157"/>
      <c r="I69" s="157"/>
      <c r="J69" s="161">
        <f>Source!Y40</f>
        <v>147</v>
      </c>
      <c r="K69" s="157"/>
      <c r="L69" s="157"/>
      <c r="M69" s="162"/>
    </row>
    <row r="70" spans="1:13" x14ac:dyDescent="0.2">
      <c r="A70" s="163"/>
      <c r="B70" s="164"/>
      <c r="C70" s="165" t="s">
        <v>246</v>
      </c>
      <c r="D70" s="164"/>
      <c r="E70" s="166"/>
      <c r="F70" s="167"/>
      <c r="G70" s="164"/>
      <c r="H70" s="164"/>
      <c r="I70" s="164"/>
      <c r="J70" s="168">
        <f>J67+J68+J69</f>
        <v>1444</v>
      </c>
      <c r="K70" s="164"/>
      <c r="L70" s="164"/>
      <c r="M70" s="169"/>
    </row>
    <row r="71" spans="1:13" x14ac:dyDescent="0.2">
      <c r="A71" s="170">
        <v>6</v>
      </c>
      <c r="B71" s="171" t="s">
        <v>261</v>
      </c>
      <c r="C71" s="172" t="s">
        <v>262</v>
      </c>
      <c r="D71" s="173" t="s">
        <v>242</v>
      </c>
      <c r="E71" s="174">
        <v>1.5543</v>
      </c>
      <c r="F71" s="175">
        <f>Source!AC42+Source!AD42+Source!AF42</f>
        <v>264.96999999999997</v>
      </c>
      <c r="G71" s="175">
        <v>100.49</v>
      </c>
      <c r="H71" s="175">
        <v>0.66</v>
      </c>
      <c r="I71" s="175">
        <v>0.12</v>
      </c>
      <c r="J71" s="176">
        <f>Source!O42</f>
        <v>412</v>
      </c>
      <c r="K71" s="176">
        <f>Source!S42</f>
        <v>156</v>
      </c>
      <c r="L71" s="176">
        <f>Source!Q42</f>
        <v>1</v>
      </c>
      <c r="M71" s="177">
        <f>Source!R42</f>
        <v>0</v>
      </c>
    </row>
    <row r="72" spans="1:13" x14ac:dyDescent="0.2">
      <c r="A72" s="149"/>
      <c r="B72" s="150"/>
      <c r="C72" s="151" t="s">
        <v>243</v>
      </c>
      <c r="D72" s="150"/>
      <c r="E72" s="152">
        <v>103</v>
      </c>
      <c r="F72" s="153" t="s">
        <v>244</v>
      </c>
      <c r="G72" s="150"/>
      <c r="H72" s="150"/>
      <c r="I72" s="150"/>
      <c r="J72" s="154">
        <f>Source!X42</f>
        <v>161</v>
      </c>
      <c r="K72" s="150"/>
      <c r="L72" s="150"/>
      <c r="M72" s="155"/>
    </row>
    <row r="73" spans="1:13" x14ac:dyDescent="0.2">
      <c r="A73" s="156"/>
      <c r="B73" s="157"/>
      <c r="C73" s="158" t="s">
        <v>245</v>
      </c>
      <c r="D73" s="157"/>
      <c r="E73" s="159">
        <v>75</v>
      </c>
      <c r="F73" s="160" t="s">
        <v>244</v>
      </c>
      <c r="G73" s="157"/>
      <c r="H73" s="157"/>
      <c r="I73" s="157"/>
      <c r="J73" s="161">
        <f>Source!Y42</f>
        <v>117</v>
      </c>
      <c r="K73" s="157"/>
      <c r="L73" s="157"/>
      <c r="M73" s="162"/>
    </row>
    <row r="74" spans="1:13" x14ac:dyDescent="0.2">
      <c r="A74" s="163"/>
      <c r="B74" s="164"/>
      <c r="C74" s="165" t="s">
        <v>246</v>
      </c>
      <c r="D74" s="164"/>
      <c r="E74" s="166"/>
      <c r="F74" s="167"/>
      <c r="G74" s="164"/>
      <c r="H74" s="164"/>
      <c r="I74" s="164"/>
      <c r="J74" s="168">
        <f>J71+J72+J73</f>
        <v>690</v>
      </c>
      <c r="K74" s="164"/>
      <c r="L74" s="164"/>
      <c r="M74" s="169"/>
    </row>
    <row r="75" spans="1:13" x14ac:dyDescent="0.2">
      <c r="A75" s="170" t="s">
        <v>263</v>
      </c>
      <c r="B75" s="171" t="s">
        <v>174</v>
      </c>
      <c r="C75" s="172" t="s">
        <v>175</v>
      </c>
      <c r="D75" s="173" t="s">
        <v>135</v>
      </c>
      <c r="E75" s="174">
        <f>Source!I44</f>
        <v>194.28749999999999</v>
      </c>
      <c r="F75" s="175">
        <v>1.62</v>
      </c>
      <c r="G75" s="175"/>
      <c r="H75" s="175"/>
      <c r="I75" s="175"/>
      <c r="J75" s="176">
        <f>Source!O44</f>
        <v>315</v>
      </c>
      <c r="K75" s="176"/>
      <c r="L75" s="176"/>
      <c r="M75" s="177"/>
    </row>
    <row r="76" spans="1:13" x14ac:dyDescent="0.2">
      <c r="A76" s="149"/>
      <c r="B76" s="153" t="s">
        <v>257</v>
      </c>
      <c r="C76" s="153" t="s">
        <v>264</v>
      </c>
      <c r="D76" s="150"/>
      <c r="E76" s="150"/>
      <c r="F76" s="150"/>
      <c r="G76" s="150"/>
      <c r="H76" s="150"/>
      <c r="I76" s="150"/>
      <c r="J76" s="150"/>
      <c r="K76" s="150"/>
      <c r="L76" s="150"/>
      <c r="M76" s="155"/>
    </row>
    <row r="77" spans="1:13" x14ac:dyDescent="0.2">
      <c r="A77" s="170">
        <v>7</v>
      </c>
      <c r="B77" s="171" t="s">
        <v>265</v>
      </c>
      <c r="C77" s="172" t="s">
        <v>266</v>
      </c>
      <c r="D77" s="173" t="s">
        <v>45</v>
      </c>
      <c r="E77" s="174">
        <v>5.87</v>
      </c>
      <c r="F77" s="175">
        <f>Source!AC46+Source!AD46+Source!AF46</f>
        <v>2293.7000000000003</v>
      </c>
      <c r="G77" s="175">
        <v>200.19</v>
      </c>
      <c r="H77" s="175">
        <v>31.26</v>
      </c>
      <c r="I77" s="175">
        <v>4.58</v>
      </c>
      <c r="J77" s="176">
        <f>Source!O46</f>
        <v>13463</v>
      </c>
      <c r="K77" s="176">
        <f>Source!S46</f>
        <v>1175</v>
      </c>
      <c r="L77" s="176">
        <f>Source!Q46</f>
        <v>183</v>
      </c>
      <c r="M77" s="177">
        <f>Source!R46</f>
        <v>27</v>
      </c>
    </row>
    <row r="78" spans="1:13" x14ac:dyDescent="0.2">
      <c r="A78" s="149"/>
      <c r="B78" s="150"/>
      <c r="C78" s="151" t="s">
        <v>243</v>
      </c>
      <c r="D78" s="150"/>
      <c r="E78" s="152">
        <v>118</v>
      </c>
      <c r="F78" s="153" t="s">
        <v>244</v>
      </c>
      <c r="G78" s="150"/>
      <c r="H78" s="150"/>
      <c r="I78" s="150"/>
      <c r="J78" s="154">
        <f>Source!X46</f>
        <v>1418</v>
      </c>
      <c r="K78" s="150"/>
      <c r="L78" s="150"/>
      <c r="M78" s="155"/>
    </row>
    <row r="79" spans="1:13" x14ac:dyDescent="0.2">
      <c r="A79" s="156"/>
      <c r="B79" s="157"/>
      <c r="C79" s="158" t="s">
        <v>245</v>
      </c>
      <c r="D79" s="157"/>
      <c r="E79" s="159">
        <v>63</v>
      </c>
      <c r="F79" s="160" t="s">
        <v>244</v>
      </c>
      <c r="G79" s="157"/>
      <c r="H79" s="157"/>
      <c r="I79" s="157"/>
      <c r="J79" s="161">
        <f>Source!Y46</f>
        <v>757</v>
      </c>
      <c r="K79" s="157"/>
      <c r="L79" s="157"/>
      <c r="M79" s="162"/>
    </row>
    <row r="80" spans="1:13" x14ac:dyDescent="0.2">
      <c r="A80" s="163"/>
      <c r="B80" s="164"/>
      <c r="C80" s="165" t="s">
        <v>246</v>
      </c>
      <c r="D80" s="164"/>
      <c r="E80" s="166"/>
      <c r="F80" s="167"/>
      <c r="G80" s="164"/>
      <c r="H80" s="164"/>
      <c r="I80" s="164"/>
      <c r="J80" s="168">
        <f>J77+J78+J79</f>
        <v>15638</v>
      </c>
      <c r="K80" s="164"/>
      <c r="L80" s="164"/>
      <c r="M80" s="169"/>
    </row>
    <row r="81" spans="1:13" x14ac:dyDescent="0.2">
      <c r="A81" s="170">
        <v>8</v>
      </c>
      <c r="B81" s="171" t="s">
        <v>267</v>
      </c>
      <c r="C81" s="172" t="s">
        <v>268</v>
      </c>
      <c r="D81" s="173" t="s">
        <v>45</v>
      </c>
      <c r="E81" s="174">
        <v>3.25</v>
      </c>
      <c r="F81" s="175">
        <f>Source!AC48+Source!AD48+Source!AF48</f>
        <v>2401.21</v>
      </c>
      <c r="G81" s="175">
        <v>188.55</v>
      </c>
      <c r="H81" s="175">
        <v>23.66</v>
      </c>
      <c r="I81" s="175">
        <v>4.18</v>
      </c>
      <c r="J81" s="176">
        <f>Source!O48</f>
        <v>7804</v>
      </c>
      <c r="K81" s="176">
        <f>Source!S48</f>
        <v>613</v>
      </c>
      <c r="L81" s="176">
        <f>Source!Q48</f>
        <v>77</v>
      </c>
      <c r="M81" s="177">
        <f>Source!R48</f>
        <v>14</v>
      </c>
    </row>
    <row r="82" spans="1:13" x14ac:dyDescent="0.2">
      <c r="A82" s="149"/>
      <c r="B82" s="150"/>
      <c r="C82" s="151" t="s">
        <v>243</v>
      </c>
      <c r="D82" s="150"/>
      <c r="E82" s="152">
        <v>118</v>
      </c>
      <c r="F82" s="153" t="s">
        <v>244</v>
      </c>
      <c r="G82" s="150"/>
      <c r="H82" s="150"/>
      <c r="I82" s="150"/>
      <c r="J82" s="154">
        <f>Source!X48</f>
        <v>740</v>
      </c>
      <c r="K82" s="150"/>
      <c r="L82" s="150"/>
      <c r="M82" s="155"/>
    </row>
    <row r="83" spans="1:13" x14ac:dyDescent="0.2">
      <c r="A83" s="156"/>
      <c r="B83" s="157"/>
      <c r="C83" s="158" t="s">
        <v>245</v>
      </c>
      <c r="D83" s="157"/>
      <c r="E83" s="159">
        <v>63</v>
      </c>
      <c r="F83" s="160" t="s">
        <v>244</v>
      </c>
      <c r="G83" s="157"/>
      <c r="H83" s="157"/>
      <c r="I83" s="157"/>
      <c r="J83" s="161">
        <f>Source!Y48</f>
        <v>395</v>
      </c>
      <c r="K83" s="157"/>
      <c r="L83" s="157"/>
      <c r="M83" s="162"/>
    </row>
    <row r="84" spans="1:13" x14ac:dyDescent="0.2">
      <c r="A84" s="163"/>
      <c r="B84" s="164"/>
      <c r="C84" s="165" t="s">
        <v>246</v>
      </c>
      <c r="D84" s="164"/>
      <c r="E84" s="166"/>
      <c r="F84" s="167"/>
      <c r="G84" s="164"/>
      <c r="H84" s="164"/>
      <c r="I84" s="164"/>
      <c r="J84" s="168">
        <f>J81+J82+J83</f>
        <v>8939</v>
      </c>
      <c r="K84" s="164"/>
      <c r="L84" s="164"/>
      <c r="M84" s="169"/>
    </row>
    <row r="85" spans="1:13" ht="24" x14ac:dyDescent="0.2">
      <c r="A85" s="170">
        <v>9</v>
      </c>
      <c r="B85" s="171" t="s">
        <v>269</v>
      </c>
      <c r="C85" s="172" t="s">
        <v>270</v>
      </c>
      <c r="D85" s="173" t="s">
        <v>242</v>
      </c>
      <c r="E85" s="174">
        <v>0.62170000000000003</v>
      </c>
      <c r="F85" s="175">
        <f>Source!AC50+Source!AD50+Source!AF50</f>
        <v>5229.7599999999993</v>
      </c>
      <c r="G85" s="175">
        <v>217.19</v>
      </c>
      <c r="H85" s="175">
        <v>112.83</v>
      </c>
      <c r="I85" s="175">
        <v>15.4</v>
      </c>
      <c r="J85" s="176">
        <f>Source!O50</f>
        <v>3251</v>
      </c>
      <c r="K85" s="176">
        <f>Source!S50</f>
        <v>135</v>
      </c>
      <c r="L85" s="176">
        <f>Source!Q50</f>
        <v>70</v>
      </c>
      <c r="M85" s="177">
        <f>Source!R50</f>
        <v>10</v>
      </c>
    </row>
    <row r="86" spans="1:13" x14ac:dyDescent="0.2">
      <c r="A86" s="149"/>
      <c r="B86" s="150"/>
      <c r="C86" s="151" t="s">
        <v>243</v>
      </c>
      <c r="D86" s="150"/>
      <c r="E86" s="152">
        <v>118</v>
      </c>
      <c r="F86" s="153" t="s">
        <v>244</v>
      </c>
      <c r="G86" s="150"/>
      <c r="H86" s="150"/>
      <c r="I86" s="150"/>
      <c r="J86" s="154">
        <f>Source!X50</f>
        <v>171</v>
      </c>
      <c r="K86" s="150"/>
      <c r="L86" s="150"/>
      <c r="M86" s="155"/>
    </row>
    <row r="87" spans="1:13" x14ac:dyDescent="0.2">
      <c r="A87" s="156"/>
      <c r="B87" s="157"/>
      <c r="C87" s="158" t="s">
        <v>245</v>
      </c>
      <c r="D87" s="157"/>
      <c r="E87" s="159">
        <v>63</v>
      </c>
      <c r="F87" s="160" t="s">
        <v>244</v>
      </c>
      <c r="G87" s="157"/>
      <c r="H87" s="157"/>
      <c r="I87" s="157"/>
      <c r="J87" s="161">
        <f>Source!Y50</f>
        <v>91</v>
      </c>
      <c r="K87" s="157"/>
      <c r="L87" s="157"/>
      <c r="M87" s="162"/>
    </row>
    <row r="88" spans="1:13" x14ac:dyDescent="0.2">
      <c r="A88" s="163"/>
      <c r="B88" s="164"/>
      <c r="C88" s="165" t="s">
        <v>246</v>
      </c>
      <c r="D88" s="164"/>
      <c r="E88" s="166"/>
      <c r="F88" s="167"/>
      <c r="G88" s="164"/>
      <c r="H88" s="164"/>
      <c r="I88" s="164"/>
      <c r="J88" s="168">
        <f>J85+J86+J87</f>
        <v>3513</v>
      </c>
      <c r="K88" s="164"/>
      <c r="L88" s="164"/>
      <c r="M88" s="169"/>
    </row>
    <row r="89" spans="1:13" x14ac:dyDescent="0.2">
      <c r="A89" s="170">
        <v>10</v>
      </c>
      <c r="B89" s="171" t="s">
        <v>271</v>
      </c>
      <c r="C89" s="172" t="s">
        <v>272</v>
      </c>
      <c r="D89" s="173" t="s">
        <v>242</v>
      </c>
      <c r="E89" s="174">
        <v>1.5543</v>
      </c>
      <c r="F89" s="175">
        <f>Source!AC52+Source!AD52+Source!AF52</f>
        <v>1783.8999999999999</v>
      </c>
      <c r="G89" s="175">
        <v>164.59</v>
      </c>
      <c r="H89" s="175">
        <v>78.209999999999994</v>
      </c>
      <c r="I89" s="175">
        <v>3.6</v>
      </c>
      <c r="J89" s="176">
        <f>Source!O52</f>
        <v>2773</v>
      </c>
      <c r="K89" s="176">
        <f>Source!S52</f>
        <v>256</v>
      </c>
      <c r="L89" s="176">
        <f>Source!Q52</f>
        <v>122</v>
      </c>
      <c r="M89" s="177">
        <f>Source!R52</f>
        <v>6</v>
      </c>
    </row>
    <row r="90" spans="1:13" x14ac:dyDescent="0.2">
      <c r="A90" s="149"/>
      <c r="B90" s="150"/>
      <c r="C90" s="151" t="s">
        <v>243</v>
      </c>
      <c r="D90" s="150"/>
      <c r="E90" s="152">
        <v>120</v>
      </c>
      <c r="F90" s="153" t="s">
        <v>244</v>
      </c>
      <c r="G90" s="150"/>
      <c r="H90" s="150"/>
      <c r="I90" s="150"/>
      <c r="J90" s="154">
        <f>Source!X52</f>
        <v>314</v>
      </c>
      <c r="K90" s="150"/>
      <c r="L90" s="150"/>
      <c r="M90" s="155"/>
    </row>
    <row r="91" spans="1:13" x14ac:dyDescent="0.2">
      <c r="A91" s="156"/>
      <c r="B91" s="157"/>
      <c r="C91" s="158" t="s">
        <v>245</v>
      </c>
      <c r="D91" s="157"/>
      <c r="E91" s="159">
        <v>65</v>
      </c>
      <c r="F91" s="160" t="s">
        <v>244</v>
      </c>
      <c r="G91" s="157"/>
      <c r="H91" s="157"/>
      <c r="I91" s="157"/>
      <c r="J91" s="161">
        <f>Source!Y52</f>
        <v>170</v>
      </c>
      <c r="K91" s="157"/>
      <c r="L91" s="157"/>
      <c r="M91" s="162"/>
    </row>
    <row r="92" spans="1:13" x14ac:dyDescent="0.2">
      <c r="A92" s="163"/>
      <c r="B92" s="164"/>
      <c r="C92" s="165" t="s">
        <v>246</v>
      </c>
      <c r="D92" s="164"/>
      <c r="E92" s="166"/>
      <c r="F92" s="167"/>
      <c r="G92" s="164"/>
      <c r="H92" s="164"/>
      <c r="I92" s="164"/>
      <c r="J92" s="168">
        <f>J89+J90+J91</f>
        <v>3257</v>
      </c>
      <c r="K92" s="164"/>
      <c r="L92" s="164"/>
      <c r="M92" s="169"/>
    </row>
    <row r="93" spans="1:13" ht="36" x14ac:dyDescent="0.2">
      <c r="A93" s="170">
        <v>11</v>
      </c>
      <c r="B93" s="171" t="s">
        <v>273</v>
      </c>
      <c r="C93" s="172" t="s">
        <v>274</v>
      </c>
      <c r="D93" s="173" t="s">
        <v>275</v>
      </c>
      <c r="E93" s="174">
        <v>0.21</v>
      </c>
      <c r="F93" s="175">
        <f>Source!AC54+Source!AD54+Source!AF54</f>
        <v>2778.41</v>
      </c>
      <c r="G93" s="175">
        <v>131.13999999999999</v>
      </c>
      <c r="H93" s="175">
        <v>206.47</v>
      </c>
      <c r="I93" s="175">
        <v>4.5</v>
      </c>
      <c r="J93" s="176">
        <f>Source!O54</f>
        <v>584</v>
      </c>
      <c r="K93" s="176">
        <f>Source!S54</f>
        <v>28</v>
      </c>
      <c r="L93" s="176">
        <f>Source!Q54</f>
        <v>43</v>
      </c>
      <c r="M93" s="177">
        <f>Source!R54</f>
        <v>1</v>
      </c>
    </row>
    <row r="94" spans="1:13" x14ac:dyDescent="0.2">
      <c r="A94" s="149"/>
      <c r="B94" s="150"/>
      <c r="C94" s="151" t="s">
        <v>243</v>
      </c>
      <c r="D94" s="150"/>
      <c r="E94" s="152">
        <v>120</v>
      </c>
      <c r="F94" s="153" t="s">
        <v>244</v>
      </c>
      <c r="G94" s="150"/>
      <c r="H94" s="150"/>
      <c r="I94" s="150"/>
      <c r="J94" s="154">
        <f>Source!X54</f>
        <v>35</v>
      </c>
      <c r="K94" s="150"/>
      <c r="L94" s="150"/>
      <c r="M94" s="155"/>
    </row>
    <row r="95" spans="1:13" x14ac:dyDescent="0.2">
      <c r="A95" s="156"/>
      <c r="B95" s="157"/>
      <c r="C95" s="158" t="s">
        <v>245</v>
      </c>
      <c r="D95" s="157"/>
      <c r="E95" s="159">
        <v>65</v>
      </c>
      <c r="F95" s="160" t="s">
        <v>244</v>
      </c>
      <c r="G95" s="157"/>
      <c r="H95" s="157"/>
      <c r="I95" s="157"/>
      <c r="J95" s="161">
        <f>Source!Y54</f>
        <v>19</v>
      </c>
      <c r="K95" s="157"/>
      <c r="L95" s="157"/>
      <c r="M95" s="162"/>
    </row>
    <row r="96" spans="1:13" x14ac:dyDescent="0.2">
      <c r="A96" s="163"/>
      <c r="B96" s="164"/>
      <c r="C96" s="165" t="s">
        <v>246</v>
      </c>
      <c r="D96" s="164"/>
      <c r="E96" s="166"/>
      <c r="F96" s="167"/>
      <c r="G96" s="164"/>
      <c r="H96" s="164"/>
      <c r="I96" s="164"/>
      <c r="J96" s="168">
        <f>J93+J94+J95</f>
        <v>638</v>
      </c>
      <c r="K96" s="164"/>
      <c r="L96" s="164"/>
      <c r="M96" s="169"/>
    </row>
    <row r="97" spans="1:13" x14ac:dyDescent="0.2">
      <c r="A97" s="170" t="s">
        <v>276</v>
      </c>
      <c r="B97" s="171" t="s">
        <v>169</v>
      </c>
      <c r="C97" s="172" t="s">
        <v>170</v>
      </c>
      <c r="D97" s="173" t="s">
        <v>171</v>
      </c>
      <c r="E97" s="174">
        <f>Source!I56</f>
        <v>4.9999999999999973</v>
      </c>
      <c r="F97" s="175">
        <v>97.8</v>
      </c>
      <c r="G97" s="175"/>
      <c r="H97" s="175"/>
      <c r="I97" s="175"/>
      <c r="J97" s="176">
        <f>Source!O56</f>
        <v>489</v>
      </c>
      <c r="K97" s="176"/>
      <c r="L97" s="176"/>
      <c r="M97" s="177"/>
    </row>
    <row r="98" spans="1:13" x14ac:dyDescent="0.2">
      <c r="A98" s="149"/>
      <c r="B98" s="153" t="s">
        <v>257</v>
      </c>
      <c r="C98" s="153" t="s">
        <v>277</v>
      </c>
      <c r="D98" s="150"/>
      <c r="E98" s="150"/>
      <c r="F98" s="150"/>
      <c r="G98" s="150"/>
      <c r="H98" s="150"/>
      <c r="I98" s="150"/>
      <c r="J98" s="150"/>
      <c r="K98" s="150"/>
      <c r="L98" s="150"/>
      <c r="M98" s="155"/>
    </row>
    <row r="99" spans="1:13" ht="36" x14ac:dyDescent="0.2">
      <c r="A99" s="170">
        <v>12</v>
      </c>
      <c r="B99" s="171" t="s">
        <v>278</v>
      </c>
      <c r="C99" s="172" t="s">
        <v>279</v>
      </c>
      <c r="D99" s="173" t="s">
        <v>242</v>
      </c>
      <c r="E99" s="174">
        <v>1.5543</v>
      </c>
      <c r="F99" s="175">
        <f>Source!AC58+Source!AD58+Source!AF58</f>
        <v>933.04</v>
      </c>
      <c r="G99" s="175">
        <v>310.27</v>
      </c>
      <c r="H99" s="175">
        <v>468.81</v>
      </c>
      <c r="I99" s="175">
        <v>41.15</v>
      </c>
      <c r="J99" s="176">
        <f>Source!O58</f>
        <v>1450</v>
      </c>
      <c r="K99" s="176">
        <f>Source!S58</f>
        <v>482</v>
      </c>
      <c r="L99" s="176">
        <f>Source!Q58</f>
        <v>729</v>
      </c>
      <c r="M99" s="177">
        <f>Source!R58</f>
        <v>64</v>
      </c>
    </row>
    <row r="100" spans="1:13" x14ac:dyDescent="0.2">
      <c r="A100" s="149"/>
      <c r="B100" s="150"/>
      <c r="C100" s="151" t="s">
        <v>243</v>
      </c>
      <c r="D100" s="150"/>
      <c r="E100" s="152">
        <v>90</v>
      </c>
      <c r="F100" s="153" t="s">
        <v>244</v>
      </c>
      <c r="G100" s="150"/>
      <c r="H100" s="150"/>
      <c r="I100" s="150"/>
      <c r="J100" s="154">
        <f>Source!X58</f>
        <v>491</v>
      </c>
      <c r="K100" s="150"/>
      <c r="L100" s="150"/>
      <c r="M100" s="155"/>
    </row>
    <row r="101" spans="1:13" x14ac:dyDescent="0.2">
      <c r="A101" s="156"/>
      <c r="B101" s="157"/>
      <c r="C101" s="158" t="s">
        <v>245</v>
      </c>
      <c r="D101" s="157"/>
      <c r="E101" s="159">
        <v>85</v>
      </c>
      <c r="F101" s="160" t="s">
        <v>244</v>
      </c>
      <c r="G101" s="157"/>
      <c r="H101" s="157"/>
      <c r="I101" s="157"/>
      <c r="J101" s="161">
        <f>Source!Y58</f>
        <v>464</v>
      </c>
      <c r="K101" s="157"/>
      <c r="L101" s="157"/>
      <c r="M101" s="162"/>
    </row>
    <row r="102" spans="1:13" x14ac:dyDescent="0.2">
      <c r="A102" s="163"/>
      <c r="B102" s="164"/>
      <c r="C102" s="165" t="s">
        <v>246</v>
      </c>
      <c r="D102" s="164"/>
      <c r="E102" s="166"/>
      <c r="F102" s="167"/>
      <c r="G102" s="164"/>
      <c r="H102" s="164"/>
      <c r="I102" s="164"/>
      <c r="J102" s="168">
        <f>J99+J100+J101</f>
        <v>2405</v>
      </c>
      <c r="K102" s="164"/>
      <c r="L102" s="164"/>
      <c r="M102" s="169"/>
    </row>
    <row r="103" spans="1:13" x14ac:dyDescent="0.2">
      <c r="A103" s="170" t="s">
        <v>280</v>
      </c>
      <c r="B103" s="171" t="s">
        <v>178</v>
      </c>
      <c r="C103" s="172" t="s">
        <v>179</v>
      </c>
      <c r="D103" s="173" t="s">
        <v>171</v>
      </c>
      <c r="E103" s="174">
        <f>Source!I60</f>
        <v>1554.0000000000007</v>
      </c>
      <c r="F103" s="175">
        <v>0.26</v>
      </c>
      <c r="G103" s="175"/>
      <c r="H103" s="175"/>
      <c r="I103" s="175"/>
      <c r="J103" s="176">
        <f>Source!O60</f>
        <v>404</v>
      </c>
      <c r="K103" s="176"/>
      <c r="L103" s="176"/>
      <c r="M103" s="177"/>
    </row>
    <row r="104" spans="1:13" x14ac:dyDescent="0.2">
      <c r="A104" s="149"/>
      <c r="B104" s="153" t="s">
        <v>257</v>
      </c>
      <c r="C104" s="153" t="s">
        <v>281</v>
      </c>
      <c r="D104" s="150"/>
      <c r="E104" s="150"/>
      <c r="F104" s="150"/>
      <c r="G104" s="150"/>
      <c r="H104" s="150"/>
      <c r="I104" s="150"/>
      <c r="J104" s="150"/>
      <c r="K104" s="150"/>
      <c r="L104" s="150"/>
      <c r="M104" s="155"/>
    </row>
    <row r="105" spans="1:13" x14ac:dyDescent="0.2">
      <c r="A105" s="170" t="s">
        <v>282</v>
      </c>
      <c r="B105" s="171" t="s">
        <v>176</v>
      </c>
      <c r="C105" s="172" t="s">
        <v>177</v>
      </c>
      <c r="D105" s="173" t="s">
        <v>171</v>
      </c>
      <c r="E105" s="174">
        <f>Source!I62</f>
        <v>22.499999999999957</v>
      </c>
      <c r="F105" s="175">
        <v>288.33999999999997</v>
      </c>
      <c r="G105" s="175"/>
      <c r="H105" s="175"/>
      <c r="I105" s="175"/>
      <c r="J105" s="176">
        <f>Source!O62</f>
        <v>6488</v>
      </c>
      <c r="K105" s="176"/>
      <c r="L105" s="176"/>
      <c r="M105" s="177"/>
    </row>
    <row r="106" spans="1:13" x14ac:dyDescent="0.2">
      <c r="A106" s="149"/>
      <c r="B106" s="153" t="s">
        <v>257</v>
      </c>
      <c r="C106" s="153" t="s">
        <v>283</v>
      </c>
      <c r="D106" s="150"/>
      <c r="E106" s="150"/>
      <c r="F106" s="150"/>
      <c r="G106" s="150"/>
      <c r="H106" s="150"/>
      <c r="I106" s="150"/>
      <c r="J106" s="150"/>
      <c r="K106" s="150"/>
      <c r="L106" s="150"/>
      <c r="M106" s="155"/>
    </row>
    <row r="107" spans="1:13" ht="24" x14ac:dyDescent="0.2">
      <c r="A107" s="170">
        <v>13</v>
      </c>
      <c r="B107" s="171" t="s">
        <v>284</v>
      </c>
      <c r="C107" s="172" t="s">
        <v>285</v>
      </c>
      <c r="D107" s="173" t="s">
        <v>242</v>
      </c>
      <c r="E107" s="174">
        <v>1.5543</v>
      </c>
      <c r="F107" s="175">
        <f>Source!AC64+Source!AD64+Source!AF64</f>
        <v>215.53</v>
      </c>
      <c r="G107" s="175">
        <v>38.369999999999997</v>
      </c>
      <c r="H107" s="175">
        <v>4.87</v>
      </c>
      <c r="I107" s="175">
        <v>0.73</v>
      </c>
      <c r="J107" s="176">
        <f>Source!O64</f>
        <v>336</v>
      </c>
      <c r="K107" s="176">
        <f>Source!S64</f>
        <v>60</v>
      </c>
      <c r="L107" s="176">
        <f>Source!Q64</f>
        <v>8</v>
      </c>
      <c r="M107" s="177">
        <f>Source!R64</f>
        <v>1</v>
      </c>
    </row>
    <row r="108" spans="1:13" x14ac:dyDescent="0.2">
      <c r="A108" s="149"/>
      <c r="B108" s="150"/>
      <c r="C108" s="151" t="s">
        <v>243</v>
      </c>
      <c r="D108" s="150"/>
      <c r="E108" s="152">
        <v>118</v>
      </c>
      <c r="F108" s="153" t="s">
        <v>244</v>
      </c>
      <c r="G108" s="150"/>
      <c r="H108" s="150"/>
      <c r="I108" s="150"/>
      <c r="J108" s="154">
        <f>Source!X64</f>
        <v>72</v>
      </c>
      <c r="K108" s="150"/>
      <c r="L108" s="150"/>
      <c r="M108" s="155"/>
    </row>
    <row r="109" spans="1:13" x14ac:dyDescent="0.2">
      <c r="A109" s="156"/>
      <c r="B109" s="157"/>
      <c r="C109" s="158" t="s">
        <v>245</v>
      </c>
      <c r="D109" s="157"/>
      <c r="E109" s="159">
        <v>63</v>
      </c>
      <c r="F109" s="160" t="s">
        <v>244</v>
      </c>
      <c r="G109" s="157"/>
      <c r="H109" s="157"/>
      <c r="I109" s="157"/>
      <c r="J109" s="161">
        <f>Source!Y64</f>
        <v>38</v>
      </c>
      <c r="K109" s="157"/>
      <c r="L109" s="157"/>
      <c r="M109" s="162"/>
    </row>
    <row r="110" spans="1:13" x14ac:dyDescent="0.2">
      <c r="A110" s="163"/>
      <c r="B110" s="164"/>
      <c r="C110" s="165" t="s">
        <v>246</v>
      </c>
      <c r="D110" s="164"/>
      <c r="E110" s="166"/>
      <c r="F110" s="167"/>
      <c r="G110" s="164"/>
      <c r="H110" s="164"/>
      <c r="I110" s="164"/>
      <c r="J110" s="168">
        <f>J107+J108+J109</f>
        <v>446</v>
      </c>
      <c r="K110" s="164"/>
      <c r="L110" s="164"/>
      <c r="M110" s="169"/>
    </row>
    <row r="111" spans="1:13" ht="48" x14ac:dyDescent="0.2">
      <c r="A111" s="170">
        <v>14</v>
      </c>
      <c r="B111" s="171" t="s">
        <v>286</v>
      </c>
      <c r="C111" s="172" t="s">
        <v>287</v>
      </c>
      <c r="D111" s="173" t="s">
        <v>242</v>
      </c>
      <c r="E111" s="174">
        <v>0.2</v>
      </c>
      <c r="F111" s="175">
        <f>Source!AC66+Source!AD66+Source!AF66</f>
        <v>1055.82</v>
      </c>
      <c r="G111" s="175">
        <v>114.3</v>
      </c>
      <c r="H111" s="175">
        <v>1.97</v>
      </c>
      <c r="I111" s="175">
        <v>0.35</v>
      </c>
      <c r="J111" s="176">
        <f>Source!O66</f>
        <v>211</v>
      </c>
      <c r="K111" s="176">
        <f>Source!S66</f>
        <v>23</v>
      </c>
      <c r="L111" s="176">
        <f>Source!Q66</f>
        <v>0</v>
      </c>
      <c r="M111" s="177">
        <f>Source!R66</f>
        <v>0</v>
      </c>
    </row>
    <row r="112" spans="1:13" x14ac:dyDescent="0.2">
      <c r="A112" s="149"/>
      <c r="B112" s="150"/>
      <c r="C112" s="151" t="s">
        <v>243</v>
      </c>
      <c r="D112" s="150"/>
      <c r="E112" s="152">
        <v>120</v>
      </c>
      <c r="F112" s="153" t="s">
        <v>244</v>
      </c>
      <c r="G112" s="150"/>
      <c r="H112" s="150"/>
      <c r="I112" s="150"/>
      <c r="J112" s="154">
        <f>Source!X66</f>
        <v>28</v>
      </c>
      <c r="K112" s="150"/>
      <c r="L112" s="150"/>
      <c r="M112" s="155"/>
    </row>
    <row r="113" spans="1:13" x14ac:dyDescent="0.2">
      <c r="A113" s="156"/>
      <c r="B113" s="157"/>
      <c r="C113" s="158" t="s">
        <v>245</v>
      </c>
      <c r="D113" s="157"/>
      <c r="E113" s="159">
        <v>65</v>
      </c>
      <c r="F113" s="160" t="s">
        <v>244</v>
      </c>
      <c r="G113" s="157"/>
      <c r="H113" s="157"/>
      <c r="I113" s="157"/>
      <c r="J113" s="161">
        <f>Source!Y66</f>
        <v>15</v>
      </c>
      <c r="K113" s="157"/>
      <c r="L113" s="157"/>
      <c r="M113" s="162"/>
    </row>
    <row r="114" spans="1:13" x14ac:dyDescent="0.2">
      <c r="A114" s="163"/>
      <c r="B114" s="164"/>
      <c r="C114" s="165" t="s">
        <v>246</v>
      </c>
      <c r="D114" s="164"/>
      <c r="E114" s="166"/>
      <c r="F114" s="167"/>
      <c r="G114" s="164"/>
      <c r="H114" s="164"/>
      <c r="I114" s="164"/>
      <c r="J114" s="168">
        <f>J111+J112+J113</f>
        <v>254</v>
      </c>
      <c r="K114" s="164"/>
      <c r="L114" s="164"/>
      <c r="M114" s="169"/>
    </row>
    <row r="115" spans="1:13" ht="36" x14ac:dyDescent="0.2">
      <c r="A115" s="170">
        <v>15</v>
      </c>
      <c r="B115" s="171" t="s">
        <v>288</v>
      </c>
      <c r="C115" s="172" t="s">
        <v>289</v>
      </c>
      <c r="D115" s="173" t="s">
        <v>242</v>
      </c>
      <c r="E115" s="174">
        <v>0.98</v>
      </c>
      <c r="F115" s="175">
        <f>Source!AC68+Source!AD68+Source!AF68</f>
        <v>500.18999999999994</v>
      </c>
      <c r="G115" s="175">
        <v>375.84</v>
      </c>
      <c r="H115" s="175">
        <v>4.5999999999999996</v>
      </c>
      <c r="I115" s="175">
        <v>0.81</v>
      </c>
      <c r="J115" s="176">
        <f>Source!O68</f>
        <v>490</v>
      </c>
      <c r="K115" s="176">
        <f>Source!S68</f>
        <v>368</v>
      </c>
      <c r="L115" s="176">
        <f>Source!Q68</f>
        <v>5</v>
      </c>
      <c r="M115" s="177">
        <f>Source!R68</f>
        <v>1</v>
      </c>
    </row>
    <row r="116" spans="1:13" x14ac:dyDescent="0.2">
      <c r="A116" s="149"/>
      <c r="B116" s="150"/>
      <c r="C116" s="151" t="s">
        <v>243</v>
      </c>
      <c r="D116" s="150"/>
      <c r="E116" s="152">
        <v>122</v>
      </c>
      <c r="F116" s="153" t="s">
        <v>244</v>
      </c>
      <c r="G116" s="150"/>
      <c r="H116" s="150"/>
      <c r="I116" s="150"/>
      <c r="J116" s="154">
        <f>Source!X68</f>
        <v>450</v>
      </c>
      <c r="K116" s="150"/>
      <c r="L116" s="150"/>
      <c r="M116" s="155"/>
    </row>
    <row r="117" spans="1:13" x14ac:dyDescent="0.2">
      <c r="A117" s="156"/>
      <c r="B117" s="157"/>
      <c r="C117" s="158" t="s">
        <v>245</v>
      </c>
      <c r="D117" s="157"/>
      <c r="E117" s="159">
        <v>80</v>
      </c>
      <c r="F117" s="160" t="s">
        <v>244</v>
      </c>
      <c r="G117" s="157"/>
      <c r="H117" s="157"/>
      <c r="I117" s="157"/>
      <c r="J117" s="161">
        <f>Source!Y68</f>
        <v>295</v>
      </c>
      <c r="K117" s="157"/>
      <c r="L117" s="157"/>
      <c r="M117" s="162"/>
    </row>
    <row r="118" spans="1:13" x14ac:dyDescent="0.2">
      <c r="A118" s="163"/>
      <c r="B118" s="164"/>
      <c r="C118" s="165" t="s">
        <v>246</v>
      </c>
      <c r="D118" s="164"/>
      <c r="E118" s="166"/>
      <c r="F118" s="167"/>
      <c r="G118" s="164"/>
      <c r="H118" s="164"/>
      <c r="I118" s="164"/>
      <c r="J118" s="168">
        <f>J115+J116+J117</f>
        <v>1235</v>
      </c>
      <c r="K118" s="164"/>
      <c r="L118" s="164"/>
      <c r="M118" s="169"/>
    </row>
    <row r="119" spans="1:13" x14ac:dyDescent="0.2">
      <c r="A119" s="170" t="s">
        <v>290</v>
      </c>
      <c r="B119" s="171" t="s">
        <v>163</v>
      </c>
      <c r="C119" s="172" t="s">
        <v>164</v>
      </c>
      <c r="D119" s="173" t="s">
        <v>45</v>
      </c>
      <c r="E119" s="174">
        <f>Source!I70</f>
        <v>8.8199999999999997E-3</v>
      </c>
      <c r="F119" s="175">
        <v>0</v>
      </c>
      <c r="G119" s="175"/>
      <c r="H119" s="175"/>
      <c r="I119" s="175"/>
      <c r="J119" s="176">
        <f>Source!O70</f>
        <v>0</v>
      </c>
      <c r="K119" s="176"/>
      <c r="L119" s="176"/>
      <c r="M119" s="177"/>
    </row>
    <row r="120" spans="1:13" x14ac:dyDescent="0.2">
      <c r="A120" s="170" t="s">
        <v>291</v>
      </c>
      <c r="B120" s="171" t="s">
        <v>163</v>
      </c>
      <c r="C120" s="172" t="s">
        <v>166</v>
      </c>
      <c r="D120" s="173" t="s">
        <v>34</v>
      </c>
      <c r="E120" s="174">
        <f>Source!I72</f>
        <v>3.4300000000000004E-2</v>
      </c>
      <c r="F120" s="175">
        <v>0</v>
      </c>
      <c r="G120" s="175"/>
      <c r="H120" s="175"/>
      <c r="I120" s="175"/>
      <c r="J120" s="176">
        <f>Source!O72</f>
        <v>0</v>
      </c>
      <c r="K120" s="176"/>
      <c r="L120" s="176"/>
      <c r="M120" s="177"/>
    </row>
    <row r="121" spans="1:13" ht="24" x14ac:dyDescent="0.2">
      <c r="A121" s="170">
        <v>16</v>
      </c>
      <c r="B121" s="171" t="s">
        <v>292</v>
      </c>
      <c r="C121" s="172" t="s">
        <v>293</v>
      </c>
      <c r="D121" s="173" t="s">
        <v>242</v>
      </c>
      <c r="E121" s="174">
        <v>0.21</v>
      </c>
      <c r="F121" s="175">
        <f>Source!AC74+Source!AD74+Source!AF74</f>
        <v>651.82999999999993</v>
      </c>
      <c r="G121" s="175">
        <v>282.18</v>
      </c>
      <c r="H121" s="175">
        <v>225.57</v>
      </c>
      <c r="I121" s="175">
        <v>36.369999999999997</v>
      </c>
      <c r="J121" s="176">
        <f>Source!O74</f>
        <v>136</v>
      </c>
      <c r="K121" s="176">
        <f>Source!S74</f>
        <v>59</v>
      </c>
      <c r="L121" s="176">
        <f>Source!Q74</f>
        <v>47</v>
      </c>
      <c r="M121" s="177">
        <f>Source!R74</f>
        <v>8</v>
      </c>
    </row>
    <row r="122" spans="1:13" x14ac:dyDescent="0.2">
      <c r="A122" s="149"/>
      <c r="B122" s="150"/>
      <c r="C122" s="151" t="s">
        <v>243</v>
      </c>
      <c r="D122" s="150"/>
      <c r="E122" s="152">
        <v>115</v>
      </c>
      <c r="F122" s="153" t="s">
        <v>244</v>
      </c>
      <c r="G122" s="150"/>
      <c r="H122" s="150"/>
      <c r="I122" s="150"/>
      <c r="J122" s="154">
        <f>Source!X74</f>
        <v>77</v>
      </c>
      <c r="K122" s="150"/>
      <c r="L122" s="150"/>
      <c r="M122" s="155"/>
    </row>
    <row r="123" spans="1:13" x14ac:dyDescent="0.2">
      <c r="A123" s="156"/>
      <c r="B123" s="157"/>
      <c r="C123" s="158" t="s">
        <v>245</v>
      </c>
      <c r="D123" s="157"/>
      <c r="E123" s="159">
        <v>85</v>
      </c>
      <c r="F123" s="160" t="s">
        <v>244</v>
      </c>
      <c r="G123" s="157"/>
      <c r="H123" s="157"/>
      <c r="I123" s="157"/>
      <c r="J123" s="161">
        <f>Source!Y74</f>
        <v>57</v>
      </c>
      <c r="K123" s="157"/>
      <c r="L123" s="157"/>
      <c r="M123" s="162"/>
    </row>
    <row r="124" spans="1:13" x14ac:dyDescent="0.2">
      <c r="A124" s="163"/>
      <c r="B124" s="164"/>
      <c r="C124" s="165" t="s">
        <v>246</v>
      </c>
      <c r="D124" s="164"/>
      <c r="E124" s="166"/>
      <c r="F124" s="167"/>
      <c r="G124" s="164"/>
      <c r="H124" s="164"/>
      <c r="I124" s="164"/>
      <c r="J124" s="168">
        <f>J121+J122+J123</f>
        <v>270</v>
      </c>
      <c r="K124" s="164"/>
      <c r="L124" s="164"/>
      <c r="M124" s="169"/>
    </row>
    <row r="125" spans="1:13" x14ac:dyDescent="0.2">
      <c r="A125" s="170" t="s">
        <v>294</v>
      </c>
      <c r="B125" s="171" t="s">
        <v>172</v>
      </c>
      <c r="C125" s="172" t="s">
        <v>173</v>
      </c>
      <c r="D125" s="173" t="s">
        <v>45</v>
      </c>
      <c r="E125" s="174">
        <f>Source!I76</f>
        <v>0.75600000000000001</v>
      </c>
      <c r="F125" s="175">
        <v>51.45</v>
      </c>
      <c r="G125" s="175"/>
      <c r="H125" s="175"/>
      <c r="I125" s="175"/>
      <c r="J125" s="176">
        <f>Source!O76</f>
        <v>39</v>
      </c>
      <c r="K125" s="176"/>
      <c r="L125" s="176"/>
      <c r="M125" s="177"/>
    </row>
    <row r="126" spans="1:13" x14ac:dyDescent="0.2">
      <c r="A126" s="149"/>
      <c r="B126" s="153" t="s">
        <v>257</v>
      </c>
      <c r="C126" s="153" t="s">
        <v>295</v>
      </c>
      <c r="D126" s="150"/>
      <c r="E126" s="150"/>
      <c r="F126" s="150"/>
      <c r="G126" s="150"/>
      <c r="H126" s="150"/>
      <c r="I126" s="150"/>
      <c r="J126" s="150"/>
      <c r="K126" s="150"/>
      <c r="L126" s="150"/>
      <c r="M126" s="155"/>
    </row>
    <row r="127" spans="1:13" x14ac:dyDescent="0.2">
      <c r="A127" s="170" t="s">
        <v>296</v>
      </c>
      <c r="B127" s="171" t="s">
        <v>182</v>
      </c>
      <c r="C127" s="172" t="s">
        <v>183</v>
      </c>
      <c r="D127" s="173" t="s">
        <v>45</v>
      </c>
      <c r="E127" s="174">
        <f>Source!I78</f>
        <v>5.2919999999999998</v>
      </c>
      <c r="F127" s="175">
        <v>152.99</v>
      </c>
      <c r="G127" s="175"/>
      <c r="H127" s="175"/>
      <c r="I127" s="175"/>
      <c r="J127" s="176">
        <f>Source!O78</f>
        <v>810</v>
      </c>
      <c r="K127" s="176"/>
      <c r="L127" s="176"/>
      <c r="M127" s="177"/>
    </row>
    <row r="128" spans="1:13" x14ac:dyDescent="0.2">
      <c r="A128" s="149"/>
      <c r="B128" s="153" t="s">
        <v>257</v>
      </c>
      <c r="C128" s="153" t="s">
        <v>297</v>
      </c>
      <c r="D128" s="150"/>
      <c r="E128" s="150"/>
      <c r="F128" s="150"/>
      <c r="G128" s="150"/>
      <c r="H128" s="150"/>
      <c r="I128" s="150"/>
      <c r="J128" s="150"/>
      <c r="K128" s="150"/>
      <c r="L128" s="150"/>
      <c r="M128" s="155"/>
    </row>
    <row r="129" spans="1:255" x14ac:dyDescent="0.2">
      <c r="A129" s="170" t="s">
        <v>298</v>
      </c>
      <c r="B129" s="171" t="s">
        <v>160</v>
      </c>
      <c r="C129" s="172" t="s">
        <v>161</v>
      </c>
      <c r="D129" s="173" t="s">
        <v>34</v>
      </c>
      <c r="E129" s="174">
        <f>Source!I80</f>
        <v>2.4632999999999998</v>
      </c>
      <c r="F129" s="175">
        <v>62.18</v>
      </c>
      <c r="G129" s="175"/>
      <c r="H129" s="175"/>
      <c r="I129" s="175"/>
      <c r="J129" s="176">
        <f>Source!O80</f>
        <v>153</v>
      </c>
      <c r="K129" s="176"/>
      <c r="L129" s="176"/>
      <c r="M129" s="177"/>
    </row>
    <row r="130" spans="1:255" x14ac:dyDescent="0.2">
      <c r="A130" s="149"/>
      <c r="B130" s="153" t="s">
        <v>257</v>
      </c>
      <c r="C130" s="153" t="s">
        <v>299</v>
      </c>
      <c r="D130" s="150"/>
      <c r="E130" s="150"/>
      <c r="F130" s="150"/>
      <c r="G130" s="150"/>
      <c r="H130" s="150"/>
      <c r="I130" s="150"/>
      <c r="J130" s="150"/>
      <c r="K130" s="150"/>
      <c r="L130" s="150"/>
      <c r="M130" s="155"/>
    </row>
    <row r="131" spans="1:255" x14ac:dyDescent="0.2">
      <c r="A131" s="45"/>
      <c r="B131" s="45"/>
      <c r="C131" s="46" t="s">
        <v>300</v>
      </c>
      <c r="D131" s="46"/>
      <c r="E131" s="46"/>
      <c r="F131" s="46"/>
      <c r="G131" s="46"/>
      <c r="H131" s="46"/>
      <c r="I131" s="104">
        <f>CY131</f>
        <v>41682</v>
      </c>
      <c r="J131" s="104"/>
      <c r="K131" s="47">
        <f>CZ131</f>
        <v>4116</v>
      </c>
      <c r="L131" s="47">
        <f>DA131</f>
        <v>1640</v>
      </c>
      <c r="M131" s="47">
        <f>DB131</f>
        <v>184</v>
      </c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>
        <f>Source!U83</f>
        <v>488.65950800000007</v>
      </c>
      <c r="CX131" s="4">
        <f>Source!V83</f>
        <v>14.401949000000002</v>
      </c>
      <c r="CY131" s="4">
        <f>Source!O83</f>
        <v>41682</v>
      </c>
      <c r="CZ131" s="4">
        <f>Source!S83</f>
        <v>4116</v>
      </c>
      <c r="DA131" s="4">
        <f>Source!Q83</f>
        <v>1640</v>
      </c>
      <c r="DB131" s="4">
        <f>Source!R83</f>
        <v>184</v>
      </c>
      <c r="DC131" s="4">
        <f>Source!P83</f>
        <v>35926</v>
      </c>
      <c r="DD131" s="4">
        <f>Source!AO83</f>
        <v>0</v>
      </c>
      <c r="DE131" s="4">
        <f>Source!AV83</f>
        <v>35926</v>
      </c>
      <c r="DF131" s="4">
        <f>Source!AW83</f>
        <v>35926</v>
      </c>
      <c r="DG131" s="4">
        <f>Source!AX83</f>
        <v>0</v>
      </c>
      <c r="DH131" s="4">
        <f>Source!AY83</f>
        <v>35926</v>
      </c>
      <c r="DI131" s="4">
        <f>Source!AP83</f>
        <v>0</v>
      </c>
      <c r="DJ131" s="4">
        <f>Source!AQ83</f>
        <v>0</v>
      </c>
      <c r="DK131" s="4">
        <f>Source!AZ83</f>
        <v>0</v>
      </c>
      <c r="DL131" s="4">
        <f>Source!T83</f>
        <v>0</v>
      </c>
      <c r="DM131" s="4">
        <f>Source!W83</f>
        <v>0</v>
      </c>
      <c r="DN131" s="4">
        <f>Source!X83</f>
        <v>4684</v>
      </c>
      <c r="DO131" s="4">
        <f>Source!Y83</f>
        <v>2956</v>
      </c>
      <c r="DP131" s="4">
        <f>Source!AR83</f>
        <v>49322</v>
      </c>
      <c r="DQ131" s="4">
        <f>Source!AS83</f>
        <v>49322</v>
      </c>
      <c r="DR131" s="4">
        <f>Source!AT83</f>
        <v>0</v>
      </c>
      <c r="DS131" s="4">
        <f>Source!AP83</f>
        <v>0</v>
      </c>
      <c r="DT131" s="4">
        <f>Source!AU83</f>
        <v>0</v>
      </c>
      <c r="DU131" s="4">
        <f>Source!AS83+Source!AT83</f>
        <v>49322</v>
      </c>
      <c r="DV131" s="4"/>
      <c r="DW131" s="4">
        <f>Source!BA83</f>
        <v>0</v>
      </c>
      <c r="DX131" s="4">
        <f>Source!BB83</f>
        <v>0</v>
      </c>
      <c r="DY131" s="4">
        <f>Source!BC83</f>
        <v>0</v>
      </c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</row>
    <row r="132" spans="1:255" x14ac:dyDescent="0.2">
      <c r="I132" s="105"/>
      <c r="J132" s="105"/>
    </row>
    <row r="133" spans="1:255" x14ac:dyDescent="0.2">
      <c r="C133" s="48" t="s">
        <v>301</v>
      </c>
      <c r="D133" s="48"/>
      <c r="E133" s="48"/>
      <c r="F133" s="48"/>
      <c r="G133" s="48"/>
      <c r="H133" s="48"/>
      <c r="I133" s="106">
        <f>CY131</f>
        <v>41682</v>
      </c>
      <c r="J133" s="106"/>
    </row>
    <row r="134" spans="1:255" x14ac:dyDescent="0.2">
      <c r="C134" s="48" t="s">
        <v>302</v>
      </c>
      <c r="D134" s="48"/>
      <c r="E134" s="48"/>
      <c r="F134" s="48"/>
      <c r="G134" s="48"/>
      <c r="H134" s="48"/>
      <c r="I134" s="107"/>
      <c r="J134" s="107"/>
    </row>
    <row r="135" spans="1:255" x14ac:dyDescent="0.2">
      <c r="C135" s="48" t="s">
        <v>303</v>
      </c>
      <c r="D135" s="48"/>
      <c r="E135" s="48"/>
      <c r="F135" s="48"/>
      <c r="G135" s="48"/>
      <c r="H135" s="48"/>
      <c r="I135" s="106">
        <f>CZ131</f>
        <v>4116</v>
      </c>
      <c r="J135" s="106"/>
    </row>
    <row r="136" spans="1:255" x14ac:dyDescent="0.2">
      <c r="C136" s="48" t="s">
        <v>304</v>
      </c>
      <c r="D136" s="48"/>
      <c r="E136" s="48"/>
      <c r="F136" s="48"/>
      <c r="G136" s="48"/>
      <c r="H136" s="48"/>
      <c r="I136" s="106">
        <f>DA131</f>
        <v>1640</v>
      </c>
      <c r="J136" s="106"/>
    </row>
    <row r="137" spans="1:255" x14ac:dyDescent="0.2">
      <c r="C137" s="48" t="s">
        <v>302</v>
      </c>
      <c r="D137" s="48"/>
      <c r="E137" s="48"/>
      <c r="F137" s="48"/>
      <c r="G137" s="48"/>
      <c r="H137" s="48"/>
      <c r="I137" s="107"/>
      <c r="J137" s="107"/>
    </row>
    <row r="138" spans="1:255" x14ac:dyDescent="0.2">
      <c r="C138" s="48" t="s">
        <v>305</v>
      </c>
      <c r="D138" s="48"/>
      <c r="E138" s="48"/>
      <c r="F138" s="48"/>
      <c r="G138" s="48"/>
      <c r="H138" s="48"/>
      <c r="I138" s="106">
        <f>DB131</f>
        <v>184</v>
      </c>
      <c r="J138" s="106"/>
    </row>
    <row r="139" spans="1:255" x14ac:dyDescent="0.2">
      <c r="C139" s="48" t="s">
        <v>306</v>
      </c>
      <c r="D139" s="48"/>
      <c r="E139" s="48"/>
      <c r="F139" s="48"/>
      <c r="G139" s="48"/>
      <c r="H139" s="48"/>
      <c r="I139" s="106">
        <f>DC131</f>
        <v>35926</v>
      </c>
      <c r="J139" s="106"/>
    </row>
    <row r="140" spans="1:255" x14ac:dyDescent="0.2">
      <c r="C140" s="48"/>
      <c r="D140" s="48"/>
      <c r="E140" s="48"/>
      <c r="F140" s="48"/>
      <c r="G140" s="48"/>
      <c r="H140" s="48"/>
      <c r="I140" s="107"/>
      <c r="J140" s="107"/>
    </row>
    <row r="141" spans="1:255" x14ac:dyDescent="0.2">
      <c r="A141" s="49"/>
      <c r="B141" s="49"/>
      <c r="C141" s="50" t="s">
        <v>307</v>
      </c>
      <c r="D141" s="50"/>
      <c r="E141" s="50"/>
      <c r="F141" s="50"/>
      <c r="G141" s="50"/>
      <c r="H141" s="50"/>
      <c r="I141" s="108">
        <f>DN131</f>
        <v>4684</v>
      </c>
      <c r="J141" s="108"/>
    </row>
    <row r="142" spans="1:255" x14ac:dyDescent="0.2">
      <c r="A142" s="49"/>
      <c r="B142" s="49"/>
      <c r="C142" s="50" t="s">
        <v>308</v>
      </c>
      <c r="D142" s="50"/>
      <c r="E142" s="50"/>
      <c r="F142" s="50"/>
      <c r="G142" s="50"/>
      <c r="H142" s="50"/>
      <c r="I142" s="108">
        <f>DO131</f>
        <v>2956</v>
      </c>
      <c r="J142" s="108"/>
    </row>
    <row r="143" spans="1:255" x14ac:dyDescent="0.2">
      <c r="A143" s="49"/>
      <c r="B143" s="49"/>
      <c r="C143" s="50" t="s">
        <v>309</v>
      </c>
      <c r="D143" s="50"/>
      <c r="E143" s="50"/>
      <c r="F143" s="50"/>
      <c r="G143" s="50"/>
      <c r="H143" s="50"/>
      <c r="I143" s="108">
        <f>DP131</f>
        <v>49322</v>
      </c>
      <c r="J143" s="108"/>
    </row>
    <row r="144" spans="1:255" x14ac:dyDescent="0.2">
      <c r="C144" s="48" t="s">
        <v>310</v>
      </c>
      <c r="D144" s="48"/>
      <c r="E144" s="48"/>
      <c r="F144" s="48"/>
      <c r="G144" s="48"/>
      <c r="H144" s="48"/>
      <c r="I144" s="107"/>
      <c r="J144" s="107"/>
    </row>
    <row r="145" spans="1:255" x14ac:dyDescent="0.2">
      <c r="C145" s="48" t="s">
        <v>311</v>
      </c>
      <c r="D145" s="48"/>
      <c r="E145" s="48"/>
      <c r="F145" s="48"/>
      <c r="G145" s="48"/>
      <c r="H145" s="48"/>
      <c r="I145" s="106">
        <f>DQ131</f>
        <v>49322</v>
      </c>
      <c r="J145" s="106"/>
    </row>
    <row r="146" spans="1:255" hidden="1" x14ac:dyDescent="0.2">
      <c r="C146" s="48" t="s">
        <v>312</v>
      </c>
      <c r="D146" s="48"/>
      <c r="E146" s="48"/>
      <c r="F146" s="48"/>
      <c r="G146" s="48"/>
      <c r="H146" s="48"/>
      <c r="I146" s="106">
        <f>DR131</f>
        <v>0</v>
      </c>
      <c r="J146" s="106"/>
    </row>
    <row r="147" spans="1:255" hidden="1" x14ac:dyDescent="0.2">
      <c r="C147" s="48" t="s">
        <v>313</v>
      </c>
      <c r="D147" s="48"/>
      <c r="E147" s="48"/>
      <c r="F147" s="48"/>
      <c r="G147" s="48"/>
      <c r="H147" s="48"/>
      <c r="I147" s="106">
        <f>DS131</f>
        <v>0</v>
      </c>
      <c r="J147" s="106"/>
    </row>
    <row r="148" spans="1:255" hidden="1" x14ac:dyDescent="0.2">
      <c r="C148" s="48" t="s">
        <v>314</v>
      </c>
      <c r="D148" s="48"/>
      <c r="E148" s="48"/>
      <c r="F148" s="48"/>
      <c r="G148" s="48"/>
      <c r="H148" s="48"/>
      <c r="I148" s="106">
        <f>DT131</f>
        <v>0</v>
      </c>
      <c r="J148" s="106"/>
    </row>
    <row r="149" spans="1:255" x14ac:dyDescent="0.2">
      <c r="C149" s="48"/>
      <c r="D149" s="48"/>
      <c r="E149" s="48"/>
      <c r="F149" s="48"/>
      <c r="G149" s="48"/>
      <c r="H149" s="48"/>
      <c r="I149" s="48"/>
      <c r="V149" s="4"/>
      <c r="W149" s="4"/>
      <c r="X149" s="4"/>
      <c r="Y149" s="4">
        <v>513</v>
      </c>
      <c r="Z149" s="4" t="s">
        <v>315</v>
      </c>
      <c r="AA149" s="4"/>
      <c r="AB149" s="4" t="s">
        <v>218</v>
      </c>
      <c r="AC149" s="4" t="str">
        <f>Source!G83</f>
        <v>Новая локальная смета</v>
      </c>
      <c r="AD149" s="4">
        <f>J151</f>
        <v>334403</v>
      </c>
      <c r="AE149" s="4">
        <f>J152</f>
        <v>0</v>
      </c>
      <c r="AF149" s="4">
        <f>J153</f>
        <v>0</v>
      </c>
      <c r="AG149" s="4">
        <f>J154</f>
        <v>0</v>
      </c>
      <c r="AH149" s="23">
        <f>J155</f>
        <v>334403</v>
      </c>
      <c r="AI149" s="23">
        <f>J156</f>
        <v>334403</v>
      </c>
      <c r="AJ149" s="4">
        <f>Source!S83*BM149</f>
        <v>4116</v>
      </c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23">
        <f>J158</f>
        <v>334403</v>
      </c>
      <c r="BH149" s="4">
        <f>J159</f>
        <v>66880.600000000006</v>
      </c>
      <c r="BI149" s="23">
        <f>J160</f>
        <v>401283.6</v>
      </c>
      <c r="BJ149" s="4"/>
      <c r="BK149" s="4"/>
      <c r="BL149" s="4">
        <f>Source!R83*BM149</f>
        <v>184</v>
      </c>
      <c r="BM149" s="4">
        <v>1</v>
      </c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</row>
    <row r="150" spans="1:255" ht="33.75" customHeight="1" x14ac:dyDescent="0.2">
      <c r="A150" s="51"/>
      <c r="B150" s="51"/>
      <c r="C150" s="109" t="s">
        <v>12</v>
      </c>
      <c r="D150" s="109"/>
      <c r="E150" s="109"/>
      <c r="F150" s="52" t="s">
        <v>316</v>
      </c>
      <c r="G150" s="110" t="s">
        <v>317</v>
      </c>
      <c r="H150" s="110"/>
      <c r="I150" s="52" t="s">
        <v>318</v>
      </c>
      <c r="J150" s="52" t="s">
        <v>319</v>
      </c>
    </row>
    <row r="151" spans="1:255" x14ac:dyDescent="0.2">
      <c r="A151" s="53"/>
      <c r="B151" s="54"/>
      <c r="C151" s="55" t="s">
        <v>320</v>
      </c>
      <c r="D151" s="56"/>
      <c r="E151" s="56"/>
      <c r="F151" s="57">
        <f>Source!AS83</f>
        <v>49322</v>
      </c>
      <c r="G151" s="58">
        <v>1</v>
      </c>
      <c r="H151" s="58">
        <v>1</v>
      </c>
      <c r="I151" s="58">
        <v>6.78</v>
      </c>
      <c r="J151" s="59">
        <f>ROUND(F151*G151*H151*I151,0)</f>
        <v>334403</v>
      </c>
    </row>
    <row r="152" spans="1:255" hidden="1" x14ac:dyDescent="0.2">
      <c r="A152" s="53"/>
      <c r="B152" s="54"/>
      <c r="C152" s="55" t="s">
        <v>321</v>
      </c>
      <c r="D152" s="56"/>
      <c r="E152" s="56"/>
      <c r="F152" s="57">
        <f>Source!AT83</f>
        <v>0</v>
      </c>
      <c r="G152" s="58">
        <v>1</v>
      </c>
      <c r="H152" s="58">
        <v>1</v>
      </c>
      <c r="I152" s="58">
        <v>6.78</v>
      </c>
      <c r="J152" s="59">
        <f>ROUND(F152*G152*H152*I152,0)</f>
        <v>0</v>
      </c>
    </row>
    <row r="153" spans="1:255" hidden="1" x14ac:dyDescent="0.2">
      <c r="A153" s="53"/>
      <c r="B153" s="54"/>
      <c r="C153" s="55" t="s">
        <v>322</v>
      </c>
      <c r="D153" s="56"/>
      <c r="E153" s="56"/>
      <c r="F153" s="57">
        <f>Source!AP83</f>
        <v>0</v>
      </c>
      <c r="G153" s="58">
        <v>1</v>
      </c>
      <c r="H153" s="58">
        <v>1</v>
      </c>
      <c r="I153" s="58">
        <v>6.78</v>
      </c>
      <c r="J153" s="59">
        <f>ROUND(F153*G153*H153*I153,0)</f>
        <v>0</v>
      </c>
    </row>
    <row r="154" spans="1:255" hidden="1" x14ac:dyDescent="0.2">
      <c r="A154" s="53"/>
      <c r="B154" s="54"/>
      <c r="C154" s="55" t="s">
        <v>323</v>
      </c>
      <c r="D154" s="56"/>
      <c r="E154" s="56"/>
      <c r="F154" s="57">
        <f>Source!AU83</f>
        <v>0</v>
      </c>
      <c r="G154" s="58">
        <v>1</v>
      </c>
      <c r="H154" s="58">
        <v>1</v>
      </c>
      <c r="I154" s="58">
        <v>6.78</v>
      </c>
      <c r="J154" s="59">
        <f>ROUND(F154*G154*H154*I154,0)</f>
        <v>0</v>
      </c>
    </row>
    <row r="155" spans="1:255" hidden="1" x14ac:dyDescent="0.2">
      <c r="A155" s="53"/>
      <c r="B155" s="54"/>
      <c r="C155" s="55" t="s">
        <v>158</v>
      </c>
      <c r="D155" s="56"/>
      <c r="E155" s="56"/>
      <c r="F155" s="57">
        <f>SUM(F151:F154)</f>
        <v>49322</v>
      </c>
      <c r="G155" s="58"/>
      <c r="H155" s="58"/>
      <c r="I155" s="58"/>
      <c r="J155" s="59">
        <f>SUM(J151:J154)</f>
        <v>334403</v>
      </c>
    </row>
    <row r="156" spans="1:255" hidden="1" x14ac:dyDescent="0.2">
      <c r="A156" s="53"/>
      <c r="B156" s="54"/>
      <c r="C156" s="55" t="s">
        <v>324</v>
      </c>
      <c r="D156" s="56"/>
      <c r="E156" s="56"/>
      <c r="F156" s="57">
        <f>F151+F152</f>
        <v>49322</v>
      </c>
      <c r="G156" s="58"/>
      <c r="H156" s="58"/>
      <c r="I156" s="58"/>
      <c r="J156" s="59">
        <f>J151+J152</f>
        <v>334403</v>
      </c>
    </row>
    <row r="157" spans="1:255" x14ac:dyDescent="0.2">
      <c r="A157" s="53"/>
      <c r="B157" s="53"/>
      <c r="C157" s="60"/>
      <c r="D157" s="61"/>
      <c r="E157" s="61"/>
      <c r="F157" s="62"/>
      <c r="G157" s="62"/>
      <c r="H157" s="62"/>
      <c r="I157" s="62"/>
      <c r="J157" s="62"/>
    </row>
    <row r="158" spans="1:255" x14ac:dyDescent="0.2">
      <c r="A158" s="53"/>
      <c r="B158" s="54"/>
      <c r="C158" s="63" t="s">
        <v>325</v>
      </c>
      <c r="D158" s="64"/>
      <c r="E158" s="64"/>
      <c r="F158" s="65">
        <f>F156+F153+F154</f>
        <v>49322</v>
      </c>
      <c r="G158" s="66"/>
      <c r="H158" s="66"/>
      <c r="I158" s="66"/>
      <c r="J158" s="67">
        <f>J156+J153+J154</f>
        <v>334403</v>
      </c>
    </row>
    <row r="159" spans="1:255" hidden="1" x14ac:dyDescent="0.2">
      <c r="A159" s="53"/>
      <c r="B159" s="54"/>
      <c r="C159" s="55" t="s">
        <v>18</v>
      </c>
      <c r="D159" s="56"/>
      <c r="E159" s="56"/>
      <c r="F159" s="57"/>
      <c r="G159" s="58"/>
      <c r="H159" s="58">
        <v>20</v>
      </c>
      <c r="I159" s="68" t="s">
        <v>27</v>
      </c>
      <c r="J159" s="69">
        <f>ROUND(H159*J158/100,2)</f>
        <v>66880.600000000006</v>
      </c>
    </row>
    <row r="160" spans="1:255" hidden="1" x14ac:dyDescent="0.2">
      <c r="A160" s="53"/>
      <c r="B160" s="54"/>
      <c r="C160" s="55" t="s">
        <v>326</v>
      </c>
      <c r="D160" s="56"/>
      <c r="E160" s="56"/>
      <c r="F160" s="57"/>
      <c r="G160" s="58"/>
      <c r="H160" s="58"/>
      <c r="I160" s="58"/>
      <c r="J160" s="69">
        <f>SUM(J158:J159)</f>
        <v>401283.6</v>
      </c>
    </row>
    <row r="161" spans="1:255" x14ac:dyDescent="0.2">
      <c r="A161" s="53"/>
      <c r="B161" s="53"/>
      <c r="C161" s="53"/>
      <c r="D161" s="53"/>
      <c r="E161" s="53"/>
      <c r="F161" s="53"/>
      <c r="G161" s="53"/>
      <c r="H161" s="53"/>
      <c r="I161" s="53"/>
      <c r="J161" s="53"/>
    </row>
    <row r="164" spans="1:255" hidden="1" outlineLevel="1" x14ac:dyDescent="0.2">
      <c r="A164" s="27" t="s">
        <v>327</v>
      </c>
      <c r="B164" s="27"/>
      <c r="C164" s="91"/>
      <c r="D164" s="91"/>
      <c r="E164" s="91"/>
      <c r="F164" s="91"/>
      <c r="G164" s="29"/>
      <c r="H164" s="29"/>
      <c r="I164" s="91"/>
      <c r="J164" s="91"/>
      <c r="BY164" s="30">
        <f>C164</f>
        <v>0</v>
      </c>
      <c r="BZ164" s="30">
        <f>I164</f>
        <v>0</v>
      </c>
      <c r="IU164" s="4"/>
    </row>
    <row r="165" spans="1:255" s="71" customFormat="1" ht="11.25" hidden="1" outlineLevel="1" x14ac:dyDescent="0.2">
      <c r="A165" s="70"/>
      <c r="B165" s="70"/>
      <c r="C165" s="111" t="s">
        <v>186</v>
      </c>
      <c r="D165" s="111"/>
      <c r="E165" s="111"/>
      <c r="F165" s="111"/>
      <c r="G165" s="111"/>
      <c r="H165" s="111"/>
      <c r="I165" s="111" t="s">
        <v>187</v>
      </c>
      <c r="J165" s="111"/>
    </row>
    <row r="166" spans="1:255" hidden="1" outlineLevel="1" x14ac:dyDescent="0.2">
      <c r="A166" s="33"/>
      <c r="B166" s="33"/>
      <c r="C166" s="33"/>
      <c r="D166" s="33"/>
      <c r="E166" s="33"/>
      <c r="F166" s="33"/>
      <c r="G166" s="34" t="s">
        <v>188</v>
      </c>
      <c r="H166" s="33"/>
      <c r="I166" s="33"/>
      <c r="J166" s="33"/>
    </row>
    <row r="167" spans="1:255" hidden="1" outlineLevel="1" x14ac:dyDescent="0.2">
      <c r="A167" s="27" t="s">
        <v>328</v>
      </c>
      <c r="B167" s="27"/>
      <c r="C167" s="91"/>
      <c r="D167" s="91"/>
      <c r="E167" s="91"/>
      <c r="F167" s="91"/>
      <c r="G167" s="29"/>
      <c r="H167" s="29"/>
      <c r="I167" s="91"/>
      <c r="J167" s="91"/>
      <c r="BY167" s="30">
        <f>C167</f>
        <v>0</v>
      </c>
      <c r="BZ167" s="30">
        <f>I167</f>
        <v>0</v>
      </c>
      <c r="IU167" s="4"/>
    </row>
    <row r="168" spans="1:255" s="71" customFormat="1" ht="11.25" hidden="1" outlineLevel="1" x14ac:dyDescent="0.2">
      <c r="A168" s="70"/>
      <c r="B168" s="70"/>
      <c r="C168" s="111" t="s">
        <v>186</v>
      </c>
      <c r="D168" s="111"/>
      <c r="E168" s="111"/>
      <c r="F168" s="111"/>
      <c r="G168" s="111"/>
      <c r="H168" s="111"/>
      <c r="I168" s="111" t="s">
        <v>187</v>
      </c>
      <c r="J168" s="111"/>
    </row>
    <row r="169" spans="1:255" hidden="1" outlineLevel="1" x14ac:dyDescent="0.2">
      <c r="A169" s="33"/>
      <c r="B169" s="33"/>
      <c r="C169" s="33"/>
      <c r="D169" s="33"/>
      <c r="E169" s="33"/>
      <c r="F169" s="33"/>
      <c r="G169" s="34" t="s">
        <v>188</v>
      </c>
      <c r="H169" s="33"/>
      <c r="I169" s="33"/>
      <c r="J169" s="33"/>
    </row>
    <row r="170" spans="1:255" collapsed="1" x14ac:dyDescent="0.2"/>
    <row r="173" spans="1:255" outlineLevel="1" x14ac:dyDescent="0.2">
      <c r="A173" s="27" t="s">
        <v>2</v>
      </c>
      <c r="B173" s="27"/>
      <c r="C173" s="91"/>
      <c r="D173" s="91"/>
      <c r="E173" s="91"/>
      <c r="F173" s="91"/>
      <c r="G173" s="29"/>
      <c r="H173" s="29"/>
      <c r="I173" s="91"/>
      <c r="J173" s="91"/>
      <c r="BY173" s="30">
        <f>C173</f>
        <v>0</v>
      </c>
      <c r="BZ173" s="30">
        <f>I173</f>
        <v>0</v>
      </c>
      <c r="IU173" s="4"/>
    </row>
    <row r="174" spans="1:255" s="71" customFormat="1" ht="11.25" outlineLevel="1" x14ac:dyDescent="0.2">
      <c r="A174" s="70"/>
      <c r="B174" s="70"/>
      <c r="C174" s="111" t="s">
        <v>186</v>
      </c>
      <c r="D174" s="111"/>
      <c r="E174" s="111"/>
      <c r="F174" s="111"/>
      <c r="G174" s="111"/>
      <c r="H174" s="111"/>
      <c r="I174" s="111" t="s">
        <v>187</v>
      </c>
      <c r="J174" s="111"/>
    </row>
    <row r="175" spans="1:255" outlineLevel="1" x14ac:dyDescent="0.2">
      <c r="A175" s="33"/>
      <c r="B175" s="33"/>
      <c r="C175" s="33"/>
      <c r="D175" s="33"/>
      <c r="E175" s="33"/>
      <c r="F175" s="33"/>
      <c r="G175" s="34" t="s">
        <v>188</v>
      </c>
      <c r="H175" s="33"/>
      <c r="I175" s="33"/>
      <c r="J175" s="33"/>
    </row>
    <row r="176" spans="1:255" outlineLevel="1" x14ac:dyDescent="0.2">
      <c r="A176" s="27" t="s">
        <v>637</v>
      </c>
      <c r="B176" s="27"/>
      <c r="C176" s="91"/>
      <c r="D176" s="91"/>
      <c r="E176" s="91"/>
      <c r="F176" s="91"/>
      <c r="G176" s="29"/>
      <c r="H176" s="29"/>
      <c r="I176" s="91"/>
      <c r="J176" s="91"/>
      <c r="BY176" s="30">
        <f>C176</f>
        <v>0</v>
      </c>
      <c r="BZ176" s="30">
        <f>I176</f>
        <v>0</v>
      </c>
      <c r="IU176" s="4"/>
    </row>
    <row r="177" spans="1:255" s="71" customFormat="1" ht="11.25" outlineLevel="1" x14ac:dyDescent="0.2">
      <c r="A177" s="70"/>
      <c r="B177" s="70"/>
      <c r="C177" s="111" t="s">
        <v>186</v>
      </c>
      <c r="D177" s="111"/>
      <c r="E177" s="111"/>
      <c r="F177" s="111"/>
      <c r="G177" s="111"/>
      <c r="H177" s="111"/>
      <c r="I177" s="111" t="s">
        <v>187</v>
      </c>
      <c r="J177" s="111"/>
    </row>
    <row r="178" spans="1:255" outlineLevel="1" x14ac:dyDescent="0.2">
      <c r="A178" s="33"/>
      <c r="B178" s="33"/>
      <c r="C178" s="33"/>
      <c r="D178" s="33"/>
      <c r="E178" s="33"/>
      <c r="F178" s="33"/>
      <c r="G178" s="34" t="s">
        <v>188</v>
      </c>
      <c r="H178" s="33"/>
      <c r="I178" s="33"/>
      <c r="J178" s="33"/>
    </row>
    <row r="180" spans="1:255" x14ac:dyDescent="0.2">
      <c r="Y180" s="4">
        <v>999</v>
      </c>
      <c r="Z180" s="4" t="s">
        <v>329</v>
      </c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</row>
  </sheetData>
  <mergeCells count="77">
    <mergeCell ref="C177:H177"/>
    <mergeCell ref="I177:J177"/>
    <mergeCell ref="C173:F173"/>
    <mergeCell ref="I173:J173"/>
    <mergeCell ref="C174:H174"/>
    <mergeCell ref="I174:J174"/>
    <mergeCell ref="C176:F176"/>
    <mergeCell ref="I176:J176"/>
    <mergeCell ref="C165:H165"/>
    <mergeCell ref="I165:J165"/>
    <mergeCell ref="C167:F167"/>
    <mergeCell ref="I167:J167"/>
    <mergeCell ref="C168:H168"/>
    <mergeCell ref="I168:J168"/>
    <mergeCell ref="I147:J147"/>
    <mergeCell ref="I148:J148"/>
    <mergeCell ref="C150:E150"/>
    <mergeCell ref="G150:H150"/>
    <mergeCell ref="C164:F164"/>
    <mergeCell ref="I164:J164"/>
    <mergeCell ref="I142:J142"/>
    <mergeCell ref="I143:J143"/>
    <mergeCell ref="I144:J144"/>
    <mergeCell ref="I145:J145"/>
    <mergeCell ref="I146:J146"/>
    <mergeCell ref="I137:J137"/>
    <mergeCell ref="I138:J138"/>
    <mergeCell ref="I139:J139"/>
    <mergeCell ref="I140:J140"/>
    <mergeCell ref="I141:J141"/>
    <mergeCell ref="I132:J132"/>
    <mergeCell ref="I133:J133"/>
    <mergeCell ref="I134:J134"/>
    <mergeCell ref="I135:J135"/>
    <mergeCell ref="I136:J136"/>
    <mergeCell ref="F41:I41"/>
    <mergeCell ref="J41:M41"/>
    <mergeCell ref="G42:I42"/>
    <mergeCell ref="K42:M42"/>
    <mergeCell ref="I131:J131"/>
    <mergeCell ref="C31:M31"/>
    <mergeCell ref="C32:M32"/>
    <mergeCell ref="A34:M34"/>
    <mergeCell ref="A35:M35"/>
    <mergeCell ref="C36:M36"/>
    <mergeCell ref="C21:H21"/>
    <mergeCell ref="A22:M22"/>
    <mergeCell ref="A23:M23"/>
    <mergeCell ref="E26:F26"/>
    <mergeCell ref="C30:M30"/>
    <mergeCell ref="L16:M16"/>
    <mergeCell ref="I18:I19"/>
    <mergeCell ref="J18:J19"/>
    <mergeCell ref="K18:L18"/>
    <mergeCell ref="C20:H20"/>
    <mergeCell ref="C13:I13"/>
    <mergeCell ref="L13:M13"/>
    <mergeCell ref="I14:J14"/>
    <mergeCell ref="L14:M14"/>
    <mergeCell ref="L15:M15"/>
    <mergeCell ref="C10:I10"/>
    <mergeCell ref="L10:M10"/>
    <mergeCell ref="C11:I11"/>
    <mergeCell ref="L11:M11"/>
    <mergeCell ref="C12:I12"/>
    <mergeCell ref="L12:M12"/>
    <mergeCell ref="C7:I7"/>
    <mergeCell ref="L7:M7"/>
    <mergeCell ref="C8:I8"/>
    <mergeCell ref="L8:M8"/>
    <mergeCell ref="C9:I9"/>
    <mergeCell ref="L9:M9"/>
    <mergeCell ref="J2:M2"/>
    <mergeCell ref="J3:M3"/>
    <mergeCell ref="J4:M4"/>
    <mergeCell ref="L5:M5"/>
    <mergeCell ref="L6:M6"/>
  </mergeCells>
  <printOptions horizontalCentered="1"/>
  <pageMargins left="0.39374999999999999" right="0.39374999999999999" top="0.17013888888888901" bottom="0.39374999999999999" header="0" footer="0"/>
  <pageSetup paperSize="0" scale="0" firstPageNumber="0" orientation="portrait" usePrinterDefaults="0" horizontalDpi="0" verticalDpi="0" copies="0"/>
  <headerFooter>
    <oddHeader>&amp;CСтраница &amp;P из &amp;N</oddHeader>
    <oddFooter>&amp;R&amp;P</oddFooter>
  </headerFooter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81"/>
  <sheetViews>
    <sheetView zoomScaleNormal="100" workbookViewId="0">
      <selection activeCell="A177" sqref="A177"/>
    </sheetView>
  </sheetViews>
  <sheetFormatPr defaultRowHeight="12.75" x14ac:dyDescent="0.2"/>
  <cols>
    <col min="1" max="1025" width="8.5703125"/>
  </cols>
  <sheetData>
    <row r="1" spans="1:240" x14ac:dyDescent="0.2">
      <c r="A1">
        <v>0</v>
      </c>
      <c r="B1" t="s">
        <v>330</v>
      </c>
      <c r="D1" t="s">
        <v>331</v>
      </c>
      <c r="F1">
        <v>0</v>
      </c>
      <c r="G1">
        <v>0</v>
      </c>
      <c r="H1">
        <v>0</v>
      </c>
      <c r="I1" t="s">
        <v>332</v>
      </c>
      <c r="J1" t="s">
        <v>333</v>
      </c>
      <c r="K1">
        <v>1</v>
      </c>
      <c r="L1">
        <v>40149</v>
      </c>
      <c r="M1">
        <v>10</v>
      </c>
      <c r="IF1">
        <v>-1</v>
      </c>
    </row>
    <row r="2" spans="1:240" x14ac:dyDescent="0.2">
      <c r="G2" s="72">
        <f>'2.Материалы'!G77</f>
        <v>242357</v>
      </c>
      <c r="H2" t="s">
        <v>334</v>
      </c>
      <c r="IF2">
        <v>-1</v>
      </c>
    </row>
    <row r="3" spans="1:240" x14ac:dyDescent="0.2">
      <c r="IF3">
        <v>-1</v>
      </c>
    </row>
    <row r="4" spans="1:240" x14ac:dyDescent="0.2">
      <c r="IF4">
        <v>-1</v>
      </c>
    </row>
    <row r="5" spans="1:240" x14ac:dyDescent="0.2">
      <c r="G5">
        <v>2</v>
      </c>
      <c r="H5" t="s">
        <v>335</v>
      </c>
      <c r="IF5">
        <v>-1</v>
      </c>
    </row>
    <row r="6" spans="1:240" x14ac:dyDescent="0.2">
      <c r="G6">
        <v>10</v>
      </c>
      <c r="H6" t="s">
        <v>336</v>
      </c>
      <c r="IF6">
        <v>-1</v>
      </c>
    </row>
    <row r="7" spans="1:240" x14ac:dyDescent="0.2">
      <c r="G7">
        <v>2</v>
      </c>
      <c r="H7" t="s">
        <v>337</v>
      </c>
      <c r="IF7">
        <v>-1</v>
      </c>
    </row>
    <row r="8" spans="1:240" x14ac:dyDescent="0.2">
      <c r="IF8">
        <v>-1</v>
      </c>
    </row>
    <row r="9" spans="1:240" x14ac:dyDescent="0.2">
      <c r="G9" s="73" t="s">
        <v>338</v>
      </c>
      <c r="H9" t="s">
        <v>339</v>
      </c>
      <c r="IF9">
        <v>-1</v>
      </c>
    </row>
    <row r="10" spans="1:240" x14ac:dyDescent="0.2">
      <c r="IF10">
        <v>-1</v>
      </c>
    </row>
    <row r="11" spans="1:240" x14ac:dyDescent="0.2">
      <c r="IF11">
        <v>-1</v>
      </c>
    </row>
    <row r="12" spans="1:240" x14ac:dyDescent="0.2">
      <c r="A12" s="74">
        <v>1</v>
      </c>
      <c r="B12" s="74">
        <v>175</v>
      </c>
      <c r="C12" s="74">
        <v>0</v>
      </c>
      <c r="D12" s="74">
        <f>ROW(A112)</f>
        <v>112</v>
      </c>
      <c r="E12" s="74">
        <v>0</v>
      </c>
      <c r="F12" s="74"/>
      <c r="G12" s="74" t="s">
        <v>7</v>
      </c>
      <c r="H12" s="74"/>
      <c r="I12" s="74">
        <v>0</v>
      </c>
      <c r="J12" s="74"/>
      <c r="K12" s="74">
        <v>0</v>
      </c>
      <c r="L12" s="74"/>
      <c r="M12" s="74"/>
      <c r="N12" s="74"/>
      <c r="O12" s="74">
        <v>0</v>
      </c>
      <c r="P12" s="74">
        <v>0</v>
      </c>
      <c r="Q12" s="74">
        <v>2</v>
      </c>
      <c r="R12" s="74">
        <v>0</v>
      </c>
      <c r="S12" s="74">
        <v>0</v>
      </c>
      <c r="T12" s="74"/>
      <c r="U12" s="74"/>
      <c r="V12" s="74">
        <v>0</v>
      </c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 t="s">
        <v>340</v>
      </c>
      <c r="BI12" s="74" t="s">
        <v>341</v>
      </c>
      <c r="BJ12" s="74">
        <v>1</v>
      </c>
      <c r="BK12" s="74">
        <v>1</v>
      </c>
      <c r="BL12" s="74">
        <v>0</v>
      </c>
      <c r="BM12" s="74">
        <v>0</v>
      </c>
      <c r="BN12" s="74">
        <v>0</v>
      </c>
      <c r="BO12" s="74">
        <v>0</v>
      </c>
      <c r="BP12" s="74">
        <v>2</v>
      </c>
      <c r="BQ12" s="74">
        <v>0</v>
      </c>
      <c r="BR12" s="74">
        <v>1</v>
      </c>
      <c r="BS12" s="74">
        <v>1</v>
      </c>
      <c r="BT12" s="74">
        <v>0</v>
      </c>
      <c r="BU12" s="74">
        <v>0</v>
      </c>
      <c r="BV12" s="74">
        <v>1</v>
      </c>
      <c r="BW12" s="74">
        <v>0</v>
      </c>
      <c r="BX12" s="74">
        <v>0</v>
      </c>
      <c r="BY12" s="74" t="s">
        <v>342</v>
      </c>
      <c r="BZ12" s="74" t="s">
        <v>343</v>
      </c>
      <c r="CA12" s="74" t="s">
        <v>344</v>
      </c>
      <c r="CB12" s="74" t="s">
        <v>344</v>
      </c>
      <c r="CC12" s="74" t="s">
        <v>344</v>
      </c>
      <c r="CD12" s="74" t="s">
        <v>344</v>
      </c>
      <c r="CE12" s="74" t="s">
        <v>345</v>
      </c>
      <c r="CF12" s="74">
        <v>0</v>
      </c>
      <c r="CG12" s="74">
        <v>0</v>
      </c>
      <c r="CH12" s="74">
        <v>565256</v>
      </c>
      <c r="CI12" s="74"/>
      <c r="CJ12" s="74"/>
      <c r="CK12" s="74">
        <v>4</v>
      </c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>
        <v>0</v>
      </c>
      <c r="IF12">
        <v>-1</v>
      </c>
    </row>
    <row r="13" spans="1:240" x14ac:dyDescent="0.2">
      <c r="IF13">
        <v>-1</v>
      </c>
    </row>
    <row r="14" spans="1:240" x14ac:dyDescent="0.2">
      <c r="IF14">
        <v>-1</v>
      </c>
    </row>
    <row r="15" spans="1:240" x14ac:dyDescent="0.2">
      <c r="A15" s="74">
        <v>15</v>
      </c>
      <c r="B15" s="74">
        <v>1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IF15">
        <v>-1</v>
      </c>
    </row>
    <row r="16" spans="1:240" x14ac:dyDescent="0.2">
      <c r="IF16">
        <v>-1</v>
      </c>
    </row>
    <row r="17" spans="1:255" x14ac:dyDescent="0.2">
      <c r="IF17">
        <v>-1</v>
      </c>
    </row>
    <row r="18" spans="1:255" x14ac:dyDescent="0.2">
      <c r="A18" s="75">
        <v>52</v>
      </c>
      <c r="B18" s="75">
        <f t="shared" ref="B18:G18" si="0">B112</f>
        <v>175</v>
      </c>
      <c r="C18" s="75">
        <f t="shared" si="0"/>
        <v>1</v>
      </c>
      <c r="D18" s="75">
        <f t="shared" si="0"/>
        <v>12</v>
      </c>
      <c r="E18" s="75">
        <f t="shared" si="0"/>
        <v>0</v>
      </c>
      <c r="F18" s="75" t="str">
        <f t="shared" si="0"/>
        <v/>
      </c>
      <c r="G18" s="75" t="str">
        <f t="shared" si="0"/>
        <v>Болховский участок кровля производственного здания</v>
      </c>
      <c r="H18" s="75"/>
      <c r="I18" s="75"/>
      <c r="J18" s="75"/>
      <c r="K18" s="75"/>
      <c r="L18" s="75"/>
      <c r="M18" s="75"/>
      <c r="N18" s="75"/>
      <c r="O18" s="75">
        <f t="shared" ref="O18:AT18" si="1">O112</f>
        <v>41682</v>
      </c>
      <c r="P18" s="75">
        <f t="shared" si="1"/>
        <v>35926</v>
      </c>
      <c r="Q18" s="75">
        <f t="shared" si="1"/>
        <v>1640</v>
      </c>
      <c r="R18" s="75">
        <f t="shared" si="1"/>
        <v>184</v>
      </c>
      <c r="S18" s="75">
        <f t="shared" si="1"/>
        <v>4116</v>
      </c>
      <c r="T18" s="75">
        <f t="shared" si="1"/>
        <v>0</v>
      </c>
      <c r="U18" s="75">
        <f t="shared" si="1"/>
        <v>488.65950800000007</v>
      </c>
      <c r="V18" s="75">
        <f t="shared" si="1"/>
        <v>14.401949000000002</v>
      </c>
      <c r="W18" s="75">
        <f t="shared" si="1"/>
        <v>0</v>
      </c>
      <c r="X18" s="75">
        <f t="shared" si="1"/>
        <v>4684</v>
      </c>
      <c r="Y18" s="75">
        <f t="shared" si="1"/>
        <v>2956</v>
      </c>
      <c r="Z18" s="75">
        <f t="shared" si="1"/>
        <v>0</v>
      </c>
      <c r="AA18" s="75">
        <f t="shared" si="1"/>
        <v>0</v>
      </c>
      <c r="AB18" s="75">
        <f t="shared" si="1"/>
        <v>0</v>
      </c>
      <c r="AC18" s="75">
        <f t="shared" si="1"/>
        <v>0</v>
      </c>
      <c r="AD18" s="75">
        <f t="shared" si="1"/>
        <v>0</v>
      </c>
      <c r="AE18" s="75">
        <f t="shared" si="1"/>
        <v>0</v>
      </c>
      <c r="AF18" s="75">
        <f t="shared" si="1"/>
        <v>0</v>
      </c>
      <c r="AG18" s="75">
        <f t="shared" si="1"/>
        <v>0</v>
      </c>
      <c r="AH18" s="75">
        <f t="shared" si="1"/>
        <v>0</v>
      </c>
      <c r="AI18" s="75">
        <f t="shared" si="1"/>
        <v>0</v>
      </c>
      <c r="AJ18" s="75">
        <f t="shared" si="1"/>
        <v>0</v>
      </c>
      <c r="AK18" s="75">
        <f t="shared" si="1"/>
        <v>0</v>
      </c>
      <c r="AL18" s="75">
        <f t="shared" si="1"/>
        <v>0</v>
      </c>
      <c r="AM18" s="75">
        <f t="shared" si="1"/>
        <v>0</v>
      </c>
      <c r="AN18" s="75">
        <f t="shared" si="1"/>
        <v>0</v>
      </c>
      <c r="AO18" s="75">
        <f t="shared" si="1"/>
        <v>0</v>
      </c>
      <c r="AP18" s="75">
        <f t="shared" si="1"/>
        <v>0</v>
      </c>
      <c r="AQ18" s="75">
        <f t="shared" si="1"/>
        <v>0</v>
      </c>
      <c r="AR18" s="75">
        <f t="shared" si="1"/>
        <v>49322</v>
      </c>
      <c r="AS18" s="75">
        <f t="shared" si="1"/>
        <v>49322</v>
      </c>
      <c r="AT18" s="75">
        <f t="shared" si="1"/>
        <v>0</v>
      </c>
      <c r="AU18" s="75">
        <f t="shared" ref="AU18:BZ18" si="2">AU112</f>
        <v>0</v>
      </c>
      <c r="AV18" s="75">
        <f t="shared" si="2"/>
        <v>35926</v>
      </c>
      <c r="AW18" s="75">
        <f t="shared" si="2"/>
        <v>35926</v>
      </c>
      <c r="AX18" s="75">
        <f t="shared" si="2"/>
        <v>0</v>
      </c>
      <c r="AY18" s="75">
        <f t="shared" si="2"/>
        <v>35926</v>
      </c>
      <c r="AZ18" s="75">
        <f t="shared" si="2"/>
        <v>0</v>
      </c>
      <c r="BA18" s="75">
        <f t="shared" si="2"/>
        <v>0</v>
      </c>
      <c r="BB18" s="75">
        <f t="shared" si="2"/>
        <v>0</v>
      </c>
      <c r="BC18" s="75">
        <f t="shared" si="2"/>
        <v>0</v>
      </c>
      <c r="BD18" s="75">
        <f t="shared" si="2"/>
        <v>0</v>
      </c>
      <c r="BE18" s="75">
        <f t="shared" si="2"/>
        <v>0</v>
      </c>
      <c r="BF18" s="75">
        <f t="shared" si="2"/>
        <v>0</v>
      </c>
      <c r="BG18" s="75">
        <f t="shared" si="2"/>
        <v>0</v>
      </c>
      <c r="BH18" s="75">
        <f t="shared" si="2"/>
        <v>0</v>
      </c>
      <c r="BI18" s="75">
        <f t="shared" si="2"/>
        <v>0</v>
      </c>
      <c r="BJ18" s="75">
        <f t="shared" si="2"/>
        <v>0</v>
      </c>
      <c r="BK18" s="75">
        <f t="shared" si="2"/>
        <v>0</v>
      </c>
      <c r="BL18" s="75">
        <f t="shared" si="2"/>
        <v>0</v>
      </c>
      <c r="BM18" s="75">
        <f t="shared" si="2"/>
        <v>0</v>
      </c>
      <c r="BN18" s="75">
        <f t="shared" si="2"/>
        <v>0</v>
      </c>
      <c r="BO18" s="75">
        <f t="shared" si="2"/>
        <v>0</v>
      </c>
      <c r="BP18" s="75">
        <f t="shared" si="2"/>
        <v>0</v>
      </c>
      <c r="BQ18" s="75">
        <f t="shared" si="2"/>
        <v>0</v>
      </c>
      <c r="BR18" s="75">
        <f t="shared" si="2"/>
        <v>0</v>
      </c>
      <c r="BS18" s="75">
        <f t="shared" si="2"/>
        <v>0</v>
      </c>
      <c r="BT18" s="75">
        <f t="shared" si="2"/>
        <v>0</v>
      </c>
      <c r="BU18" s="75">
        <f t="shared" si="2"/>
        <v>0</v>
      </c>
      <c r="BV18" s="75">
        <f t="shared" si="2"/>
        <v>0</v>
      </c>
      <c r="BW18" s="75">
        <f t="shared" si="2"/>
        <v>0</v>
      </c>
      <c r="BX18" s="75">
        <f t="shared" si="2"/>
        <v>0</v>
      </c>
      <c r="BY18" s="75">
        <f t="shared" si="2"/>
        <v>0</v>
      </c>
      <c r="BZ18" s="75">
        <f t="shared" si="2"/>
        <v>0</v>
      </c>
      <c r="CA18" s="75">
        <f t="shared" ref="CA18:DF18" si="3">CA112</f>
        <v>0</v>
      </c>
      <c r="CB18" s="75">
        <f t="shared" si="3"/>
        <v>0</v>
      </c>
      <c r="CC18" s="75">
        <f t="shared" si="3"/>
        <v>0</v>
      </c>
      <c r="CD18" s="75">
        <f t="shared" si="3"/>
        <v>0</v>
      </c>
      <c r="CE18" s="75">
        <f t="shared" si="3"/>
        <v>0</v>
      </c>
      <c r="CF18" s="75">
        <f t="shared" si="3"/>
        <v>0</v>
      </c>
      <c r="CG18" s="75">
        <f t="shared" si="3"/>
        <v>0</v>
      </c>
      <c r="CH18" s="75">
        <f t="shared" si="3"/>
        <v>0</v>
      </c>
      <c r="CI18" s="75">
        <f t="shared" si="3"/>
        <v>0</v>
      </c>
      <c r="CJ18" s="75">
        <f t="shared" si="3"/>
        <v>0</v>
      </c>
      <c r="CK18" s="75">
        <f t="shared" si="3"/>
        <v>0</v>
      </c>
      <c r="CL18" s="75">
        <f t="shared" si="3"/>
        <v>0</v>
      </c>
      <c r="CM18" s="75">
        <f t="shared" si="3"/>
        <v>0</v>
      </c>
      <c r="CN18" s="75">
        <f t="shared" si="3"/>
        <v>0</v>
      </c>
      <c r="CO18" s="75">
        <f t="shared" si="3"/>
        <v>0</v>
      </c>
      <c r="CP18" s="75">
        <f t="shared" si="3"/>
        <v>0</v>
      </c>
      <c r="CQ18" s="75">
        <f t="shared" si="3"/>
        <v>0</v>
      </c>
      <c r="CR18" s="75">
        <f t="shared" si="3"/>
        <v>0</v>
      </c>
      <c r="CS18" s="75">
        <f t="shared" si="3"/>
        <v>0</v>
      </c>
      <c r="CT18" s="75">
        <f t="shared" si="3"/>
        <v>0</v>
      </c>
      <c r="CU18" s="75">
        <f t="shared" si="3"/>
        <v>0</v>
      </c>
      <c r="CV18" s="75">
        <f t="shared" si="3"/>
        <v>0</v>
      </c>
      <c r="CW18" s="75">
        <f t="shared" si="3"/>
        <v>0</v>
      </c>
      <c r="CX18" s="75">
        <f t="shared" si="3"/>
        <v>0</v>
      </c>
      <c r="CY18" s="75">
        <f t="shared" si="3"/>
        <v>0</v>
      </c>
      <c r="CZ18" s="75">
        <f t="shared" si="3"/>
        <v>0</v>
      </c>
      <c r="DA18" s="75">
        <f t="shared" si="3"/>
        <v>0</v>
      </c>
      <c r="DB18" s="75">
        <f t="shared" si="3"/>
        <v>0</v>
      </c>
      <c r="DC18" s="75">
        <f t="shared" si="3"/>
        <v>0</v>
      </c>
      <c r="DD18" s="75">
        <f t="shared" si="3"/>
        <v>0</v>
      </c>
      <c r="DE18" s="75">
        <f t="shared" si="3"/>
        <v>0</v>
      </c>
      <c r="DF18" s="75">
        <f t="shared" si="3"/>
        <v>0</v>
      </c>
      <c r="DG18" s="76">
        <f t="shared" ref="DG18:EL18" si="4">DG112</f>
        <v>282589</v>
      </c>
      <c r="DH18" s="76">
        <f t="shared" si="4"/>
        <v>243575</v>
      </c>
      <c r="DI18" s="76">
        <f t="shared" si="4"/>
        <v>11115</v>
      </c>
      <c r="DJ18" s="76">
        <f t="shared" si="4"/>
        <v>1231</v>
      </c>
      <c r="DK18" s="76">
        <f t="shared" si="4"/>
        <v>27899</v>
      </c>
      <c r="DL18" s="76">
        <f t="shared" si="4"/>
        <v>0</v>
      </c>
      <c r="DM18" s="76">
        <f t="shared" si="4"/>
        <v>488.65950800000007</v>
      </c>
      <c r="DN18" s="76">
        <f t="shared" si="4"/>
        <v>14.401949000000002</v>
      </c>
      <c r="DO18" s="76">
        <f t="shared" si="4"/>
        <v>0</v>
      </c>
      <c r="DP18" s="76">
        <f t="shared" si="4"/>
        <v>31732</v>
      </c>
      <c r="DQ18" s="76">
        <f t="shared" si="4"/>
        <v>20037</v>
      </c>
      <c r="DR18" s="76">
        <f t="shared" si="4"/>
        <v>0</v>
      </c>
      <c r="DS18" s="76">
        <f t="shared" si="4"/>
        <v>0</v>
      </c>
      <c r="DT18" s="76">
        <f t="shared" si="4"/>
        <v>0</v>
      </c>
      <c r="DU18" s="76">
        <f t="shared" si="4"/>
        <v>0</v>
      </c>
      <c r="DV18" s="76">
        <f t="shared" si="4"/>
        <v>0</v>
      </c>
      <c r="DW18" s="76">
        <f t="shared" si="4"/>
        <v>0</v>
      </c>
      <c r="DX18" s="76">
        <f t="shared" si="4"/>
        <v>0</v>
      </c>
      <c r="DY18" s="76">
        <f t="shared" si="4"/>
        <v>0</v>
      </c>
      <c r="DZ18" s="76">
        <f t="shared" si="4"/>
        <v>0</v>
      </c>
      <c r="EA18" s="76">
        <f t="shared" si="4"/>
        <v>0</v>
      </c>
      <c r="EB18" s="76">
        <f t="shared" si="4"/>
        <v>0</v>
      </c>
      <c r="EC18" s="76">
        <f t="shared" si="4"/>
        <v>0</v>
      </c>
      <c r="ED18" s="76">
        <f t="shared" si="4"/>
        <v>0</v>
      </c>
      <c r="EE18" s="76">
        <f t="shared" si="4"/>
        <v>0</v>
      </c>
      <c r="EF18" s="76">
        <f t="shared" si="4"/>
        <v>0</v>
      </c>
      <c r="EG18" s="76">
        <f t="shared" si="4"/>
        <v>0</v>
      </c>
      <c r="EH18" s="76">
        <f t="shared" si="4"/>
        <v>0</v>
      </c>
      <c r="EI18" s="76">
        <f t="shared" si="4"/>
        <v>0</v>
      </c>
      <c r="EJ18" s="76">
        <f t="shared" si="4"/>
        <v>334358</v>
      </c>
      <c r="EK18" s="76">
        <f t="shared" si="4"/>
        <v>334358</v>
      </c>
      <c r="EL18" s="76">
        <f t="shared" si="4"/>
        <v>0</v>
      </c>
      <c r="EM18" s="76">
        <f t="shared" ref="EM18:FR18" si="5">EM112</f>
        <v>0</v>
      </c>
      <c r="EN18" s="76">
        <f t="shared" si="5"/>
        <v>243575</v>
      </c>
      <c r="EO18" s="76">
        <f t="shared" si="5"/>
        <v>243575</v>
      </c>
      <c r="EP18" s="76">
        <f t="shared" si="5"/>
        <v>0</v>
      </c>
      <c r="EQ18" s="76">
        <f t="shared" si="5"/>
        <v>243575</v>
      </c>
      <c r="ER18" s="76">
        <f t="shared" si="5"/>
        <v>0</v>
      </c>
      <c r="ES18" s="76">
        <f t="shared" si="5"/>
        <v>0</v>
      </c>
      <c r="ET18" s="76">
        <f t="shared" si="5"/>
        <v>0</v>
      </c>
      <c r="EU18" s="76">
        <f t="shared" si="5"/>
        <v>0</v>
      </c>
      <c r="EV18" s="76">
        <f t="shared" si="5"/>
        <v>0</v>
      </c>
      <c r="EW18" s="76">
        <f t="shared" si="5"/>
        <v>0</v>
      </c>
      <c r="EX18" s="76">
        <f t="shared" si="5"/>
        <v>0</v>
      </c>
      <c r="EY18" s="76">
        <f t="shared" si="5"/>
        <v>0</v>
      </c>
      <c r="EZ18" s="76">
        <f t="shared" si="5"/>
        <v>0</v>
      </c>
      <c r="FA18" s="76">
        <f t="shared" si="5"/>
        <v>0</v>
      </c>
      <c r="FB18" s="76">
        <f t="shared" si="5"/>
        <v>0</v>
      </c>
      <c r="FC18" s="76">
        <f t="shared" si="5"/>
        <v>0</v>
      </c>
      <c r="FD18" s="76">
        <f t="shared" si="5"/>
        <v>0</v>
      </c>
      <c r="FE18" s="76">
        <f t="shared" si="5"/>
        <v>0</v>
      </c>
      <c r="FF18" s="76">
        <f t="shared" si="5"/>
        <v>0</v>
      </c>
      <c r="FG18" s="76">
        <f t="shared" si="5"/>
        <v>0</v>
      </c>
      <c r="FH18" s="76">
        <f t="shared" si="5"/>
        <v>0</v>
      </c>
      <c r="FI18" s="76">
        <f t="shared" si="5"/>
        <v>0</v>
      </c>
      <c r="FJ18" s="76">
        <f t="shared" si="5"/>
        <v>0</v>
      </c>
      <c r="FK18" s="76">
        <f t="shared" si="5"/>
        <v>0</v>
      </c>
      <c r="FL18" s="76">
        <f t="shared" si="5"/>
        <v>0</v>
      </c>
      <c r="FM18" s="76">
        <f t="shared" si="5"/>
        <v>0</v>
      </c>
      <c r="FN18" s="76">
        <f t="shared" si="5"/>
        <v>0</v>
      </c>
      <c r="FO18" s="76">
        <f t="shared" si="5"/>
        <v>0</v>
      </c>
      <c r="FP18" s="76">
        <f t="shared" si="5"/>
        <v>0</v>
      </c>
      <c r="FQ18" s="76">
        <f t="shared" si="5"/>
        <v>0</v>
      </c>
      <c r="FR18" s="76">
        <f t="shared" si="5"/>
        <v>0</v>
      </c>
      <c r="FS18" s="76">
        <f t="shared" ref="FS18:GX18" si="6">FS112</f>
        <v>0</v>
      </c>
      <c r="FT18" s="76">
        <f t="shared" si="6"/>
        <v>0</v>
      </c>
      <c r="FU18" s="76">
        <f t="shared" si="6"/>
        <v>0</v>
      </c>
      <c r="FV18" s="76">
        <f t="shared" si="6"/>
        <v>0</v>
      </c>
      <c r="FW18" s="76">
        <f t="shared" si="6"/>
        <v>0</v>
      </c>
      <c r="FX18" s="76">
        <f t="shared" si="6"/>
        <v>0</v>
      </c>
      <c r="FY18" s="76">
        <f t="shared" si="6"/>
        <v>0</v>
      </c>
      <c r="FZ18" s="76">
        <f t="shared" si="6"/>
        <v>0</v>
      </c>
      <c r="GA18" s="76">
        <f t="shared" si="6"/>
        <v>0</v>
      </c>
      <c r="GB18" s="76">
        <f t="shared" si="6"/>
        <v>0</v>
      </c>
      <c r="GC18" s="76">
        <f t="shared" si="6"/>
        <v>0</v>
      </c>
      <c r="GD18" s="76">
        <f t="shared" si="6"/>
        <v>0</v>
      </c>
      <c r="GE18" s="76">
        <f t="shared" si="6"/>
        <v>0</v>
      </c>
      <c r="GF18" s="76">
        <f t="shared" si="6"/>
        <v>0</v>
      </c>
      <c r="GG18" s="76">
        <f t="shared" si="6"/>
        <v>0</v>
      </c>
      <c r="GH18" s="76">
        <f t="shared" si="6"/>
        <v>0</v>
      </c>
      <c r="GI18" s="76">
        <f t="shared" si="6"/>
        <v>0</v>
      </c>
      <c r="GJ18" s="76">
        <f t="shared" si="6"/>
        <v>0</v>
      </c>
      <c r="GK18" s="76">
        <f t="shared" si="6"/>
        <v>0</v>
      </c>
      <c r="GL18" s="76">
        <f t="shared" si="6"/>
        <v>0</v>
      </c>
      <c r="GM18" s="76">
        <f t="shared" si="6"/>
        <v>0</v>
      </c>
      <c r="GN18" s="76">
        <f t="shared" si="6"/>
        <v>0</v>
      </c>
      <c r="GO18" s="76">
        <f t="shared" si="6"/>
        <v>0</v>
      </c>
      <c r="GP18" s="76">
        <f t="shared" si="6"/>
        <v>0</v>
      </c>
      <c r="GQ18" s="76">
        <f t="shared" si="6"/>
        <v>0</v>
      </c>
      <c r="GR18" s="76">
        <f t="shared" si="6"/>
        <v>0</v>
      </c>
      <c r="GS18" s="76">
        <f t="shared" si="6"/>
        <v>0</v>
      </c>
      <c r="GT18" s="76">
        <f t="shared" si="6"/>
        <v>0</v>
      </c>
      <c r="GU18" s="76">
        <f t="shared" si="6"/>
        <v>0</v>
      </c>
      <c r="GV18" s="76">
        <f t="shared" si="6"/>
        <v>0</v>
      </c>
      <c r="GW18" s="76">
        <f t="shared" si="6"/>
        <v>0</v>
      </c>
      <c r="GX18" s="76">
        <f t="shared" si="6"/>
        <v>0</v>
      </c>
      <c r="IF18">
        <v>-1</v>
      </c>
    </row>
    <row r="19" spans="1:255" x14ac:dyDescent="0.2">
      <c r="IF19">
        <v>-1</v>
      </c>
    </row>
    <row r="20" spans="1:255" x14ac:dyDescent="0.2">
      <c r="A20" s="74">
        <v>3</v>
      </c>
      <c r="B20" s="74">
        <v>1</v>
      </c>
      <c r="C20" s="74"/>
      <c r="D20" s="74">
        <f>ROW(A83)</f>
        <v>83</v>
      </c>
      <c r="E20" s="74"/>
      <c r="F20" s="74" t="s">
        <v>346</v>
      </c>
      <c r="G20" s="74" t="s">
        <v>346</v>
      </c>
      <c r="H20" s="74"/>
      <c r="I20" s="74">
        <v>0</v>
      </c>
      <c r="J20" s="74"/>
      <c r="K20" s="74">
        <v>0</v>
      </c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>
        <v>0</v>
      </c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>
        <v>0</v>
      </c>
      <c r="BY20" s="74"/>
      <c r="BZ20" s="74"/>
      <c r="CA20" s="74"/>
      <c r="CB20" s="74"/>
      <c r="CC20" s="74"/>
      <c r="CD20" s="74"/>
      <c r="CE20" s="74"/>
      <c r="CF20" s="74">
        <v>0</v>
      </c>
      <c r="CG20" s="74">
        <v>0</v>
      </c>
      <c r="CH20" s="74"/>
      <c r="CI20" s="74"/>
      <c r="CJ20" s="74"/>
      <c r="IF20">
        <v>-1</v>
      </c>
    </row>
    <row r="21" spans="1:255" x14ac:dyDescent="0.2">
      <c r="IF21">
        <v>-1</v>
      </c>
    </row>
    <row r="22" spans="1:255" x14ac:dyDescent="0.2">
      <c r="A22" s="75">
        <v>52</v>
      </c>
      <c r="B22" s="75">
        <f t="shared" ref="B22:G22" si="7">B83</f>
        <v>1</v>
      </c>
      <c r="C22" s="75">
        <f t="shared" si="7"/>
        <v>3</v>
      </c>
      <c r="D22" s="75">
        <f t="shared" si="7"/>
        <v>20</v>
      </c>
      <c r="E22" s="75">
        <f t="shared" si="7"/>
        <v>0</v>
      </c>
      <c r="F22" s="75" t="str">
        <f t="shared" si="7"/>
        <v>Новая локальная смета</v>
      </c>
      <c r="G22" s="75" t="str">
        <f t="shared" si="7"/>
        <v>Новая локальная смета</v>
      </c>
      <c r="H22" s="75"/>
      <c r="I22" s="75"/>
      <c r="J22" s="75"/>
      <c r="K22" s="75"/>
      <c r="L22" s="75"/>
      <c r="M22" s="75"/>
      <c r="N22" s="75"/>
      <c r="O22" s="75">
        <f t="shared" ref="O22:AT22" si="8">O83</f>
        <v>41682</v>
      </c>
      <c r="P22" s="75">
        <f t="shared" si="8"/>
        <v>35926</v>
      </c>
      <c r="Q22" s="75">
        <f t="shared" si="8"/>
        <v>1640</v>
      </c>
      <c r="R22" s="75">
        <f t="shared" si="8"/>
        <v>184</v>
      </c>
      <c r="S22" s="75">
        <f t="shared" si="8"/>
        <v>4116</v>
      </c>
      <c r="T22" s="75">
        <f t="shared" si="8"/>
        <v>0</v>
      </c>
      <c r="U22" s="75">
        <f t="shared" si="8"/>
        <v>488.65950800000007</v>
      </c>
      <c r="V22" s="75">
        <f t="shared" si="8"/>
        <v>14.401949000000002</v>
      </c>
      <c r="W22" s="75">
        <f t="shared" si="8"/>
        <v>0</v>
      </c>
      <c r="X22" s="75">
        <f t="shared" si="8"/>
        <v>4684</v>
      </c>
      <c r="Y22" s="75">
        <f t="shared" si="8"/>
        <v>2956</v>
      </c>
      <c r="Z22" s="75">
        <f t="shared" si="8"/>
        <v>0</v>
      </c>
      <c r="AA22" s="75">
        <f t="shared" si="8"/>
        <v>0</v>
      </c>
      <c r="AB22" s="75">
        <f t="shared" si="8"/>
        <v>41682</v>
      </c>
      <c r="AC22" s="75">
        <f t="shared" si="8"/>
        <v>35926</v>
      </c>
      <c r="AD22" s="75">
        <f t="shared" si="8"/>
        <v>1640</v>
      </c>
      <c r="AE22" s="75">
        <f t="shared" si="8"/>
        <v>184</v>
      </c>
      <c r="AF22" s="75">
        <f t="shared" si="8"/>
        <v>4116</v>
      </c>
      <c r="AG22" s="75">
        <f t="shared" si="8"/>
        <v>0</v>
      </c>
      <c r="AH22" s="75">
        <f t="shared" si="8"/>
        <v>488.65950800000007</v>
      </c>
      <c r="AI22" s="75">
        <f t="shared" si="8"/>
        <v>14.401949000000002</v>
      </c>
      <c r="AJ22" s="75">
        <f t="shared" si="8"/>
        <v>0</v>
      </c>
      <c r="AK22" s="75">
        <f t="shared" si="8"/>
        <v>4684</v>
      </c>
      <c r="AL22" s="75">
        <f t="shared" si="8"/>
        <v>2956</v>
      </c>
      <c r="AM22" s="75">
        <f t="shared" si="8"/>
        <v>0</v>
      </c>
      <c r="AN22" s="75">
        <f t="shared" si="8"/>
        <v>0</v>
      </c>
      <c r="AO22" s="75">
        <f t="shared" si="8"/>
        <v>0</v>
      </c>
      <c r="AP22" s="75">
        <f t="shared" si="8"/>
        <v>0</v>
      </c>
      <c r="AQ22" s="75">
        <f t="shared" si="8"/>
        <v>0</v>
      </c>
      <c r="AR22" s="75">
        <f t="shared" si="8"/>
        <v>49322</v>
      </c>
      <c r="AS22" s="75">
        <f t="shared" si="8"/>
        <v>49322</v>
      </c>
      <c r="AT22" s="75">
        <f t="shared" si="8"/>
        <v>0</v>
      </c>
      <c r="AU22" s="75">
        <f t="shared" ref="AU22:BZ22" si="9">AU83</f>
        <v>0</v>
      </c>
      <c r="AV22" s="75">
        <f t="shared" si="9"/>
        <v>35926</v>
      </c>
      <c r="AW22" s="75">
        <f t="shared" si="9"/>
        <v>35926</v>
      </c>
      <c r="AX22" s="75">
        <f t="shared" si="9"/>
        <v>0</v>
      </c>
      <c r="AY22" s="75">
        <f t="shared" si="9"/>
        <v>35926</v>
      </c>
      <c r="AZ22" s="75">
        <f t="shared" si="9"/>
        <v>0</v>
      </c>
      <c r="BA22" s="75">
        <f t="shared" si="9"/>
        <v>0</v>
      </c>
      <c r="BB22" s="75">
        <f t="shared" si="9"/>
        <v>0</v>
      </c>
      <c r="BC22" s="75">
        <f t="shared" si="9"/>
        <v>0</v>
      </c>
      <c r="BD22" s="75">
        <f t="shared" si="9"/>
        <v>0</v>
      </c>
      <c r="BE22" s="75">
        <f t="shared" si="9"/>
        <v>0</v>
      </c>
      <c r="BF22" s="75">
        <f t="shared" si="9"/>
        <v>0</v>
      </c>
      <c r="BG22" s="75">
        <f t="shared" si="9"/>
        <v>0</v>
      </c>
      <c r="BH22" s="75">
        <f t="shared" si="9"/>
        <v>0</v>
      </c>
      <c r="BI22" s="75">
        <f t="shared" si="9"/>
        <v>0</v>
      </c>
      <c r="BJ22" s="75">
        <f t="shared" si="9"/>
        <v>0</v>
      </c>
      <c r="BK22" s="75">
        <f t="shared" si="9"/>
        <v>0</v>
      </c>
      <c r="BL22" s="75">
        <f t="shared" si="9"/>
        <v>0</v>
      </c>
      <c r="BM22" s="75">
        <f t="shared" si="9"/>
        <v>0</v>
      </c>
      <c r="BN22" s="75">
        <f t="shared" si="9"/>
        <v>0</v>
      </c>
      <c r="BO22" s="75">
        <f t="shared" si="9"/>
        <v>0</v>
      </c>
      <c r="BP22" s="75">
        <f t="shared" si="9"/>
        <v>0</v>
      </c>
      <c r="BQ22" s="75">
        <f t="shared" si="9"/>
        <v>0</v>
      </c>
      <c r="BR22" s="75">
        <f t="shared" si="9"/>
        <v>0</v>
      </c>
      <c r="BS22" s="75">
        <f t="shared" si="9"/>
        <v>0</v>
      </c>
      <c r="BT22" s="75">
        <f t="shared" si="9"/>
        <v>0</v>
      </c>
      <c r="BU22" s="75">
        <f t="shared" si="9"/>
        <v>0</v>
      </c>
      <c r="BV22" s="75">
        <f t="shared" si="9"/>
        <v>0</v>
      </c>
      <c r="BW22" s="75">
        <f t="shared" si="9"/>
        <v>0</v>
      </c>
      <c r="BX22" s="75">
        <f t="shared" si="9"/>
        <v>0</v>
      </c>
      <c r="BY22" s="75">
        <f t="shared" si="9"/>
        <v>0</v>
      </c>
      <c r="BZ22" s="75">
        <f t="shared" si="9"/>
        <v>0</v>
      </c>
      <c r="CA22" s="75">
        <f t="shared" ref="CA22:DF22" si="10">CA83</f>
        <v>49322</v>
      </c>
      <c r="CB22" s="75">
        <f t="shared" si="10"/>
        <v>49322</v>
      </c>
      <c r="CC22" s="75">
        <f t="shared" si="10"/>
        <v>0</v>
      </c>
      <c r="CD22" s="75">
        <f t="shared" si="10"/>
        <v>0</v>
      </c>
      <c r="CE22" s="75">
        <f t="shared" si="10"/>
        <v>35926</v>
      </c>
      <c r="CF22" s="75">
        <f t="shared" si="10"/>
        <v>35926</v>
      </c>
      <c r="CG22" s="75">
        <f t="shared" si="10"/>
        <v>0</v>
      </c>
      <c r="CH22" s="75">
        <f t="shared" si="10"/>
        <v>35926</v>
      </c>
      <c r="CI22" s="75">
        <f t="shared" si="10"/>
        <v>0</v>
      </c>
      <c r="CJ22" s="75">
        <f t="shared" si="10"/>
        <v>0</v>
      </c>
      <c r="CK22" s="75">
        <f t="shared" si="10"/>
        <v>0</v>
      </c>
      <c r="CL22" s="75">
        <f t="shared" si="10"/>
        <v>0</v>
      </c>
      <c r="CM22" s="75">
        <f t="shared" si="10"/>
        <v>0</v>
      </c>
      <c r="CN22" s="75">
        <f t="shared" si="10"/>
        <v>0</v>
      </c>
      <c r="CO22" s="75">
        <f t="shared" si="10"/>
        <v>0</v>
      </c>
      <c r="CP22" s="75">
        <f t="shared" si="10"/>
        <v>0</v>
      </c>
      <c r="CQ22" s="75">
        <f t="shared" si="10"/>
        <v>0</v>
      </c>
      <c r="CR22" s="75">
        <f t="shared" si="10"/>
        <v>0</v>
      </c>
      <c r="CS22" s="75">
        <f t="shared" si="10"/>
        <v>0</v>
      </c>
      <c r="CT22" s="75">
        <f t="shared" si="10"/>
        <v>0</v>
      </c>
      <c r="CU22" s="75">
        <f t="shared" si="10"/>
        <v>0</v>
      </c>
      <c r="CV22" s="75">
        <f t="shared" si="10"/>
        <v>0</v>
      </c>
      <c r="CW22" s="75">
        <f t="shared" si="10"/>
        <v>0</v>
      </c>
      <c r="CX22" s="75">
        <f t="shared" si="10"/>
        <v>0</v>
      </c>
      <c r="CY22" s="75">
        <f t="shared" si="10"/>
        <v>0</v>
      </c>
      <c r="CZ22" s="75">
        <f t="shared" si="10"/>
        <v>0</v>
      </c>
      <c r="DA22" s="75">
        <f t="shared" si="10"/>
        <v>0</v>
      </c>
      <c r="DB22" s="75">
        <f t="shared" si="10"/>
        <v>0</v>
      </c>
      <c r="DC22" s="75">
        <f t="shared" si="10"/>
        <v>0</v>
      </c>
      <c r="DD22" s="75">
        <f t="shared" si="10"/>
        <v>0</v>
      </c>
      <c r="DE22" s="75">
        <f t="shared" si="10"/>
        <v>0</v>
      </c>
      <c r="DF22" s="75">
        <f t="shared" si="10"/>
        <v>0</v>
      </c>
      <c r="DG22" s="76">
        <f t="shared" ref="DG22:EL22" si="11">DG83</f>
        <v>282589</v>
      </c>
      <c r="DH22" s="76">
        <f t="shared" si="11"/>
        <v>243575</v>
      </c>
      <c r="DI22" s="76">
        <f t="shared" si="11"/>
        <v>11115</v>
      </c>
      <c r="DJ22" s="76">
        <f t="shared" si="11"/>
        <v>1231</v>
      </c>
      <c r="DK22" s="76">
        <f t="shared" si="11"/>
        <v>27899</v>
      </c>
      <c r="DL22" s="76">
        <f t="shared" si="11"/>
        <v>0</v>
      </c>
      <c r="DM22" s="76">
        <f t="shared" si="11"/>
        <v>488.65950800000007</v>
      </c>
      <c r="DN22" s="76">
        <f t="shared" si="11"/>
        <v>14.401949000000002</v>
      </c>
      <c r="DO22" s="76">
        <f t="shared" si="11"/>
        <v>0</v>
      </c>
      <c r="DP22" s="76">
        <f t="shared" si="11"/>
        <v>31732</v>
      </c>
      <c r="DQ22" s="76">
        <f t="shared" si="11"/>
        <v>20037</v>
      </c>
      <c r="DR22" s="76">
        <f t="shared" si="11"/>
        <v>0</v>
      </c>
      <c r="DS22" s="76">
        <f t="shared" si="11"/>
        <v>0</v>
      </c>
      <c r="DT22" s="76">
        <f t="shared" si="11"/>
        <v>282589</v>
      </c>
      <c r="DU22" s="76">
        <f t="shared" si="11"/>
        <v>243575</v>
      </c>
      <c r="DV22" s="76">
        <f t="shared" si="11"/>
        <v>11115</v>
      </c>
      <c r="DW22" s="76">
        <f t="shared" si="11"/>
        <v>1231</v>
      </c>
      <c r="DX22" s="76">
        <f t="shared" si="11"/>
        <v>27899</v>
      </c>
      <c r="DY22" s="76">
        <f t="shared" si="11"/>
        <v>0</v>
      </c>
      <c r="DZ22" s="76">
        <f t="shared" si="11"/>
        <v>488.65950800000007</v>
      </c>
      <c r="EA22" s="76">
        <f t="shared" si="11"/>
        <v>14.401949000000002</v>
      </c>
      <c r="EB22" s="76">
        <f t="shared" si="11"/>
        <v>0</v>
      </c>
      <c r="EC22" s="76">
        <f t="shared" si="11"/>
        <v>31732</v>
      </c>
      <c r="ED22" s="76">
        <f t="shared" si="11"/>
        <v>20037</v>
      </c>
      <c r="EE22" s="76">
        <f t="shared" si="11"/>
        <v>0</v>
      </c>
      <c r="EF22" s="76">
        <f t="shared" si="11"/>
        <v>0</v>
      </c>
      <c r="EG22" s="76">
        <f t="shared" si="11"/>
        <v>0</v>
      </c>
      <c r="EH22" s="76">
        <f t="shared" si="11"/>
        <v>0</v>
      </c>
      <c r="EI22" s="76">
        <f t="shared" si="11"/>
        <v>0</v>
      </c>
      <c r="EJ22" s="76">
        <f t="shared" si="11"/>
        <v>334358</v>
      </c>
      <c r="EK22" s="76">
        <f t="shared" si="11"/>
        <v>334358</v>
      </c>
      <c r="EL22" s="76">
        <f t="shared" si="11"/>
        <v>0</v>
      </c>
      <c r="EM22" s="76">
        <f t="shared" ref="EM22:FR22" si="12">EM83</f>
        <v>0</v>
      </c>
      <c r="EN22" s="76">
        <f t="shared" si="12"/>
        <v>243575</v>
      </c>
      <c r="EO22" s="76">
        <f t="shared" si="12"/>
        <v>243575</v>
      </c>
      <c r="EP22" s="76">
        <f t="shared" si="12"/>
        <v>0</v>
      </c>
      <c r="EQ22" s="76">
        <f t="shared" si="12"/>
        <v>243575</v>
      </c>
      <c r="ER22" s="76">
        <f t="shared" si="12"/>
        <v>0</v>
      </c>
      <c r="ES22" s="76">
        <f t="shared" si="12"/>
        <v>0</v>
      </c>
      <c r="ET22" s="76">
        <f t="shared" si="12"/>
        <v>0</v>
      </c>
      <c r="EU22" s="76">
        <f t="shared" si="12"/>
        <v>0</v>
      </c>
      <c r="EV22" s="76">
        <f t="shared" si="12"/>
        <v>0</v>
      </c>
      <c r="EW22" s="76">
        <f t="shared" si="12"/>
        <v>0</v>
      </c>
      <c r="EX22" s="76">
        <f t="shared" si="12"/>
        <v>0</v>
      </c>
      <c r="EY22" s="76">
        <f t="shared" si="12"/>
        <v>0</v>
      </c>
      <c r="EZ22" s="76">
        <f t="shared" si="12"/>
        <v>0</v>
      </c>
      <c r="FA22" s="76">
        <f t="shared" si="12"/>
        <v>0</v>
      </c>
      <c r="FB22" s="76">
        <f t="shared" si="12"/>
        <v>0</v>
      </c>
      <c r="FC22" s="76">
        <f t="shared" si="12"/>
        <v>0</v>
      </c>
      <c r="FD22" s="76">
        <f t="shared" si="12"/>
        <v>0</v>
      </c>
      <c r="FE22" s="76">
        <f t="shared" si="12"/>
        <v>0</v>
      </c>
      <c r="FF22" s="76">
        <f t="shared" si="12"/>
        <v>0</v>
      </c>
      <c r="FG22" s="76">
        <f t="shared" si="12"/>
        <v>0</v>
      </c>
      <c r="FH22" s="76">
        <f t="shared" si="12"/>
        <v>0</v>
      </c>
      <c r="FI22" s="76">
        <f t="shared" si="12"/>
        <v>0</v>
      </c>
      <c r="FJ22" s="76">
        <f t="shared" si="12"/>
        <v>0</v>
      </c>
      <c r="FK22" s="76">
        <f t="shared" si="12"/>
        <v>0</v>
      </c>
      <c r="FL22" s="76">
        <f t="shared" si="12"/>
        <v>0</v>
      </c>
      <c r="FM22" s="76">
        <f t="shared" si="12"/>
        <v>0</v>
      </c>
      <c r="FN22" s="76">
        <f t="shared" si="12"/>
        <v>0</v>
      </c>
      <c r="FO22" s="76">
        <f t="shared" si="12"/>
        <v>0</v>
      </c>
      <c r="FP22" s="76">
        <f t="shared" si="12"/>
        <v>0</v>
      </c>
      <c r="FQ22" s="76">
        <f t="shared" si="12"/>
        <v>0</v>
      </c>
      <c r="FR22" s="76">
        <f t="shared" si="12"/>
        <v>0</v>
      </c>
      <c r="FS22" s="76">
        <f t="shared" ref="FS22:GX22" si="13">FS83</f>
        <v>334358</v>
      </c>
      <c r="FT22" s="76">
        <f t="shared" si="13"/>
        <v>334358</v>
      </c>
      <c r="FU22" s="76">
        <f t="shared" si="13"/>
        <v>0</v>
      </c>
      <c r="FV22" s="76">
        <f t="shared" si="13"/>
        <v>0</v>
      </c>
      <c r="FW22" s="76">
        <f t="shared" si="13"/>
        <v>243575</v>
      </c>
      <c r="FX22" s="76">
        <f t="shared" si="13"/>
        <v>243575</v>
      </c>
      <c r="FY22" s="76">
        <f t="shared" si="13"/>
        <v>0</v>
      </c>
      <c r="FZ22" s="76">
        <f t="shared" si="13"/>
        <v>243575</v>
      </c>
      <c r="GA22" s="76">
        <f t="shared" si="13"/>
        <v>0</v>
      </c>
      <c r="GB22" s="76">
        <f t="shared" si="13"/>
        <v>0</v>
      </c>
      <c r="GC22" s="76">
        <f t="shared" si="13"/>
        <v>0</v>
      </c>
      <c r="GD22" s="76">
        <f t="shared" si="13"/>
        <v>0</v>
      </c>
      <c r="GE22" s="76">
        <f t="shared" si="13"/>
        <v>0</v>
      </c>
      <c r="GF22" s="76">
        <f t="shared" si="13"/>
        <v>0</v>
      </c>
      <c r="GG22" s="76">
        <f t="shared" si="13"/>
        <v>0</v>
      </c>
      <c r="GH22" s="76">
        <f t="shared" si="13"/>
        <v>0</v>
      </c>
      <c r="GI22" s="76">
        <f t="shared" si="13"/>
        <v>0</v>
      </c>
      <c r="GJ22" s="76">
        <f t="shared" si="13"/>
        <v>0</v>
      </c>
      <c r="GK22" s="76">
        <f t="shared" si="13"/>
        <v>0</v>
      </c>
      <c r="GL22" s="76">
        <f t="shared" si="13"/>
        <v>0</v>
      </c>
      <c r="GM22" s="76">
        <f t="shared" si="13"/>
        <v>0</v>
      </c>
      <c r="GN22" s="76">
        <f t="shared" si="13"/>
        <v>0</v>
      </c>
      <c r="GO22" s="76">
        <f t="shared" si="13"/>
        <v>0</v>
      </c>
      <c r="GP22" s="76">
        <f t="shared" si="13"/>
        <v>0</v>
      </c>
      <c r="GQ22" s="76">
        <f t="shared" si="13"/>
        <v>0</v>
      </c>
      <c r="GR22" s="76">
        <f t="shared" si="13"/>
        <v>0</v>
      </c>
      <c r="GS22" s="76">
        <f t="shared" si="13"/>
        <v>0</v>
      </c>
      <c r="GT22" s="76">
        <f t="shared" si="13"/>
        <v>0</v>
      </c>
      <c r="GU22" s="76">
        <f t="shared" si="13"/>
        <v>0</v>
      </c>
      <c r="GV22" s="76">
        <f t="shared" si="13"/>
        <v>0</v>
      </c>
      <c r="GW22" s="76">
        <f t="shared" si="13"/>
        <v>0</v>
      </c>
      <c r="GX22" s="76">
        <f t="shared" si="13"/>
        <v>0</v>
      </c>
      <c r="IF22">
        <v>-1</v>
      </c>
    </row>
    <row r="23" spans="1:255" x14ac:dyDescent="0.2">
      <c r="IF23">
        <v>-1</v>
      </c>
    </row>
    <row r="24" spans="1:255" x14ac:dyDescent="0.2">
      <c r="A24" s="77">
        <v>17</v>
      </c>
      <c r="B24" s="77">
        <v>1</v>
      </c>
      <c r="C24" s="77">
        <f>ROW(SmtRes!A2)</f>
        <v>2</v>
      </c>
      <c r="D24" s="77">
        <f>ROW(EtalonRes!A2)</f>
        <v>2</v>
      </c>
      <c r="E24" s="77" t="s">
        <v>347</v>
      </c>
      <c r="F24" s="77" t="s">
        <v>240</v>
      </c>
      <c r="G24" s="77" t="s">
        <v>241</v>
      </c>
      <c r="H24" s="77" t="s">
        <v>242</v>
      </c>
      <c r="I24" s="77">
        <f>'1.Смета.или.Акт'!E46</f>
        <v>1.5543</v>
      </c>
      <c r="J24" s="77">
        <v>0</v>
      </c>
      <c r="K24" s="77"/>
      <c r="L24" s="77"/>
      <c r="M24" s="77"/>
      <c r="N24" s="77"/>
      <c r="O24" s="77">
        <f t="shared" ref="O24:O55" si="14">ROUND(CP24,0)</f>
        <v>241</v>
      </c>
      <c r="P24" s="77">
        <f t="shared" ref="P24:P55" si="15">ROUND(CQ24*I24,0)</f>
        <v>0</v>
      </c>
      <c r="Q24" s="77">
        <f t="shared" ref="Q24:Q55" si="16">ROUND(CR24*I24,0)</f>
        <v>48</v>
      </c>
      <c r="R24" s="77">
        <f t="shared" ref="R24:R55" si="17">ROUND(CS24*I24,0)</f>
        <v>0</v>
      </c>
      <c r="S24" s="77">
        <f t="shared" ref="S24:S55" si="18">ROUND(CT24*I24,0)</f>
        <v>193</v>
      </c>
      <c r="T24" s="77">
        <f t="shared" ref="T24:T55" si="19">ROUND(CU24*I24,0)</f>
        <v>0</v>
      </c>
      <c r="U24" s="77">
        <f t="shared" ref="U24:U55" si="20">CV24*I24</f>
        <v>24.713370000000001</v>
      </c>
      <c r="V24" s="77">
        <f t="shared" ref="V24:V55" si="21">CW24*I24</f>
        <v>0</v>
      </c>
      <c r="W24" s="77">
        <f t="shared" ref="W24:W55" si="22">ROUND(CX24*I24,0)</f>
        <v>0</v>
      </c>
      <c r="X24" s="77">
        <f t="shared" ref="X24:X55" si="23">ROUND(CY24,0)</f>
        <v>212</v>
      </c>
      <c r="Y24" s="77">
        <f t="shared" ref="Y24:Y55" si="24">ROUND(CZ24,0)</f>
        <v>135</v>
      </c>
      <c r="Z24" s="77"/>
      <c r="AA24" s="77">
        <v>34744228</v>
      </c>
      <c r="AB24" s="77">
        <f>'1.Смета.или.Акт'!F46</f>
        <v>154.66</v>
      </c>
      <c r="AC24" s="77">
        <f>ROUND((ES24),2)</f>
        <v>0</v>
      </c>
      <c r="AD24" s="77">
        <f>'1.Смета.или.Акт'!H46</f>
        <v>30.64</v>
      </c>
      <c r="AE24" s="77">
        <f>'1.Смета.или.Акт'!I46</f>
        <v>0</v>
      </c>
      <c r="AF24" s="77">
        <f>'1.Смета.или.Акт'!G46</f>
        <v>124.02</v>
      </c>
      <c r="AG24" s="77">
        <f t="shared" ref="AG24:AG55" si="25">ROUND((AP24),2)</f>
        <v>0</v>
      </c>
      <c r="AH24" s="77">
        <f t="shared" ref="AH24:AH55" si="26">(EW24)</f>
        <v>15.9</v>
      </c>
      <c r="AI24" s="77">
        <f t="shared" ref="AI24:AI55" si="27">(EX24)</f>
        <v>0</v>
      </c>
      <c r="AJ24" s="77">
        <f t="shared" ref="AJ24:AJ55" si="28">ROUND((AS24),2)</f>
        <v>0</v>
      </c>
      <c r="AK24" s="77">
        <v>154.66</v>
      </c>
      <c r="AL24" s="77">
        <v>0</v>
      </c>
      <c r="AM24" s="77">
        <v>30.64</v>
      </c>
      <c r="AN24" s="77">
        <v>0</v>
      </c>
      <c r="AO24" s="77">
        <v>124.02</v>
      </c>
      <c r="AP24" s="77">
        <v>0</v>
      </c>
      <c r="AQ24" s="77">
        <v>15.9</v>
      </c>
      <c r="AR24" s="77">
        <v>0</v>
      </c>
      <c r="AS24" s="77">
        <v>0</v>
      </c>
      <c r="AT24" s="77">
        <f>'1.Смета.или.Акт'!E47</f>
        <v>110</v>
      </c>
      <c r="AU24" s="77">
        <f>'1.Смета.или.Акт'!E48</f>
        <v>70</v>
      </c>
      <c r="AV24" s="77">
        <v>1</v>
      </c>
      <c r="AW24" s="77">
        <v>1</v>
      </c>
      <c r="AX24" s="77"/>
      <c r="AY24" s="77"/>
      <c r="AZ24" s="77">
        <v>1</v>
      </c>
      <c r="BA24" s="77">
        <v>1</v>
      </c>
      <c r="BB24" s="77">
        <v>1</v>
      </c>
      <c r="BC24" s="77">
        <v>1</v>
      </c>
      <c r="BD24" s="77"/>
      <c r="BE24" s="77"/>
      <c r="BF24" s="77"/>
      <c r="BG24" s="77"/>
      <c r="BH24" s="77">
        <v>0</v>
      </c>
      <c r="BI24" s="77">
        <v>1</v>
      </c>
      <c r="BJ24" s="77" t="s">
        <v>348</v>
      </c>
      <c r="BK24" s="77"/>
      <c r="BL24" s="77"/>
      <c r="BM24" s="77">
        <v>46001</v>
      </c>
      <c r="BN24" s="77">
        <v>0</v>
      </c>
      <c r="BO24" s="77"/>
      <c r="BP24" s="77">
        <v>0</v>
      </c>
      <c r="BQ24" s="77">
        <v>9</v>
      </c>
      <c r="BR24" s="77">
        <v>0</v>
      </c>
      <c r="BS24" s="77">
        <v>1</v>
      </c>
      <c r="BT24" s="77">
        <v>1</v>
      </c>
      <c r="BU24" s="77">
        <v>1</v>
      </c>
      <c r="BV24" s="77">
        <v>1</v>
      </c>
      <c r="BW24" s="77">
        <v>1</v>
      </c>
      <c r="BX24" s="77">
        <v>1</v>
      </c>
      <c r="BY24" s="77"/>
      <c r="BZ24" s="77">
        <v>110</v>
      </c>
      <c r="CA24" s="77">
        <v>70</v>
      </c>
      <c r="CB24" s="77"/>
      <c r="CC24" s="77"/>
      <c r="CD24" s="77"/>
      <c r="CE24" s="77"/>
      <c r="CF24" s="77">
        <v>0</v>
      </c>
      <c r="CG24" s="77">
        <v>0</v>
      </c>
      <c r="CH24" s="77"/>
      <c r="CI24" s="77"/>
      <c r="CJ24" s="77"/>
      <c r="CK24" s="77"/>
      <c r="CL24" s="77"/>
      <c r="CM24" s="77">
        <v>0</v>
      </c>
      <c r="CN24" s="77"/>
      <c r="CO24" s="77">
        <v>0</v>
      </c>
      <c r="CP24" s="77">
        <f>IF('1.Смета.или.Акт'!F46=AC24+AD24+AF24,P24+Q24+S24,I24*AB24)</f>
        <v>241</v>
      </c>
      <c r="CQ24" s="77">
        <f t="shared" ref="CQ24:CQ55" si="29">AC24*BC24</f>
        <v>0</v>
      </c>
      <c r="CR24" s="77">
        <f t="shared" ref="CR24:CR55" si="30">AD24*BB24</f>
        <v>30.64</v>
      </c>
      <c r="CS24" s="77">
        <f t="shared" ref="CS24:CS55" si="31">AE24*BS24</f>
        <v>0</v>
      </c>
      <c r="CT24" s="77">
        <f t="shared" ref="CT24:CT55" si="32">AF24*BA24</f>
        <v>124.02</v>
      </c>
      <c r="CU24" s="77">
        <f t="shared" ref="CU24:CU55" si="33">AG24</f>
        <v>0</v>
      </c>
      <c r="CV24" s="77">
        <f t="shared" ref="CV24:CV55" si="34">AH24</f>
        <v>15.9</v>
      </c>
      <c r="CW24" s="77">
        <f t="shared" ref="CW24:CW55" si="35">AI24</f>
        <v>0</v>
      </c>
      <c r="CX24" s="77">
        <f t="shared" ref="CX24:CX55" si="36">AJ24</f>
        <v>0</v>
      </c>
      <c r="CY24" s="77">
        <f t="shared" ref="CY24:CY55" si="37">(((S24+(R24*IF(0,0,1)))*AT24)/100)</f>
        <v>212.3</v>
      </c>
      <c r="CZ24" s="77">
        <f t="shared" ref="CZ24:CZ55" si="38">(((S24+(R24*IF(0,0,1)))*AU24)/100)</f>
        <v>135.1</v>
      </c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>
        <v>0</v>
      </c>
      <c r="DO24" s="77">
        <v>0</v>
      </c>
      <c r="DP24" s="77">
        <v>1</v>
      </c>
      <c r="DQ24" s="77">
        <v>1</v>
      </c>
      <c r="DR24" s="77"/>
      <c r="DS24" s="77"/>
      <c r="DT24" s="77"/>
      <c r="DU24" s="77">
        <v>1005</v>
      </c>
      <c r="DV24" s="77" t="s">
        <v>242</v>
      </c>
      <c r="DW24" s="77" t="str">
        <f>'1.Смета.или.Акт'!D46</f>
        <v>100 м2</v>
      </c>
      <c r="DX24" s="77">
        <v>100</v>
      </c>
      <c r="DY24" s="77"/>
      <c r="DZ24" s="77"/>
      <c r="EA24" s="77"/>
      <c r="EB24" s="77"/>
      <c r="EC24" s="77"/>
      <c r="ED24" s="77"/>
      <c r="EE24" s="77">
        <v>32653426</v>
      </c>
      <c r="EF24" s="77">
        <v>9</v>
      </c>
      <c r="EG24" s="77" t="s">
        <v>349</v>
      </c>
      <c r="EH24" s="77">
        <v>0</v>
      </c>
      <c r="EI24" s="77"/>
      <c r="EJ24" s="77">
        <v>1</v>
      </c>
      <c r="EK24" s="77">
        <v>46001</v>
      </c>
      <c r="EL24" s="77" t="s">
        <v>349</v>
      </c>
      <c r="EM24" s="77" t="s">
        <v>350</v>
      </c>
      <c r="EN24" s="77"/>
      <c r="EO24" s="77"/>
      <c r="EP24" s="77"/>
      <c r="EQ24" s="77">
        <v>0</v>
      </c>
      <c r="ER24" s="77">
        <v>154.66</v>
      </c>
      <c r="ES24" s="77">
        <v>0</v>
      </c>
      <c r="ET24" s="77">
        <v>30.64</v>
      </c>
      <c r="EU24" s="77">
        <v>0</v>
      </c>
      <c r="EV24" s="77">
        <v>124.02</v>
      </c>
      <c r="EW24" s="77">
        <v>15.9</v>
      </c>
      <c r="EX24" s="77">
        <v>0</v>
      </c>
      <c r="EY24" s="77">
        <v>0</v>
      </c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>
        <v>0</v>
      </c>
      <c r="FR24" s="77">
        <f t="shared" ref="FR24:FR55" si="39">ROUND(IF(AND(BH24=3,BI24=3),P24,0),0)</f>
        <v>0</v>
      </c>
      <c r="FS24" s="77">
        <v>0</v>
      </c>
      <c r="FT24" s="77"/>
      <c r="FU24" s="77"/>
      <c r="FV24" s="77"/>
      <c r="FW24" s="77"/>
      <c r="FX24" s="77">
        <v>110</v>
      </c>
      <c r="FY24" s="77">
        <v>70</v>
      </c>
      <c r="FZ24" s="77"/>
      <c r="GA24" s="77"/>
      <c r="GB24" s="77"/>
      <c r="GC24" s="77"/>
      <c r="GD24" s="77">
        <v>0</v>
      </c>
      <c r="GE24" s="77"/>
      <c r="GF24" s="77">
        <v>-568208893</v>
      </c>
      <c r="GG24" s="77">
        <v>2</v>
      </c>
      <c r="GH24" s="77">
        <v>1</v>
      </c>
      <c r="GI24" s="77">
        <v>-2</v>
      </c>
      <c r="GJ24" s="77">
        <v>0</v>
      </c>
      <c r="GK24" s="77">
        <f>ROUND(R24*(R12)/100,0)</f>
        <v>0</v>
      </c>
      <c r="GL24" s="77">
        <f t="shared" ref="GL24:GL55" si="40">ROUND(IF(AND(BH24=3,BI24=3,FS24&lt;&gt;0),P24,0),0)</f>
        <v>0</v>
      </c>
      <c r="GM24" s="77">
        <f t="shared" ref="GM24:GM55" si="41">ROUND(O24+X24+Y24+GK24,0)+GX24</f>
        <v>588</v>
      </c>
      <c r="GN24" s="77">
        <f t="shared" ref="GN24:GN55" si="42">IF(OR(BI24=0,BI24=1),ROUND(O24+X24+Y24+GK24,0),0)</f>
        <v>588</v>
      </c>
      <c r="GO24" s="77">
        <f t="shared" ref="GO24:GO55" si="43">IF(BI24=2,ROUND(O24+X24+Y24+GK24,0),0)</f>
        <v>0</v>
      </c>
      <c r="GP24" s="77">
        <f t="shared" ref="GP24:GP55" si="44">IF(BI24=4,ROUND(O24+X24+Y24+GK24,0)+GX24,0)</f>
        <v>0</v>
      </c>
      <c r="GQ24" s="77"/>
      <c r="GR24" s="77">
        <v>0</v>
      </c>
      <c r="GS24" s="77">
        <v>3</v>
      </c>
      <c r="GT24" s="77">
        <v>0</v>
      </c>
      <c r="GU24" s="77"/>
      <c r="GV24" s="77">
        <f t="shared" ref="GV24:GV55" si="45">ROUND(GT24,2)</f>
        <v>0</v>
      </c>
      <c r="GW24" s="77">
        <v>1</v>
      </c>
      <c r="GX24" s="77">
        <f t="shared" ref="GX24:GX55" si="46">ROUND(GV24*GW24*I24,0)</f>
        <v>0</v>
      </c>
      <c r="GY24" s="77"/>
      <c r="GZ24" s="77"/>
      <c r="HA24" s="77">
        <v>0</v>
      </c>
      <c r="HB24" s="77">
        <v>0</v>
      </c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>
        <v>-1</v>
      </c>
      <c r="IG24" s="77"/>
      <c r="IH24" s="77"/>
      <c r="II24" s="77"/>
      <c r="IJ24" s="77"/>
      <c r="IK24" s="77">
        <v>0</v>
      </c>
      <c r="IL24" s="77"/>
      <c r="IM24" s="77"/>
      <c r="IN24" s="77"/>
      <c r="IO24" s="77"/>
      <c r="IP24" s="77"/>
      <c r="IQ24" s="77"/>
      <c r="IR24" s="77"/>
      <c r="IS24" s="77"/>
      <c r="IT24" s="77"/>
      <c r="IU24" s="77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347</v>
      </c>
      <c r="F25" t="s">
        <v>240</v>
      </c>
      <c r="G25" t="s">
        <v>241</v>
      </c>
      <c r="H25" t="s">
        <v>242</v>
      </c>
      <c r="I25">
        <f>'1.Смета.или.Акт'!E46</f>
        <v>1.5543</v>
      </c>
      <c r="J25">
        <v>0</v>
      </c>
      <c r="O25">
        <f t="shared" si="14"/>
        <v>1630</v>
      </c>
      <c r="P25">
        <f t="shared" si="15"/>
        <v>0</v>
      </c>
      <c r="Q25">
        <f t="shared" si="16"/>
        <v>323</v>
      </c>
      <c r="R25">
        <f t="shared" si="17"/>
        <v>0</v>
      </c>
      <c r="S25">
        <f t="shared" si="18"/>
        <v>1307</v>
      </c>
      <c r="T25">
        <f t="shared" si="19"/>
        <v>0</v>
      </c>
      <c r="U25">
        <f t="shared" si="20"/>
        <v>24.713370000000001</v>
      </c>
      <c r="V25">
        <f t="shared" si="21"/>
        <v>0</v>
      </c>
      <c r="W25">
        <f t="shared" si="22"/>
        <v>0</v>
      </c>
      <c r="X25">
        <f t="shared" si="23"/>
        <v>1438</v>
      </c>
      <c r="Y25">
        <f t="shared" si="24"/>
        <v>915</v>
      </c>
      <c r="AA25">
        <v>34744229</v>
      </c>
      <c r="AB25">
        <f>ROUND((AC25+AD25+AF25),2)</f>
        <v>154.66</v>
      </c>
      <c r="AC25">
        <f>ROUND((ES25),2)</f>
        <v>0</v>
      </c>
      <c r="AD25">
        <f>ROUND((((ET25)-(EU25))+AE25),2)</f>
        <v>30.64</v>
      </c>
      <c r="AE25">
        <f>ROUND((EU25),2)</f>
        <v>0</v>
      </c>
      <c r="AF25">
        <f>ROUND((EV25),2)</f>
        <v>124.02</v>
      </c>
      <c r="AG25">
        <f t="shared" si="25"/>
        <v>0</v>
      </c>
      <c r="AH25">
        <f t="shared" si="26"/>
        <v>15.9</v>
      </c>
      <c r="AI25">
        <f t="shared" si="27"/>
        <v>0</v>
      </c>
      <c r="AJ25">
        <f t="shared" si="28"/>
        <v>0</v>
      </c>
      <c r="AK25">
        <v>154.66</v>
      </c>
      <c r="AL25">
        <v>0</v>
      </c>
      <c r="AM25">
        <v>30.64</v>
      </c>
      <c r="AN25">
        <v>0</v>
      </c>
      <c r="AO25">
        <v>124.02</v>
      </c>
      <c r="AP25">
        <v>0</v>
      </c>
      <c r="AQ25">
        <v>15.9</v>
      </c>
      <c r="AR25">
        <v>0</v>
      </c>
      <c r="AS25">
        <v>0</v>
      </c>
      <c r="AT25">
        <v>110</v>
      </c>
      <c r="AU25">
        <v>70</v>
      </c>
      <c r="AV25">
        <v>1</v>
      </c>
      <c r="AW25">
        <v>1</v>
      </c>
      <c r="AZ25">
        <v>6.78</v>
      </c>
      <c r="BA25">
        <v>6.78</v>
      </c>
      <c r="BB25">
        <v>6.78</v>
      </c>
      <c r="BC25">
        <v>6.78</v>
      </c>
      <c r="BH25">
        <v>0</v>
      </c>
      <c r="BI25">
        <v>1</v>
      </c>
      <c r="BJ25" t="s">
        <v>348</v>
      </c>
      <c r="BM25">
        <v>46001</v>
      </c>
      <c r="BN25">
        <v>0</v>
      </c>
      <c r="BP25">
        <v>0</v>
      </c>
      <c r="BQ25">
        <v>9</v>
      </c>
      <c r="BR25">
        <v>0</v>
      </c>
      <c r="BS25">
        <v>6.78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110</v>
      </c>
      <c r="CA25">
        <v>70</v>
      </c>
      <c r="CF25">
        <v>0</v>
      </c>
      <c r="CG25">
        <v>0</v>
      </c>
      <c r="CM25">
        <v>0</v>
      </c>
      <c r="CO25">
        <v>0</v>
      </c>
      <c r="CP25">
        <f>(P25+Q25+S25)</f>
        <v>1630</v>
      </c>
      <c r="CQ25">
        <f t="shared" si="29"/>
        <v>0</v>
      </c>
      <c r="CR25">
        <f t="shared" si="30"/>
        <v>207.73920000000001</v>
      </c>
      <c r="CS25">
        <f t="shared" si="31"/>
        <v>0</v>
      </c>
      <c r="CT25">
        <f t="shared" si="32"/>
        <v>840.85559999999998</v>
      </c>
      <c r="CU25">
        <f t="shared" si="33"/>
        <v>0</v>
      </c>
      <c r="CV25">
        <f t="shared" si="34"/>
        <v>15.9</v>
      </c>
      <c r="CW25">
        <f t="shared" si="35"/>
        <v>0</v>
      </c>
      <c r="CX25">
        <f t="shared" si="36"/>
        <v>0</v>
      </c>
      <c r="CY25">
        <f t="shared" si="37"/>
        <v>1437.7</v>
      </c>
      <c r="CZ25">
        <f t="shared" si="38"/>
        <v>914.9</v>
      </c>
      <c r="DN25">
        <v>0</v>
      </c>
      <c r="DO25">
        <v>0</v>
      </c>
      <c r="DP25">
        <v>1</v>
      </c>
      <c r="DQ25">
        <v>1</v>
      </c>
      <c r="DU25">
        <v>1005</v>
      </c>
      <c r="DV25" t="s">
        <v>242</v>
      </c>
      <c r="DW25" t="s">
        <v>242</v>
      </c>
      <c r="DX25">
        <v>100</v>
      </c>
      <c r="EE25">
        <v>32653426</v>
      </c>
      <c r="EF25">
        <v>9</v>
      </c>
      <c r="EG25" t="s">
        <v>349</v>
      </c>
      <c r="EH25">
        <v>0</v>
      </c>
      <c r="EJ25">
        <v>1</v>
      </c>
      <c r="EK25">
        <v>46001</v>
      </c>
      <c r="EL25" t="s">
        <v>349</v>
      </c>
      <c r="EM25" t="s">
        <v>350</v>
      </c>
      <c r="EQ25">
        <v>0</v>
      </c>
      <c r="ER25">
        <v>154.66</v>
      </c>
      <c r="ES25">
        <v>0</v>
      </c>
      <c r="ET25">
        <v>30.64</v>
      </c>
      <c r="EU25">
        <v>0</v>
      </c>
      <c r="EV25">
        <v>124.02</v>
      </c>
      <c r="EW25">
        <v>15.9</v>
      </c>
      <c r="EX25">
        <v>0</v>
      </c>
      <c r="EY25">
        <v>0</v>
      </c>
      <c r="FQ25">
        <v>0</v>
      </c>
      <c r="FR25">
        <f t="shared" si="39"/>
        <v>0</v>
      </c>
      <c r="FS25">
        <v>0</v>
      </c>
      <c r="FX25">
        <v>110</v>
      </c>
      <c r="FY25">
        <v>70</v>
      </c>
      <c r="GD25">
        <v>0</v>
      </c>
      <c r="GF25">
        <v>-568208893</v>
      </c>
      <c r="GG25">
        <v>1</v>
      </c>
      <c r="GH25">
        <v>1</v>
      </c>
      <c r="GI25">
        <v>4</v>
      </c>
      <c r="GJ25">
        <v>0</v>
      </c>
      <c r="GK25">
        <f>ROUND(R25*(S12)/100,0)</f>
        <v>0</v>
      </c>
      <c r="GL25">
        <f t="shared" si="40"/>
        <v>0</v>
      </c>
      <c r="GM25">
        <f t="shared" si="41"/>
        <v>3983</v>
      </c>
      <c r="GN25">
        <f t="shared" si="42"/>
        <v>3983</v>
      </c>
      <c r="GO25">
        <f t="shared" si="43"/>
        <v>0</v>
      </c>
      <c r="GP25">
        <f t="shared" si="44"/>
        <v>0</v>
      </c>
      <c r="GR25">
        <v>0</v>
      </c>
      <c r="GS25">
        <v>3</v>
      </c>
      <c r="GT25">
        <v>0</v>
      </c>
      <c r="GV25">
        <f t="shared" si="45"/>
        <v>0</v>
      </c>
      <c r="GW25">
        <v>1</v>
      </c>
      <c r="GX25">
        <f t="shared" si="46"/>
        <v>0</v>
      </c>
      <c r="HA25">
        <v>0</v>
      </c>
      <c r="HB25">
        <v>0</v>
      </c>
      <c r="IF25">
        <v>-1</v>
      </c>
      <c r="IK25">
        <v>0</v>
      </c>
    </row>
    <row r="26" spans="1:255" x14ac:dyDescent="0.2">
      <c r="A26" s="77">
        <v>17</v>
      </c>
      <c r="B26" s="77">
        <v>1</v>
      </c>
      <c r="C26" s="77">
        <f>ROW(SmtRes!A7)</f>
        <v>7</v>
      </c>
      <c r="D26" s="77">
        <f>ROW(EtalonRes!A7)</f>
        <v>7</v>
      </c>
      <c r="E26" s="77" t="s">
        <v>351</v>
      </c>
      <c r="F26" s="77" t="s">
        <v>247</v>
      </c>
      <c r="G26" s="77" t="s">
        <v>248</v>
      </c>
      <c r="H26" s="77" t="s">
        <v>242</v>
      </c>
      <c r="I26" s="77">
        <f>'1.Смета.или.Акт'!E50</f>
        <v>1.5543</v>
      </c>
      <c r="J26" s="77">
        <v>0</v>
      </c>
      <c r="K26" s="77"/>
      <c r="L26" s="77"/>
      <c r="M26" s="77"/>
      <c r="N26" s="77"/>
      <c r="O26" s="77">
        <f t="shared" si="14"/>
        <v>112</v>
      </c>
      <c r="P26" s="77">
        <f t="shared" si="15"/>
        <v>0</v>
      </c>
      <c r="Q26" s="77">
        <f t="shared" si="16"/>
        <v>0</v>
      </c>
      <c r="R26" s="77">
        <f t="shared" si="17"/>
        <v>0</v>
      </c>
      <c r="S26" s="77">
        <f t="shared" si="18"/>
        <v>112</v>
      </c>
      <c r="T26" s="77">
        <f t="shared" si="19"/>
        <v>0</v>
      </c>
      <c r="U26" s="77">
        <f t="shared" si="20"/>
        <v>14.315103000000001</v>
      </c>
      <c r="V26" s="77">
        <f t="shared" si="21"/>
        <v>0</v>
      </c>
      <c r="W26" s="77">
        <f t="shared" si="22"/>
        <v>0</v>
      </c>
      <c r="X26" s="77">
        <f t="shared" si="23"/>
        <v>93</v>
      </c>
      <c r="Y26" s="77">
        <f t="shared" si="24"/>
        <v>73</v>
      </c>
      <c r="Z26" s="77"/>
      <c r="AA26" s="77">
        <v>34744228</v>
      </c>
      <c r="AB26" s="77">
        <f>'1.Смета.или.Акт'!F50</f>
        <v>72.03</v>
      </c>
      <c r="AC26" s="77">
        <f>ROUND((ES26),2)</f>
        <v>0</v>
      </c>
      <c r="AD26" s="77">
        <f>'1.Смета.или.Акт'!H50</f>
        <v>0.19</v>
      </c>
      <c r="AE26" s="77">
        <f>'1.Смета.или.Акт'!I50</f>
        <v>0</v>
      </c>
      <c r="AF26" s="77">
        <f>'1.Смета.или.Акт'!G50</f>
        <v>71.84</v>
      </c>
      <c r="AG26" s="77">
        <f t="shared" si="25"/>
        <v>0</v>
      </c>
      <c r="AH26" s="77">
        <f t="shared" si="26"/>
        <v>9.2100000000000009</v>
      </c>
      <c r="AI26" s="77">
        <f t="shared" si="27"/>
        <v>0</v>
      </c>
      <c r="AJ26" s="77">
        <f t="shared" si="28"/>
        <v>0</v>
      </c>
      <c r="AK26" s="77">
        <v>72.03</v>
      </c>
      <c r="AL26" s="77">
        <v>0</v>
      </c>
      <c r="AM26" s="77">
        <v>0.19</v>
      </c>
      <c r="AN26" s="77">
        <v>0</v>
      </c>
      <c r="AO26" s="77">
        <v>71.84</v>
      </c>
      <c r="AP26" s="77">
        <v>0</v>
      </c>
      <c r="AQ26" s="77">
        <v>9.2100000000000009</v>
      </c>
      <c r="AR26" s="77">
        <v>0</v>
      </c>
      <c r="AS26" s="77">
        <v>0</v>
      </c>
      <c r="AT26" s="77">
        <f>'1.Смета.или.Акт'!E51</f>
        <v>83</v>
      </c>
      <c r="AU26" s="77">
        <f>'1.Смета.или.Акт'!E52</f>
        <v>65</v>
      </c>
      <c r="AV26" s="77">
        <v>1</v>
      </c>
      <c r="AW26" s="77">
        <v>1</v>
      </c>
      <c r="AX26" s="77"/>
      <c r="AY26" s="77"/>
      <c r="AZ26" s="77">
        <v>1</v>
      </c>
      <c r="BA26" s="77">
        <v>1</v>
      </c>
      <c r="BB26" s="77">
        <v>1</v>
      </c>
      <c r="BC26" s="77">
        <v>1</v>
      </c>
      <c r="BD26" s="77"/>
      <c r="BE26" s="77"/>
      <c r="BF26" s="77"/>
      <c r="BG26" s="77"/>
      <c r="BH26" s="77">
        <v>0</v>
      </c>
      <c r="BI26" s="77">
        <v>1</v>
      </c>
      <c r="BJ26" s="77" t="s">
        <v>352</v>
      </c>
      <c r="BK26" s="77"/>
      <c r="BL26" s="77"/>
      <c r="BM26" s="77">
        <v>58001</v>
      </c>
      <c r="BN26" s="77">
        <v>0</v>
      </c>
      <c r="BO26" s="77"/>
      <c r="BP26" s="77">
        <v>0</v>
      </c>
      <c r="BQ26" s="77">
        <v>6</v>
      </c>
      <c r="BR26" s="77">
        <v>0</v>
      </c>
      <c r="BS26" s="77">
        <v>1</v>
      </c>
      <c r="BT26" s="77">
        <v>1</v>
      </c>
      <c r="BU26" s="77">
        <v>1</v>
      </c>
      <c r="BV26" s="77">
        <v>1</v>
      </c>
      <c r="BW26" s="77">
        <v>1</v>
      </c>
      <c r="BX26" s="77">
        <v>1</v>
      </c>
      <c r="BY26" s="77"/>
      <c r="BZ26" s="77">
        <v>83</v>
      </c>
      <c r="CA26" s="77">
        <v>65</v>
      </c>
      <c r="CB26" s="77"/>
      <c r="CC26" s="77"/>
      <c r="CD26" s="77"/>
      <c r="CE26" s="77"/>
      <c r="CF26" s="77">
        <v>0</v>
      </c>
      <c r="CG26" s="77">
        <v>0</v>
      </c>
      <c r="CH26" s="77"/>
      <c r="CI26" s="77"/>
      <c r="CJ26" s="77"/>
      <c r="CK26" s="77"/>
      <c r="CL26" s="77"/>
      <c r="CM26" s="77">
        <v>0</v>
      </c>
      <c r="CN26" s="77"/>
      <c r="CO26" s="77">
        <v>0</v>
      </c>
      <c r="CP26" s="77">
        <f>IF('1.Смета.или.Акт'!F50=AC26+AD26+AF26,P26+Q26+S26,I26*AB26)</f>
        <v>112</v>
      </c>
      <c r="CQ26" s="77">
        <f t="shared" si="29"/>
        <v>0</v>
      </c>
      <c r="CR26" s="77">
        <f t="shared" si="30"/>
        <v>0.19</v>
      </c>
      <c r="CS26" s="77">
        <f t="shared" si="31"/>
        <v>0</v>
      </c>
      <c r="CT26" s="77">
        <f t="shared" si="32"/>
        <v>71.84</v>
      </c>
      <c r="CU26" s="77">
        <f t="shared" si="33"/>
        <v>0</v>
      </c>
      <c r="CV26" s="77">
        <f t="shared" si="34"/>
        <v>9.2100000000000009</v>
      </c>
      <c r="CW26" s="77">
        <f t="shared" si="35"/>
        <v>0</v>
      </c>
      <c r="CX26" s="77">
        <f t="shared" si="36"/>
        <v>0</v>
      </c>
      <c r="CY26" s="77">
        <f t="shared" si="37"/>
        <v>92.96</v>
      </c>
      <c r="CZ26" s="77">
        <f t="shared" si="38"/>
        <v>72.8</v>
      </c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>
        <v>0</v>
      </c>
      <c r="DO26" s="77">
        <v>0</v>
      </c>
      <c r="DP26" s="77">
        <v>1</v>
      </c>
      <c r="DQ26" s="77">
        <v>1</v>
      </c>
      <c r="DR26" s="77"/>
      <c r="DS26" s="77"/>
      <c r="DT26" s="77"/>
      <c r="DU26" s="77">
        <v>1005</v>
      </c>
      <c r="DV26" s="77" t="s">
        <v>242</v>
      </c>
      <c r="DW26" s="77" t="str">
        <f>'1.Смета.или.Акт'!D50</f>
        <v>100 м2</v>
      </c>
      <c r="DX26" s="77">
        <v>100</v>
      </c>
      <c r="DY26" s="77"/>
      <c r="DZ26" s="77"/>
      <c r="EA26" s="77"/>
      <c r="EB26" s="77"/>
      <c r="EC26" s="77"/>
      <c r="ED26" s="77"/>
      <c r="EE26" s="77">
        <v>32653438</v>
      </c>
      <c r="EF26" s="77">
        <v>6</v>
      </c>
      <c r="EG26" s="77" t="s">
        <v>353</v>
      </c>
      <c r="EH26" s="77">
        <v>0</v>
      </c>
      <c r="EI26" s="77"/>
      <c r="EJ26" s="77">
        <v>1</v>
      </c>
      <c r="EK26" s="77">
        <v>58001</v>
      </c>
      <c r="EL26" s="77" t="s">
        <v>354</v>
      </c>
      <c r="EM26" s="77" t="s">
        <v>355</v>
      </c>
      <c r="EN26" s="77"/>
      <c r="EO26" s="77"/>
      <c r="EP26" s="77"/>
      <c r="EQ26" s="77">
        <v>0</v>
      </c>
      <c r="ER26" s="77">
        <v>72.03</v>
      </c>
      <c r="ES26" s="77">
        <v>0</v>
      </c>
      <c r="ET26" s="77">
        <v>0.19</v>
      </c>
      <c r="EU26" s="77">
        <v>0</v>
      </c>
      <c r="EV26" s="77">
        <v>71.84</v>
      </c>
      <c r="EW26" s="77">
        <v>9.2100000000000009</v>
      </c>
      <c r="EX26" s="77">
        <v>0</v>
      </c>
      <c r="EY26" s="77">
        <v>0</v>
      </c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>
        <v>0</v>
      </c>
      <c r="FR26" s="77">
        <f t="shared" si="39"/>
        <v>0</v>
      </c>
      <c r="FS26" s="77">
        <v>0</v>
      </c>
      <c r="FT26" s="77"/>
      <c r="FU26" s="77"/>
      <c r="FV26" s="77"/>
      <c r="FW26" s="77"/>
      <c r="FX26" s="77">
        <v>83</v>
      </c>
      <c r="FY26" s="77">
        <v>65</v>
      </c>
      <c r="FZ26" s="77"/>
      <c r="GA26" s="77"/>
      <c r="GB26" s="77"/>
      <c r="GC26" s="77"/>
      <c r="GD26" s="77">
        <v>0</v>
      </c>
      <c r="GE26" s="77"/>
      <c r="GF26" s="77">
        <v>2126040044</v>
      </c>
      <c r="GG26" s="77">
        <v>2</v>
      </c>
      <c r="GH26" s="77">
        <v>1</v>
      </c>
      <c r="GI26" s="77">
        <v>-2</v>
      </c>
      <c r="GJ26" s="77">
        <v>0</v>
      </c>
      <c r="GK26" s="77">
        <f>ROUND(R26*(R12)/100,0)</f>
        <v>0</v>
      </c>
      <c r="GL26" s="77">
        <f t="shared" si="40"/>
        <v>0</v>
      </c>
      <c r="GM26" s="77">
        <f t="shared" si="41"/>
        <v>278</v>
      </c>
      <c r="GN26" s="77">
        <f t="shared" si="42"/>
        <v>278</v>
      </c>
      <c r="GO26" s="77">
        <f t="shared" si="43"/>
        <v>0</v>
      </c>
      <c r="GP26" s="77">
        <f t="shared" si="44"/>
        <v>0</v>
      </c>
      <c r="GQ26" s="77"/>
      <c r="GR26" s="77">
        <v>0</v>
      </c>
      <c r="GS26" s="77">
        <v>3</v>
      </c>
      <c r="GT26" s="77">
        <v>0</v>
      </c>
      <c r="GU26" s="77"/>
      <c r="GV26" s="77">
        <f t="shared" si="45"/>
        <v>0</v>
      </c>
      <c r="GW26" s="77">
        <v>1</v>
      </c>
      <c r="GX26" s="77">
        <f t="shared" si="46"/>
        <v>0</v>
      </c>
      <c r="GY26" s="77"/>
      <c r="GZ26" s="77"/>
      <c r="HA26" s="77">
        <v>0</v>
      </c>
      <c r="HB26" s="77">
        <v>0</v>
      </c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>
        <v>-1</v>
      </c>
      <c r="IG26" s="77"/>
      <c r="IH26" s="77"/>
      <c r="II26" s="77"/>
      <c r="IJ26" s="77"/>
      <c r="IK26" s="77">
        <v>0</v>
      </c>
      <c r="IL26" s="77"/>
      <c r="IM26" s="77"/>
      <c r="IN26" s="77"/>
      <c r="IO26" s="77"/>
      <c r="IP26" s="77"/>
      <c r="IQ26" s="77"/>
      <c r="IR26" s="77"/>
      <c r="IS26" s="77"/>
      <c r="IT26" s="77"/>
      <c r="IU26" s="77"/>
    </row>
    <row r="27" spans="1:255" x14ac:dyDescent="0.2">
      <c r="A27">
        <v>17</v>
      </c>
      <c r="B27">
        <v>1</v>
      </c>
      <c r="C27">
        <f>ROW(SmtRes!A10)</f>
        <v>10</v>
      </c>
      <c r="D27">
        <f>ROW(EtalonRes!A10)</f>
        <v>10</v>
      </c>
      <c r="E27" t="s">
        <v>351</v>
      </c>
      <c r="F27" t="s">
        <v>247</v>
      </c>
      <c r="G27" t="s">
        <v>248</v>
      </c>
      <c r="H27" t="s">
        <v>242</v>
      </c>
      <c r="I27">
        <f>'1.Смета.или.Акт'!E50</f>
        <v>1.5543</v>
      </c>
      <c r="J27">
        <v>0</v>
      </c>
      <c r="O27">
        <f t="shared" si="14"/>
        <v>759</v>
      </c>
      <c r="P27">
        <f t="shared" si="15"/>
        <v>0</v>
      </c>
      <c r="Q27">
        <f t="shared" si="16"/>
        <v>2</v>
      </c>
      <c r="R27">
        <f t="shared" si="17"/>
        <v>0</v>
      </c>
      <c r="S27">
        <f t="shared" si="18"/>
        <v>757</v>
      </c>
      <c r="T27">
        <f t="shared" si="19"/>
        <v>0</v>
      </c>
      <c r="U27">
        <f t="shared" si="20"/>
        <v>14.315103000000001</v>
      </c>
      <c r="V27">
        <f t="shared" si="21"/>
        <v>0</v>
      </c>
      <c r="W27">
        <f t="shared" si="22"/>
        <v>0</v>
      </c>
      <c r="X27">
        <f t="shared" si="23"/>
        <v>628</v>
      </c>
      <c r="Y27">
        <f t="shared" si="24"/>
        <v>492</v>
      </c>
      <c r="AA27">
        <v>34744229</v>
      </c>
      <c r="AB27">
        <f>ROUND((AC27+AD27+AF27),2)</f>
        <v>72.03</v>
      </c>
      <c r="AC27">
        <f>ROUND((ES27),2)</f>
        <v>0</v>
      </c>
      <c r="AD27">
        <f>ROUND((((ET27)-(EU27))+AE27),2)</f>
        <v>0.19</v>
      </c>
      <c r="AE27">
        <f t="shared" ref="AE27:AF29" si="47">ROUND((EU27),2)</f>
        <v>0</v>
      </c>
      <c r="AF27">
        <f t="shared" si="47"/>
        <v>71.84</v>
      </c>
      <c r="AG27">
        <f t="shared" si="25"/>
        <v>0</v>
      </c>
      <c r="AH27">
        <f t="shared" si="26"/>
        <v>9.2100000000000009</v>
      </c>
      <c r="AI27">
        <f t="shared" si="27"/>
        <v>0</v>
      </c>
      <c r="AJ27">
        <f t="shared" si="28"/>
        <v>0</v>
      </c>
      <c r="AK27">
        <v>72.03</v>
      </c>
      <c r="AL27">
        <v>0</v>
      </c>
      <c r="AM27">
        <v>0.19</v>
      </c>
      <c r="AN27">
        <v>0</v>
      </c>
      <c r="AO27">
        <v>71.84</v>
      </c>
      <c r="AP27">
        <v>0</v>
      </c>
      <c r="AQ27">
        <v>9.2100000000000009</v>
      </c>
      <c r="AR27">
        <v>0</v>
      </c>
      <c r="AS27">
        <v>0</v>
      </c>
      <c r="AT27">
        <v>83</v>
      </c>
      <c r="AU27">
        <v>65</v>
      </c>
      <c r="AV27">
        <v>1</v>
      </c>
      <c r="AW27">
        <v>1</v>
      </c>
      <c r="AZ27">
        <v>6.78</v>
      </c>
      <c r="BA27">
        <v>6.78</v>
      </c>
      <c r="BB27">
        <v>6.78</v>
      </c>
      <c r="BC27">
        <v>6.78</v>
      </c>
      <c r="BH27">
        <v>0</v>
      </c>
      <c r="BI27">
        <v>1</v>
      </c>
      <c r="BJ27" t="s">
        <v>352</v>
      </c>
      <c r="BM27">
        <v>58001</v>
      </c>
      <c r="BN27">
        <v>0</v>
      </c>
      <c r="BP27">
        <v>0</v>
      </c>
      <c r="BQ27">
        <v>6</v>
      </c>
      <c r="BR27">
        <v>0</v>
      </c>
      <c r="BS27">
        <v>6.78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83</v>
      </c>
      <c r="CA27">
        <v>65</v>
      </c>
      <c r="CF27">
        <v>0</v>
      </c>
      <c r="CG27">
        <v>0</v>
      </c>
      <c r="CM27">
        <v>0</v>
      </c>
      <c r="CO27">
        <v>0</v>
      </c>
      <c r="CP27">
        <f>(P27+Q27+S27)</f>
        <v>759</v>
      </c>
      <c r="CQ27">
        <f t="shared" si="29"/>
        <v>0</v>
      </c>
      <c r="CR27">
        <f t="shared" si="30"/>
        <v>1.2882</v>
      </c>
      <c r="CS27">
        <f t="shared" si="31"/>
        <v>0</v>
      </c>
      <c r="CT27">
        <f t="shared" si="32"/>
        <v>487.07520000000005</v>
      </c>
      <c r="CU27">
        <f t="shared" si="33"/>
        <v>0</v>
      </c>
      <c r="CV27">
        <f t="shared" si="34"/>
        <v>9.2100000000000009</v>
      </c>
      <c r="CW27">
        <f t="shared" si="35"/>
        <v>0</v>
      </c>
      <c r="CX27">
        <f t="shared" si="36"/>
        <v>0</v>
      </c>
      <c r="CY27">
        <f t="shared" si="37"/>
        <v>628.30999999999995</v>
      </c>
      <c r="CZ27">
        <f t="shared" si="38"/>
        <v>492.05</v>
      </c>
      <c r="DN27">
        <v>0</v>
      </c>
      <c r="DO27">
        <v>0</v>
      </c>
      <c r="DP27">
        <v>1</v>
      </c>
      <c r="DQ27">
        <v>1</v>
      </c>
      <c r="DU27">
        <v>1005</v>
      </c>
      <c r="DV27" t="s">
        <v>242</v>
      </c>
      <c r="DW27" t="s">
        <v>242</v>
      </c>
      <c r="DX27">
        <v>100</v>
      </c>
      <c r="EE27">
        <v>32653438</v>
      </c>
      <c r="EF27">
        <v>6</v>
      </c>
      <c r="EG27" t="s">
        <v>353</v>
      </c>
      <c r="EH27">
        <v>0</v>
      </c>
      <c r="EJ27">
        <v>1</v>
      </c>
      <c r="EK27">
        <v>58001</v>
      </c>
      <c r="EL27" t="s">
        <v>354</v>
      </c>
      <c r="EM27" t="s">
        <v>355</v>
      </c>
      <c r="EQ27">
        <v>0</v>
      </c>
      <c r="ER27">
        <v>72.03</v>
      </c>
      <c r="ES27">
        <v>0</v>
      </c>
      <c r="ET27">
        <v>0.19</v>
      </c>
      <c r="EU27">
        <v>0</v>
      </c>
      <c r="EV27">
        <v>71.84</v>
      </c>
      <c r="EW27">
        <v>9.2100000000000009</v>
      </c>
      <c r="EX27">
        <v>0</v>
      </c>
      <c r="EY27">
        <v>0</v>
      </c>
      <c r="FQ27">
        <v>0</v>
      </c>
      <c r="FR27">
        <f t="shared" si="39"/>
        <v>0</v>
      </c>
      <c r="FS27">
        <v>0</v>
      </c>
      <c r="FX27">
        <v>83</v>
      </c>
      <c r="FY27">
        <v>65</v>
      </c>
      <c r="GD27">
        <v>0</v>
      </c>
      <c r="GF27">
        <v>2126040044</v>
      </c>
      <c r="GG27">
        <v>1</v>
      </c>
      <c r="GH27">
        <v>1</v>
      </c>
      <c r="GI27">
        <v>4</v>
      </c>
      <c r="GJ27">
        <v>0</v>
      </c>
      <c r="GK27">
        <f>ROUND(R27*(S12)/100,0)</f>
        <v>0</v>
      </c>
      <c r="GL27">
        <f t="shared" si="40"/>
        <v>0</v>
      </c>
      <c r="GM27">
        <f t="shared" si="41"/>
        <v>1879</v>
      </c>
      <c r="GN27">
        <f t="shared" si="42"/>
        <v>1879</v>
      </c>
      <c r="GO27">
        <f t="shared" si="43"/>
        <v>0</v>
      </c>
      <c r="GP27">
        <f t="shared" si="44"/>
        <v>0</v>
      </c>
      <c r="GR27">
        <v>0</v>
      </c>
      <c r="GS27">
        <v>3</v>
      </c>
      <c r="GT27">
        <v>0</v>
      </c>
      <c r="GV27">
        <f t="shared" si="45"/>
        <v>0</v>
      </c>
      <c r="GW27">
        <v>1</v>
      </c>
      <c r="GX27">
        <f t="shared" si="46"/>
        <v>0</v>
      </c>
      <c r="HA27">
        <v>0</v>
      </c>
      <c r="HB27">
        <v>0</v>
      </c>
      <c r="IF27">
        <v>-1</v>
      </c>
      <c r="IK27">
        <v>0</v>
      </c>
    </row>
    <row r="28" spans="1:255" x14ac:dyDescent="0.2">
      <c r="A28" s="77">
        <v>18</v>
      </c>
      <c r="B28" s="77">
        <v>1</v>
      </c>
      <c r="C28" s="77">
        <v>7</v>
      </c>
      <c r="D28" s="77"/>
      <c r="E28" s="77" t="s">
        <v>249</v>
      </c>
      <c r="F28" s="77" t="str">
        <f>'1.Смета.или.Акт'!B54</f>
        <v>01.7.07.07</v>
      </c>
      <c r="G28" s="77" t="str">
        <f>'1.Смета.или.Акт'!C54</f>
        <v>Строительный мусор</v>
      </c>
      <c r="H28" s="77" t="s">
        <v>34</v>
      </c>
      <c r="I28" s="77">
        <f>I26*J28</f>
        <v>0.15543000000000001</v>
      </c>
      <c r="J28" s="77">
        <v>0.1</v>
      </c>
      <c r="K28" s="77"/>
      <c r="L28" s="77"/>
      <c r="M28" s="77"/>
      <c r="N28" s="77"/>
      <c r="O28" s="77">
        <f t="shared" si="14"/>
        <v>0</v>
      </c>
      <c r="P28" s="77">
        <f t="shared" si="15"/>
        <v>0</v>
      </c>
      <c r="Q28" s="77">
        <f t="shared" si="16"/>
        <v>0</v>
      </c>
      <c r="R28" s="77">
        <f t="shared" si="17"/>
        <v>0</v>
      </c>
      <c r="S28" s="77">
        <f t="shared" si="18"/>
        <v>0</v>
      </c>
      <c r="T28" s="77">
        <f t="shared" si="19"/>
        <v>0</v>
      </c>
      <c r="U28" s="77">
        <f t="shared" si="20"/>
        <v>0</v>
      </c>
      <c r="V28" s="77">
        <f t="shared" si="21"/>
        <v>0</v>
      </c>
      <c r="W28" s="77">
        <f t="shared" si="22"/>
        <v>0</v>
      </c>
      <c r="X28" s="77">
        <f t="shared" si="23"/>
        <v>0</v>
      </c>
      <c r="Y28" s="77">
        <f t="shared" si="24"/>
        <v>0</v>
      </c>
      <c r="Z28" s="77"/>
      <c r="AA28" s="77">
        <v>34744228</v>
      </c>
      <c r="AB28" s="77">
        <f>ROUND((AC28+AD28+AF28),2)</f>
        <v>0</v>
      </c>
      <c r="AC28" s="77">
        <f>'1.Смета.или.Акт'!F54</f>
        <v>0</v>
      </c>
      <c r="AD28" s="77">
        <f>ROUND((((ET28)-(EU28))+AE28),2)</f>
        <v>0</v>
      </c>
      <c r="AE28" s="77">
        <f t="shared" si="47"/>
        <v>0</v>
      </c>
      <c r="AF28" s="77">
        <f t="shared" si="47"/>
        <v>0</v>
      </c>
      <c r="AG28" s="77">
        <f t="shared" si="25"/>
        <v>0</v>
      </c>
      <c r="AH28" s="77">
        <f t="shared" si="26"/>
        <v>0</v>
      </c>
      <c r="AI28" s="77">
        <f t="shared" si="27"/>
        <v>0</v>
      </c>
      <c r="AJ28" s="77">
        <f t="shared" si="28"/>
        <v>0</v>
      </c>
      <c r="AK28" s="77">
        <v>0</v>
      </c>
      <c r="AL28" s="77">
        <v>0</v>
      </c>
      <c r="AM28" s="77">
        <v>0</v>
      </c>
      <c r="AN28" s="77">
        <v>0</v>
      </c>
      <c r="AO28" s="77">
        <v>0</v>
      </c>
      <c r="AP28" s="77">
        <v>0</v>
      </c>
      <c r="AQ28" s="77">
        <v>0</v>
      </c>
      <c r="AR28" s="77">
        <v>0</v>
      </c>
      <c r="AS28" s="77">
        <v>0</v>
      </c>
      <c r="AT28" s="77">
        <v>106</v>
      </c>
      <c r="AU28" s="77">
        <v>65</v>
      </c>
      <c r="AV28" s="77">
        <v>1</v>
      </c>
      <c r="AW28" s="77">
        <v>1</v>
      </c>
      <c r="AX28" s="77"/>
      <c r="AY28" s="77"/>
      <c r="AZ28" s="77">
        <v>1</v>
      </c>
      <c r="BA28" s="77">
        <v>1</v>
      </c>
      <c r="BB28" s="77">
        <v>1</v>
      </c>
      <c r="BC28" s="77">
        <v>1</v>
      </c>
      <c r="BD28" s="77"/>
      <c r="BE28" s="77"/>
      <c r="BF28" s="77"/>
      <c r="BG28" s="77"/>
      <c r="BH28" s="77">
        <v>3</v>
      </c>
      <c r="BI28" s="77">
        <v>1</v>
      </c>
      <c r="BJ28" s="77"/>
      <c r="BK28" s="77"/>
      <c r="BL28" s="77"/>
      <c r="BM28" s="77">
        <v>0</v>
      </c>
      <c r="BN28" s="77">
        <v>0</v>
      </c>
      <c r="BO28" s="77"/>
      <c r="BP28" s="77">
        <v>0</v>
      </c>
      <c r="BQ28" s="77">
        <v>20</v>
      </c>
      <c r="BR28" s="77">
        <v>0</v>
      </c>
      <c r="BS28" s="77">
        <v>1</v>
      </c>
      <c r="BT28" s="77">
        <v>1</v>
      </c>
      <c r="BU28" s="77">
        <v>1</v>
      </c>
      <c r="BV28" s="77">
        <v>1</v>
      </c>
      <c r="BW28" s="77">
        <v>1</v>
      </c>
      <c r="BX28" s="77">
        <v>1</v>
      </c>
      <c r="BY28" s="77"/>
      <c r="BZ28" s="77">
        <v>106</v>
      </c>
      <c r="CA28" s="77">
        <v>65</v>
      </c>
      <c r="CB28" s="77"/>
      <c r="CC28" s="77"/>
      <c r="CD28" s="77"/>
      <c r="CE28" s="77"/>
      <c r="CF28" s="77">
        <v>0</v>
      </c>
      <c r="CG28" s="77">
        <v>0</v>
      </c>
      <c r="CH28" s="77"/>
      <c r="CI28" s="77"/>
      <c r="CJ28" s="77"/>
      <c r="CK28" s="77"/>
      <c r="CL28" s="77"/>
      <c r="CM28" s="77">
        <v>0</v>
      </c>
      <c r="CN28" s="77"/>
      <c r="CO28" s="77">
        <v>0</v>
      </c>
      <c r="CP28" s="77">
        <f>IF('1.Смета.или.Акт'!F54=AC28+AD28+AF28,P28+Q28+S28,I28*AB28)</f>
        <v>0</v>
      </c>
      <c r="CQ28" s="77">
        <f t="shared" si="29"/>
        <v>0</v>
      </c>
      <c r="CR28" s="77">
        <f t="shared" si="30"/>
        <v>0</v>
      </c>
      <c r="CS28" s="77">
        <f t="shared" si="31"/>
        <v>0</v>
      </c>
      <c r="CT28" s="77">
        <f t="shared" si="32"/>
        <v>0</v>
      </c>
      <c r="CU28" s="77">
        <f t="shared" si="33"/>
        <v>0</v>
      </c>
      <c r="CV28" s="77">
        <f t="shared" si="34"/>
        <v>0</v>
      </c>
      <c r="CW28" s="77">
        <f t="shared" si="35"/>
        <v>0</v>
      </c>
      <c r="CX28" s="77">
        <f t="shared" si="36"/>
        <v>0</v>
      </c>
      <c r="CY28" s="77">
        <f t="shared" si="37"/>
        <v>0</v>
      </c>
      <c r="CZ28" s="77">
        <f t="shared" si="38"/>
        <v>0</v>
      </c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>
        <v>0</v>
      </c>
      <c r="DO28" s="77">
        <v>0</v>
      </c>
      <c r="DP28" s="77">
        <v>1</v>
      </c>
      <c r="DQ28" s="77">
        <v>1</v>
      </c>
      <c r="DR28" s="77"/>
      <c r="DS28" s="77"/>
      <c r="DT28" s="77"/>
      <c r="DU28" s="77">
        <v>1009</v>
      </c>
      <c r="DV28" s="77" t="s">
        <v>34</v>
      </c>
      <c r="DW28" s="77" t="str">
        <f>'1.Смета.или.Акт'!D54</f>
        <v>т</v>
      </c>
      <c r="DX28" s="77">
        <v>1000</v>
      </c>
      <c r="DY28" s="77"/>
      <c r="DZ28" s="77"/>
      <c r="EA28" s="77"/>
      <c r="EB28" s="77"/>
      <c r="EC28" s="77"/>
      <c r="ED28" s="77"/>
      <c r="EE28" s="77">
        <v>32653299</v>
      </c>
      <c r="EF28" s="77">
        <v>20</v>
      </c>
      <c r="EG28" s="77" t="s">
        <v>356</v>
      </c>
      <c r="EH28" s="77">
        <v>0</v>
      </c>
      <c r="EI28" s="77"/>
      <c r="EJ28" s="77">
        <v>1</v>
      </c>
      <c r="EK28" s="77">
        <v>0</v>
      </c>
      <c r="EL28" s="77" t="s">
        <v>357</v>
      </c>
      <c r="EM28" s="77" t="s">
        <v>358</v>
      </c>
      <c r="EN28" s="77"/>
      <c r="EO28" s="77"/>
      <c r="EP28" s="77"/>
      <c r="EQ28" s="77">
        <v>0</v>
      </c>
      <c r="ER28" s="77">
        <v>0</v>
      </c>
      <c r="ES28" s="77">
        <v>0</v>
      </c>
      <c r="ET28" s="77">
        <v>0</v>
      </c>
      <c r="EU28" s="77">
        <v>0</v>
      </c>
      <c r="EV28" s="77">
        <v>0</v>
      </c>
      <c r="EW28" s="77">
        <v>0</v>
      </c>
      <c r="EX28" s="77">
        <v>0</v>
      </c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>
        <v>0</v>
      </c>
      <c r="FR28" s="77">
        <f t="shared" si="39"/>
        <v>0</v>
      </c>
      <c r="FS28" s="77">
        <v>0</v>
      </c>
      <c r="FT28" s="77"/>
      <c r="FU28" s="77"/>
      <c r="FV28" s="77"/>
      <c r="FW28" s="77"/>
      <c r="FX28" s="77">
        <v>106</v>
      </c>
      <c r="FY28" s="77">
        <v>65</v>
      </c>
      <c r="FZ28" s="77"/>
      <c r="GA28" s="77"/>
      <c r="GB28" s="77"/>
      <c r="GC28" s="77"/>
      <c r="GD28" s="77">
        <v>0</v>
      </c>
      <c r="GE28" s="77"/>
      <c r="GF28" s="77">
        <v>-179832266</v>
      </c>
      <c r="GG28" s="77">
        <v>2</v>
      </c>
      <c r="GH28" s="77">
        <v>1</v>
      </c>
      <c r="GI28" s="77">
        <v>-2</v>
      </c>
      <c r="GJ28" s="77">
        <v>0</v>
      </c>
      <c r="GK28" s="77">
        <f>ROUND(R28*(R12)/100,0)</f>
        <v>0</v>
      </c>
      <c r="GL28" s="77">
        <f t="shared" si="40"/>
        <v>0</v>
      </c>
      <c r="GM28" s="77">
        <f t="shared" si="41"/>
        <v>0</v>
      </c>
      <c r="GN28" s="77">
        <f t="shared" si="42"/>
        <v>0</v>
      </c>
      <c r="GO28" s="77">
        <f t="shared" si="43"/>
        <v>0</v>
      </c>
      <c r="GP28" s="77">
        <f t="shared" si="44"/>
        <v>0</v>
      </c>
      <c r="GQ28" s="77"/>
      <c r="GR28" s="77">
        <v>0</v>
      </c>
      <c r="GS28" s="77">
        <v>3</v>
      </c>
      <c r="GT28" s="77">
        <v>0</v>
      </c>
      <c r="GU28" s="77"/>
      <c r="GV28" s="77">
        <f t="shared" si="45"/>
        <v>0</v>
      </c>
      <c r="GW28" s="77">
        <v>1</v>
      </c>
      <c r="GX28" s="77">
        <f t="shared" si="46"/>
        <v>0</v>
      </c>
      <c r="GY28" s="77"/>
      <c r="GZ28" s="77"/>
      <c r="HA28" s="77">
        <v>0</v>
      </c>
      <c r="HB28" s="77">
        <v>0</v>
      </c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>
        <v>-1</v>
      </c>
      <c r="IG28" s="77"/>
      <c r="IH28" s="77"/>
      <c r="II28" s="77"/>
      <c r="IJ28" s="77"/>
      <c r="IK28" s="77">
        <v>0</v>
      </c>
      <c r="IL28" s="77"/>
      <c r="IM28" s="77"/>
      <c r="IN28" s="77"/>
      <c r="IO28" s="77"/>
      <c r="IP28" s="77"/>
      <c r="IQ28" s="77"/>
      <c r="IR28" s="77"/>
      <c r="IS28" s="77"/>
      <c r="IT28" s="77"/>
      <c r="IU28" s="77"/>
    </row>
    <row r="29" spans="1:255" x14ac:dyDescent="0.2">
      <c r="A29">
        <v>18</v>
      </c>
      <c r="B29">
        <v>1</v>
      </c>
      <c r="C29">
        <v>10</v>
      </c>
      <c r="E29" t="s">
        <v>249</v>
      </c>
      <c r="F29" t="s">
        <v>180</v>
      </c>
      <c r="G29" t="s">
        <v>181</v>
      </c>
      <c r="H29" t="s">
        <v>34</v>
      </c>
      <c r="I29">
        <f>I27*J29</f>
        <v>0.15543000000000001</v>
      </c>
      <c r="J29">
        <v>0.1</v>
      </c>
      <c r="O29">
        <f t="shared" si="14"/>
        <v>0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0</v>
      </c>
      <c r="T29">
        <f t="shared" si="19"/>
        <v>0</v>
      </c>
      <c r="U29">
        <f t="shared" si="20"/>
        <v>0</v>
      </c>
      <c r="V29">
        <f t="shared" si="21"/>
        <v>0</v>
      </c>
      <c r="W29">
        <f t="shared" si="22"/>
        <v>0</v>
      </c>
      <c r="X29">
        <f t="shared" si="23"/>
        <v>0</v>
      </c>
      <c r="Y29">
        <f t="shared" si="24"/>
        <v>0</v>
      </c>
      <c r="AA29">
        <v>34744229</v>
      </c>
      <c r="AB29">
        <f>ROUND((AC29+AD29+AF29),2)</f>
        <v>0</v>
      </c>
      <c r="AC29">
        <f>ROUND((ES29),2)</f>
        <v>0</v>
      </c>
      <c r="AD29">
        <f>ROUND((((ET29)-(EU29))+AE29),2)</f>
        <v>0</v>
      </c>
      <c r="AE29">
        <f t="shared" si="47"/>
        <v>0</v>
      </c>
      <c r="AF29">
        <f t="shared" si="47"/>
        <v>0</v>
      </c>
      <c r="AG29">
        <f t="shared" si="25"/>
        <v>0</v>
      </c>
      <c r="AH29">
        <f t="shared" si="26"/>
        <v>0</v>
      </c>
      <c r="AI29">
        <f t="shared" si="27"/>
        <v>0</v>
      </c>
      <c r="AJ29">
        <f t="shared" si="28"/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106</v>
      </c>
      <c r="AU29">
        <v>65</v>
      </c>
      <c r="AV29">
        <v>1</v>
      </c>
      <c r="AW29">
        <v>1</v>
      </c>
      <c r="AZ29">
        <v>6.78</v>
      </c>
      <c r="BA29">
        <v>1</v>
      </c>
      <c r="BB29">
        <v>1</v>
      </c>
      <c r="BC29">
        <v>6.78</v>
      </c>
      <c r="BH29">
        <v>3</v>
      </c>
      <c r="BI29">
        <v>1</v>
      </c>
      <c r="BM29">
        <v>0</v>
      </c>
      <c r="BN29">
        <v>0</v>
      </c>
      <c r="BP29">
        <v>0</v>
      </c>
      <c r="BQ29">
        <v>20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106</v>
      </c>
      <c r="CA29">
        <v>65</v>
      </c>
      <c r="CF29">
        <v>0</v>
      </c>
      <c r="CG29">
        <v>0</v>
      </c>
      <c r="CM29">
        <v>0</v>
      </c>
      <c r="CO29">
        <v>0</v>
      </c>
      <c r="CP29">
        <f>(P29+Q29+S29)</f>
        <v>0</v>
      </c>
      <c r="CQ29">
        <f t="shared" si="29"/>
        <v>0</v>
      </c>
      <c r="CR29">
        <f t="shared" si="30"/>
        <v>0</v>
      </c>
      <c r="CS29">
        <f t="shared" si="31"/>
        <v>0</v>
      </c>
      <c r="CT29">
        <f t="shared" si="32"/>
        <v>0</v>
      </c>
      <c r="CU29">
        <f t="shared" si="33"/>
        <v>0</v>
      </c>
      <c r="CV29">
        <f t="shared" si="34"/>
        <v>0</v>
      </c>
      <c r="CW29">
        <f t="shared" si="35"/>
        <v>0</v>
      </c>
      <c r="CX29">
        <f t="shared" si="36"/>
        <v>0</v>
      </c>
      <c r="CY29">
        <f t="shared" si="37"/>
        <v>0</v>
      </c>
      <c r="CZ29">
        <f t="shared" si="38"/>
        <v>0</v>
      </c>
      <c r="DN29">
        <v>0</v>
      </c>
      <c r="DO29">
        <v>0</v>
      </c>
      <c r="DP29">
        <v>1</v>
      </c>
      <c r="DQ29">
        <v>1</v>
      </c>
      <c r="DU29">
        <v>1009</v>
      </c>
      <c r="DV29" t="s">
        <v>34</v>
      </c>
      <c r="DW29" t="s">
        <v>34</v>
      </c>
      <c r="DX29">
        <v>1000</v>
      </c>
      <c r="EE29">
        <v>32653299</v>
      </c>
      <c r="EF29">
        <v>20</v>
      </c>
      <c r="EG29" t="s">
        <v>356</v>
      </c>
      <c r="EH29">
        <v>0</v>
      </c>
      <c r="EJ29">
        <v>1</v>
      </c>
      <c r="EK29">
        <v>0</v>
      </c>
      <c r="EL29" t="s">
        <v>357</v>
      </c>
      <c r="EM29" t="s">
        <v>358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FQ29">
        <v>0</v>
      </c>
      <c r="FR29">
        <f t="shared" si="39"/>
        <v>0</v>
      </c>
      <c r="FS29">
        <v>0</v>
      </c>
      <c r="FX29">
        <v>106</v>
      </c>
      <c r="FY29">
        <v>65</v>
      </c>
      <c r="GD29">
        <v>0</v>
      </c>
      <c r="GF29">
        <v>-179832266</v>
      </c>
      <c r="GG29">
        <v>1</v>
      </c>
      <c r="GH29">
        <v>1</v>
      </c>
      <c r="GI29">
        <v>4</v>
      </c>
      <c r="GJ29">
        <v>0</v>
      </c>
      <c r="GK29">
        <f>ROUND(R29*(S12)/100,0)</f>
        <v>0</v>
      </c>
      <c r="GL29">
        <f t="shared" si="40"/>
        <v>0</v>
      </c>
      <c r="GM29">
        <f t="shared" si="41"/>
        <v>0</v>
      </c>
      <c r="GN29">
        <f t="shared" si="42"/>
        <v>0</v>
      </c>
      <c r="GO29">
        <f t="shared" si="43"/>
        <v>0</v>
      </c>
      <c r="GP29">
        <f t="shared" si="44"/>
        <v>0</v>
      </c>
      <c r="GR29">
        <v>0</v>
      </c>
      <c r="GS29">
        <v>3</v>
      </c>
      <c r="GT29">
        <v>0</v>
      </c>
      <c r="GV29">
        <f t="shared" si="45"/>
        <v>0</v>
      </c>
      <c r="GW29">
        <v>1</v>
      </c>
      <c r="GX29">
        <f t="shared" si="46"/>
        <v>0</v>
      </c>
      <c r="HA29">
        <v>0</v>
      </c>
      <c r="HB29">
        <v>0</v>
      </c>
      <c r="IF29">
        <v>-1</v>
      </c>
      <c r="IK29">
        <v>0</v>
      </c>
    </row>
    <row r="30" spans="1:255" x14ac:dyDescent="0.2">
      <c r="A30" s="77">
        <v>17</v>
      </c>
      <c r="B30" s="77">
        <v>1</v>
      </c>
      <c r="C30" s="77">
        <f>ROW(SmtRes!A14)</f>
        <v>14</v>
      </c>
      <c r="D30" s="77">
        <f>ROW(EtalonRes!A14)</f>
        <v>14</v>
      </c>
      <c r="E30" s="77" t="s">
        <v>359</v>
      </c>
      <c r="F30" s="77" t="s">
        <v>250</v>
      </c>
      <c r="G30" s="77" t="s">
        <v>251</v>
      </c>
      <c r="H30" s="77" t="s">
        <v>242</v>
      </c>
      <c r="I30" s="77">
        <f>'1.Смета.или.Акт'!E55</f>
        <v>0.622</v>
      </c>
      <c r="J30" s="77">
        <v>0</v>
      </c>
      <c r="K30" s="77"/>
      <c r="L30" s="77"/>
      <c r="M30" s="77"/>
      <c r="N30" s="77"/>
      <c r="O30" s="77">
        <f t="shared" si="14"/>
        <v>159</v>
      </c>
      <c r="P30" s="77">
        <f t="shared" si="15"/>
        <v>0</v>
      </c>
      <c r="Q30" s="77">
        <f t="shared" si="16"/>
        <v>23</v>
      </c>
      <c r="R30" s="77">
        <f t="shared" si="17"/>
        <v>4</v>
      </c>
      <c r="S30" s="77">
        <f t="shared" si="18"/>
        <v>136</v>
      </c>
      <c r="T30" s="77">
        <f t="shared" si="19"/>
        <v>0</v>
      </c>
      <c r="U30" s="77">
        <f t="shared" si="20"/>
        <v>16.84376</v>
      </c>
      <c r="V30" s="77">
        <f t="shared" si="21"/>
        <v>0.26123999999999997</v>
      </c>
      <c r="W30" s="77">
        <f t="shared" si="22"/>
        <v>0</v>
      </c>
      <c r="X30" s="77">
        <f t="shared" si="23"/>
        <v>116</v>
      </c>
      <c r="Y30" s="77">
        <f t="shared" si="24"/>
        <v>91</v>
      </c>
      <c r="Z30" s="77"/>
      <c r="AA30" s="77">
        <v>34744228</v>
      </c>
      <c r="AB30" s="77">
        <f>'1.Смета.или.Акт'!F55</f>
        <v>255.37</v>
      </c>
      <c r="AC30" s="77">
        <f>ROUND((ES30),2)</f>
        <v>0</v>
      </c>
      <c r="AD30" s="77">
        <f>'1.Смета.или.Акт'!H55</f>
        <v>36.29</v>
      </c>
      <c r="AE30" s="77">
        <f>'1.Смета.или.Акт'!I55</f>
        <v>5.67</v>
      </c>
      <c r="AF30" s="77">
        <f>'1.Смета.или.Акт'!G55</f>
        <v>219.08</v>
      </c>
      <c r="AG30" s="77">
        <f t="shared" si="25"/>
        <v>0</v>
      </c>
      <c r="AH30" s="77">
        <f t="shared" si="26"/>
        <v>27.08</v>
      </c>
      <c r="AI30" s="77">
        <f t="shared" si="27"/>
        <v>0.42</v>
      </c>
      <c r="AJ30" s="77">
        <f t="shared" si="28"/>
        <v>0</v>
      </c>
      <c r="AK30" s="77">
        <v>255.37</v>
      </c>
      <c r="AL30" s="77">
        <v>0</v>
      </c>
      <c r="AM30" s="77">
        <v>36.29</v>
      </c>
      <c r="AN30" s="77">
        <v>5.67</v>
      </c>
      <c r="AO30" s="77">
        <v>219.08</v>
      </c>
      <c r="AP30" s="77">
        <v>0</v>
      </c>
      <c r="AQ30" s="77">
        <v>27.08</v>
      </c>
      <c r="AR30" s="77">
        <v>0.42</v>
      </c>
      <c r="AS30" s="77">
        <v>0</v>
      </c>
      <c r="AT30" s="77">
        <f>'1.Смета.или.Акт'!E56</f>
        <v>83</v>
      </c>
      <c r="AU30" s="77">
        <f>'1.Смета.или.Акт'!E57</f>
        <v>65</v>
      </c>
      <c r="AV30" s="77">
        <v>1</v>
      </c>
      <c r="AW30" s="77">
        <v>1</v>
      </c>
      <c r="AX30" s="77"/>
      <c r="AY30" s="77"/>
      <c r="AZ30" s="77">
        <v>1</v>
      </c>
      <c r="BA30" s="77">
        <v>1</v>
      </c>
      <c r="BB30" s="77">
        <v>1</v>
      </c>
      <c r="BC30" s="77">
        <v>1</v>
      </c>
      <c r="BD30" s="77"/>
      <c r="BE30" s="77"/>
      <c r="BF30" s="77"/>
      <c r="BG30" s="77"/>
      <c r="BH30" s="77">
        <v>0</v>
      </c>
      <c r="BI30" s="77">
        <v>1</v>
      </c>
      <c r="BJ30" s="77" t="s">
        <v>360</v>
      </c>
      <c r="BK30" s="77"/>
      <c r="BL30" s="77"/>
      <c r="BM30" s="77">
        <v>58001</v>
      </c>
      <c r="BN30" s="77">
        <v>0</v>
      </c>
      <c r="BO30" s="77"/>
      <c r="BP30" s="77">
        <v>0</v>
      </c>
      <c r="BQ30" s="77">
        <v>6</v>
      </c>
      <c r="BR30" s="77">
        <v>0</v>
      </c>
      <c r="BS30" s="77">
        <v>1</v>
      </c>
      <c r="BT30" s="77">
        <v>1</v>
      </c>
      <c r="BU30" s="77">
        <v>1</v>
      </c>
      <c r="BV30" s="77">
        <v>1</v>
      </c>
      <c r="BW30" s="77">
        <v>1</v>
      </c>
      <c r="BX30" s="77">
        <v>1</v>
      </c>
      <c r="BY30" s="77"/>
      <c r="BZ30" s="77">
        <v>83</v>
      </c>
      <c r="CA30" s="77">
        <v>65</v>
      </c>
      <c r="CB30" s="77"/>
      <c r="CC30" s="77"/>
      <c r="CD30" s="77"/>
      <c r="CE30" s="77"/>
      <c r="CF30" s="77">
        <v>0</v>
      </c>
      <c r="CG30" s="77">
        <v>0</v>
      </c>
      <c r="CH30" s="77"/>
      <c r="CI30" s="77"/>
      <c r="CJ30" s="77"/>
      <c r="CK30" s="77"/>
      <c r="CL30" s="77"/>
      <c r="CM30" s="77">
        <v>0</v>
      </c>
      <c r="CN30" s="77"/>
      <c r="CO30" s="77">
        <v>0</v>
      </c>
      <c r="CP30" s="77">
        <f>IF('1.Смета.или.Акт'!F55=AC30+AD30+AF30,P30+Q30+S30,I30*AB30)</f>
        <v>159</v>
      </c>
      <c r="CQ30" s="77">
        <f t="shared" si="29"/>
        <v>0</v>
      </c>
      <c r="CR30" s="77">
        <f t="shared" si="30"/>
        <v>36.29</v>
      </c>
      <c r="CS30" s="77">
        <f t="shared" si="31"/>
        <v>5.67</v>
      </c>
      <c r="CT30" s="77">
        <f t="shared" si="32"/>
        <v>219.08</v>
      </c>
      <c r="CU30" s="77">
        <f t="shared" si="33"/>
        <v>0</v>
      </c>
      <c r="CV30" s="77">
        <f t="shared" si="34"/>
        <v>27.08</v>
      </c>
      <c r="CW30" s="77">
        <f t="shared" si="35"/>
        <v>0.42</v>
      </c>
      <c r="CX30" s="77">
        <f t="shared" si="36"/>
        <v>0</v>
      </c>
      <c r="CY30" s="77">
        <f t="shared" si="37"/>
        <v>116.2</v>
      </c>
      <c r="CZ30" s="77">
        <f t="shared" si="38"/>
        <v>91</v>
      </c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>
        <v>0</v>
      </c>
      <c r="DO30" s="77">
        <v>0</v>
      </c>
      <c r="DP30" s="77">
        <v>1</v>
      </c>
      <c r="DQ30" s="77">
        <v>1</v>
      </c>
      <c r="DR30" s="77"/>
      <c r="DS30" s="77"/>
      <c r="DT30" s="77"/>
      <c r="DU30" s="77">
        <v>1005</v>
      </c>
      <c r="DV30" s="77" t="s">
        <v>242</v>
      </c>
      <c r="DW30" s="77" t="str">
        <f>'1.Смета.или.Акт'!D55</f>
        <v>100 м2</v>
      </c>
      <c r="DX30" s="77">
        <v>100</v>
      </c>
      <c r="DY30" s="77"/>
      <c r="DZ30" s="77"/>
      <c r="EA30" s="77"/>
      <c r="EB30" s="77"/>
      <c r="EC30" s="77"/>
      <c r="ED30" s="77"/>
      <c r="EE30" s="77">
        <v>32653438</v>
      </c>
      <c r="EF30" s="77">
        <v>6</v>
      </c>
      <c r="EG30" s="77" t="s">
        <v>353</v>
      </c>
      <c r="EH30" s="77">
        <v>0</v>
      </c>
      <c r="EI30" s="77"/>
      <c r="EJ30" s="77">
        <v>1</v>
      </c>
      <c r="EK30" s="77">
        <v>58001</v>
      </c>
      <c r="EL30" s="77" t="s">
        <v>354</v>
      </c>
      <c r="EM30" s="77" t="s">
        <v>355</v>
      </c>
      <c r="EN30" s="77"/>
      <c r="EO30" s="77"/>
      <c r="EP30" s="77"/>
      <c r="EQ30" s="77">
        <v>0</v>
      </c>
      <c r="ER30" s="77">
        <v>255.37</v>
      </c>
      <c r="ES30" s="77">
        <v>0</v>
      </c>
      <c r="ET30" s="77">
        <v>36.29</v>
      </c>
      <c r="EU30" s="77">
        <v>5.67</v>
      </c>
      <c r="EV30" s="77">
        <v>219.08</v>
      </c>
      <c r="EW30" s="77">
        <v>27.08</v>
      </c>
      <c r="EX30" s="77">
        <v>0.42</v>
      </c>
      <c r="EY30" s="77">
        <v>0</v>
      </c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>
        <v>0</v>
      </c>
      <c r="FR30" s="77">
        <f t="shared" si="39"/>
        <v>0</v>
      </c>
      <c r="FS30" s="77">
        <v>0</v>
      </c>
      <c r="FT30" s="77"/>
      <c r="FU30" s="77"/>
      <c r="FV30" s="77"/>
      <c r="FW30" s="77"/>
      <c r="FX30" s="77">
        <v>83</v>
      </c>
      <c r="FY30" s="77">
        <v>65</v>
      </c>
      <c r="FZ30" s="77"/>
      <c r="GA30" s="77"/>
      <c r="GB30" s="77"/>
      <c r="GC30" s="77"/>
      <c r="GD30" s="77">
        <v>0</v>
      </c>
      <c r="GE30" s="77"/>
      <c r="GF30" s="77">
        <v>515195520</v>
      </c>
      <c r="GG30" s="77">
        <v>2</v>
      </c>
      <c r="GH30" s="77">
        <v>1</v>
      </c>
      <c r="GI30" s="77">
        <v>-2</v>
      </c>
      <c r="GJ30" s="77">
        <v>0</v>
      </c>
      <c r="GK30" s="77">
        <f>ROUND(R30*(R12)/100,0)</f>
        <v>0</v>
      </c>
      <c r="GL30" s="77">
        <f t="shared" si="40"/>
        <v>0</v>
      </c>
      <c r="GM30" s="77">
        <f t="shared" si="41"/>
        <v>366</v>
      </c>
      <c r="GN30" s="77">
        <f t="shared" si="42"/>
        <v>366</v>
      </c>
      <c r="GO30" s="77">
        <f t="shared" si="43"/>
        <v>0</v>
      </c>
      <c r="GP30" s="77">
        <f t="shared" si="44"/>
        <v>0</v>
      </c>
      <c r="GQ30" s="77"/>
      <c r="GR30" s="77">
        <v>0</v>
      </c>
      <c r="GS30" s="77">
        <v>3</v>
      </c>
      <c r="GT30" s="77">
        <v>0</v>
      </c>
      <c r="GU30" s="77"/>
      <c r="GV30" s="77">
        <f t="shared" si="45"/>
        <v>0</v>
      </c>
      <c r="GW30" s="77">
        <v>1</v>
      </c>
      <c r="GX30" s="77">
        <f t="shared" si="46"/>
        <v>0</v>
      </c>
      <c r="GY30" s="77"/>
      <c r="GZ30" s="77"/>
      <c r="HA30" s="77">
        <v>0</v>
      </c>
      <c r="HB30" s="77">
        <v>0</v>
      </c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>
        <v>-1</v>
      </c>
      <c r="IG30" s="77"/>
      <c r="IH30" s="77"/>
      <c r="II30" s="77"/>
      <c r="IJ30" s="77"/>
      <c r="IK30" s="77">
        <v>0</v>
      </c>
      <c r="IL30" s="77"/>
      <c r="IM30" s="77"/>
      <c r="IN30" s="77"/>
      <c r="IO30" s="77"/>
      <c r="IP30" s="77"/>
      <c r="IQ30" s="77"/>
      <c r="IR30" s="77"/>
      <c r="IS30" s="77"/>
      <c r="IT30" s="77"/>
      <c r="IU30" s="77"/>
    </row>
    <row r="31" spans="1:255" x14ac:dyDescent="0.2">
      <c r="A31">
        <v>17</v>
      </c>
      <c r="B31">
        <v>1</v>
      </c>
      <c r="C31">
        <f>ROW(SmtRes!A18)</f>
        <v>18</v>
      </c>
      <c r="D31">
        <f>ROW(EtalonRes!A18)</f>
        <v>18</v>
      </c>
      <c r="E31" t="s">
        <v>359</v>
      </c>
      <c r="F31" t="s">
        <v>250</v>
      </c>
      <c r="G31" t="s">
        <v>251</v>
      </c>
      <c r="H31" t="s">
        <v>242</v>
      </c>
      <c r="I31">
        <f>'1.Смета.или.Акт'!E55</f>
        <v>0.622</v>
      </c>
      <c r="J31">
        <v>0</v>
      </c>
      <c r="O31">
        <f t="shared" si="14"/>
        <v>1077</v>
      </c>
      <c r="P31">
        <f t="shared" si="15"/>
        <v>0</v>
      </c>
      <c r="Q31">
        <f t="shared" si="16"/>
        <v>153</v>
      </c>
      <c r="R31">
        <f t="shared" si="17"/>
        <v>24</v>
      </c>
      <c r="S31">
        <f t="shared" si="18"/>
        <v>924</v>
      </c>
      <c r="T31">
        <f t="shared" si="19"/>
        <v>0</v>
      </c>
      <c r="U31">
        <f t="shared" si="20"/>
        <v>16.84376</v>
      </c>
      <c r="V31">
        <f t="shared" si="21"/>
        <v>0.26123999999999997</v>
      </c>
      <c r="W31">
        <f t="shared" si="22"/>
        <v>0</v>
      </c>
      <c r="X31">
        <f t="shared" si="23"/>
        <v>787</v>
      </c>
      <c r="Y31">
        <f t="shared" si="24"/>
        <v>616</v>
      </c>
      <c r="AA31">
        <v>34744229</v>
      </c>
      <c r="AB31">
        <f>ROUND((AC31+AD31+AF31),2)</f>
        <v>255.37</v>
      </c>
      <c r="AC31">
        <f>ROUND((ES31),2)</f>
        <v>0</v>
      </c>
      <c r="AD31">
        <f>ROUND((((ET31)-(EU31))+AE31),2)</f>
        <v>36.29</v>
      </c>
      <c r="AE31">
        <f t="shared" ref="AE31:AF33" si="48">ROUND((EU31),2)</f>
        <v>5.67</v>
      </c>
      <c r="AF31">
        <f t="shared" si="48"/>
        <v>219.08</v>
      </c>
      <c r="AG31">
        <f t="shared" si="25"/>
        <v>0</v>
      </c>
      <c r="AH31">
        <f t="shared" si="26"/>
        <v>27.08</v>
      </c>
      <c r="AI31">
        <f t="shared" si="27"/>
        <v>0.42</v>
      </c>
      <c r="AJ31">
        <f t="shared" si="28"/>
        <v>0</v>
      </c>
      <c r="AK31">
        <v>255.37</v>
      </c>
      <c r="AL31">
        <v>0</v>
      </c>
      <c r="AM31">
        <v>36.29</v>
      </c>
      <c r="AN31">
        <v>5.67</v>
      </c>
      <c r="AO31">
        <v>219.08</v>
      </c>
      <c r="AP31">
        <v>0</v>
      </c>
      <c r="AQ31">
        <v>27.08</v>
      </c>
      <c r="AR31">
        <v>0.42</v>
      </c>
      <c r="AS31">
        <v>0</v>
      </c>
      <c r="AT31">
        <v>83</v>
      </c>
      <c r="AU31">
        <v>65</v>
      </c>
      <c r="AV31">
        <v>1</v>
      </c>
      <c r="AW31">
        <v>1</v>
      </c>
      <c r="AZ31">
        <v>6.78</v>
      </c>
      <c r="BA31">
        <v>6.78</v>
      </c>
      <c r="BB31">
        <v>6.78</v>
      </c>
      <c r="BC31">
        <v>6.78</v>
      </c>
      <c r="BH31">
        <v>0</v>
      </c>
      <c r="BI31">
        <v>1</v>
      </c>
      <c r="BJ31" t="s">
        <v>360</v>
      </c>
      <c r="BM31">
        <v>58001</v>
      </c>
      <c r="BN31">
        <v>0</v>
      </c>
      <c r="BP31">
        <v>0</v>
      </c>
      <c r="BQ31">
        <v>6</v>
      </c>
      <c r="BR31">
        <v>0</v>
      </c>
      <c r="BS31">
        <v>6.78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83</v>
      </c>
      <c r="CA31">
        <v>65</v>
      </c>
      <c r="CF31">
        <v>0</v>
      </c>
      <c r="CG31">
        <v>0</v>
      </c>
      <c r="CM31">
        <v>0</v>
      </c>
      <c r="CO31">
        <v>0</v>
      </c>
      <c r="CP31">
        <f>(P31+Q31+S31)</f>
        <v>1077</v>
      </c>
      <c r="CQ31">
        <f t="shared" si="29"/>
        <v>0</v>
      </c>
      <c r="CR31">
        <f t="shared" si="30"/>
        <v>246.0462</v>
      </c>
      <c r="CS31">
        <f t="shared" si="31"/>
        <v>38.442599999999999</v>
      </c>
      <c r="CT31">
        <f t="shared" si="32"/>
        <v>1485.3624000000002</v>
      </c>
      <c r="CU31">
        <f t="shared" si="33"/>
        <v>0</v>
      </c>
      <c r="CV31">
        <f t="shared" si="34"/>
        <v>27.08</v>
      </c>
      <c r="CW31">
        <f t="shared" si="35"/>
        <v>0.42</v>
      </c>
      <c r="CX31">
        <f t="shared" si="36"/>
        <v>0</v>
      </c>
      <c r="CY31">
        <f t="shared" si="37"/>
        <v>786.84</v>
      </c>
      <c r="CZ31">
        <f t="shared" si="38"/>
        <v>616.20000000000005</v>
      </c>
      <c r="DN31">
        <v>0</v>
      </c>
      <c r="DO31">
        <v>0</v>
      </c>
      <c r="DP31">
        <v>1</v>
      </c>
      <c r="DQ31">
        <v>1</v>
      </c>
      <c r="DU31">
        <v>1005</v>
      </c>
      <c r="DV31" t="s">
        <v>242</v>
      </c>
      <c r="DW31" t="s">
        <v>242</v>
      </c>
      <c r="DX31">
        <v>100</v>
      </c>
      <c r="EE31">
        <v>32653438</v>
      </c>
      <c r="EF31">
        <v>6</v>
      </c>
      <c r="EG31" t="s">
        <v>353</v>
      </c>
      <c r="EH31">
        <v>0</v>
      </c>
      <c r="EJ31">
        <v>1</v>
      </c>
      <c r="EK31">
        <v>58001</v>
      </c>
      <c r="EL31" t="s">
        <v>354</v>
      </c>
      <c r="EM31" t="s">
        <v>355</v>
      </c>
      <c r="EQ31">
        <v>0</v>
      </c>
      <c r="ER31">
        <v>255.37</v>
      </c>
      <c r="ES31">
        <v>0</v>
      </c>
      <c r="ET31">
        <v>36.29</v>
      </c>
      <c r="EU31">
        <v>5.67</v>
      </c>
      <c r="EV31">
        <v>219.08</v>
      </c>
      <c r="EW31">
        <v>27.08</v>
      </c>
      <c r="EX31">
        <v>0.42</v>
      </c>
      <c r="EY31">
        <v>0</v>
      </c>
      <c r="FQ31">
        <v>0</v>
      </c>
      <c r="FR31">
        <f t="shared" si="39"/>
        <v>0</v>
      </c>
      <c r="FS31">
        <v>0</v>
      </c>
      <c r="FX31">
        <v>83</v>
      </c>
      <c r="FY31">
        <v>65</v>
      </c>
      <c r="GD31">
        <v>0</v>
      </c>
      <c r="GF31">
        <v>515195520</v>
      </c>
      <c r="GG31">
        <v>1</v>
      </c>
      <c r="GH31">
        <v>1</v>
      </c>
      <c r="GI31">
        <v>4</v>
      </c>
      <c r="GJ31">
        <v>0</v>
      </c>
      <c r="GK31">
        <f>ROUND(R31*(S12)/100,0)</f>
        <v>0</v>
      </c>
      <c r="GL31">
        <f t="shared" si="40"/>
        <v>0</v>
      </c>
      <c r="GM31">
        <f t="shared" si="41"/>
        <v>2480</v>
      </c>
      <c r="GN31">
        <f t="shared" si="42"/>
        <v>2480</v>
      </c>
      <c r="GO31">
        <f t="shared" si="43"/>
        <v>0</v>
      </c>
      <c r="GP31">
        <f t="shared" si="44"/>
        <v>0</v>
      </c>
      <c r="GR31">
        <v>0</v>
      </c>
      <c r="GS31">
        <v>3</v>
      </c>
      <c r="GT31">
        <v>0</v>
      </c>
      <c r="GV31">
        <f t="shared" si="45"/>
        <v>0</v>
      </c>
      <c r="GW31">
        <v>1</v>
      </c>
      <c r="GX31">
        <f t="shared" si="46"/>
        <v>0</v>
      </c>
      <c r="HA31">
        <v>0</v>
      </c>
      <c r="HB31">
        <v>0</v>
      </c>
      <c r="IF31">
        <v>-1</v>
      </c>
      <c r="IK31">
        <v>0</v>
      </c>
    </row>
    <row r="32" spans="1:255" x14ac:dyDescent="0.2">
      <c r="A32" s="77">
        <v>18</v>
      </c>
      <c r="B32" s="77">
        <v>1</v>
      </c>
      <c r="C32" s="77">
        <v>14</v>
      </c>
      <c r="D32" s="77"/>
      <c r="E32" s="77" t="s">
        <v>252</v>
      </c>
      <c r="F32" s="77" t="str">
        <f>'1.Смета.или.Акт'!B59</f>
        <v>01.7.07.07</v>
      </c>
      <c r="G32" s="77" t="str">
        <f>'1.Смета.или.Акт'!C59</f>
        <v>Строительный мусор</v>
      </c>
      <c r="H32" s="77" t="s">
        <v>34</v>
      </c>
      <c r="I32" s="77">
        <f>I30*J32</f>
        <v>0.77749999999999997</v>
      </c>
      <c r="J32" s="77">
        <v>1.25</v>
      </c>
      <c r="K32" s="77"/>
      <c r="L32" s="77"/>
      <c r="M32" s="77"/>
      <c r="N32" s="77"/>
      <c r="O32" s="77">
        <f t="shared" si="14"/>
        <v>0</v>
      </c>
      <c r="P32" s="77">
        <f t="shared" si="15"/>
        <v>0</v>
      </c>
      <c r="Q32" s="77">
        <f t="shared" si="16"/>
        <v>0</v>
      </c>
      <c r="R32" s="77">
        <f t="shared" si="17"/>
        <v>0</v>
      </c>
      <c r="S32" s="77">
        <f t="shared" si="18"/>
        <v>0</v>
      </c>
      <c r="T32" s="77">
        <f t="shared" si="19"/>
        <v>0</v>
      </c>
      <c r="U32" s="77">
        <f t="shared" si="20"/>
        <v>0</v>
      </c>
      <c r="V32" s="77">
        <f t="shared" si="21"/>
        <v>0</v>
      </c>
      <c r="W32" s="77">
        <f t="shared" si="22"/>
        <v>0</v>
      </c>
      <c r="X32" s="77">
        <f t="shared" si="23"/>
        <v>0</v>
      </c>
      <c r="Y32" s="77">
        <f t="shared" si="24"/>
        <v>0</v>
      </c>
      <c r="Z32" s="77"/>
      <c r="AA32" s="77">
        <v>34744228</v>
      </c>
      <c r="AB32" s="77">
        <f>ROUND((AC32+AD32+AF32),2)</f>
        <v>0</v>
      </c>
      <c r="AC32" s="77">
        <f>'1.Смета.или.Акт'!F59</f>
        <v>0</v>
      </c>
      <c r="AD32" s="77">
        <f>ROUND((((ET32)-(EU32))+AE32),2)</f>
        <v>0</v>
      </c>
      <c r="AE32" s="77">
        <f t="shared" si="48"/>
        <v>0</v>
      </c>
      <c r="AF32" s="77">
        <f t="shared" si="48"/>
        <v>0</v>
      </c>
      <c r="AG32" s="77">
        <f t="shared" si="25"/>
        <v>0</v>
      </c>
      <c r="AH32" s="77">
        <f t="shared" si="26"/>
        <v>0</v>
      </c>
      <c r="AI32" s="77">
        <f t="shared" si="27"/>
        <v>0</v>
      </c>
      <c r="AJ32" s="77">
        <f t="shared" si="28"/>
        <v>0</v>
      </c>
      <c r="AK32" s="77">
        <v>0</v>
      </c>
      <c r="AL32" s="77">
        <v>0</v>
      </c>
      <c r="AM32" s="77">
        <v>0</v>
      </c>
      <c r="AN32" s="77">
        <v>0</v>
      </c>
      <c r="AO32" s="77">
        <v>0</v>
      </c>
      <c r="AP32" s="77">
        <v>0</v>
      </c>
      <c r="AQ32" s="77">
        <v>0</v>
      </c>
      <c r="AR32" s="77">
        <v>0</v>
      </c>
      <c r="AS32" s="77">
        <v>0</v>
      </c>
      <c r="AT32" s="77">
        <v>106</v>
      </c>
      <c r="AU32" s="77">
        <v>65</v>
      </c>
      <c r="AV32" s="77">
        <v>1</v>
      </c>
      <c r="AW32" s="77">
        <v>1</v>
      </c>
      <c r="AX32" s="77"/>
      <c r="AY32" s="77"/>
      <c r="AZ32" s="77">
        <v>1</v>
      </c>
      <c r="BA32" s="77">
        <v>1</v>
      </c>
      <c r="BB32" s="77">
        <v>1</v>
      </c>
      <c r="BC32" s="77">
        <v>1</v>
      </c>
      <c r="BD32" s="77"/>
      <c r="BE32" s="77"/>
      <c r="BF32" s="77"/>
      <c r="BG32" s="77"/>
      <c r="BH32" s="77">
        <v>3</v>
      </c>
      <c r="BI32" s="77">
        <v>1</v>
      </c>
      <c r="BJ32" s="77"/>
      <c r="BK32" s="77"/>
      <c r="BL32" s="77"/>
      <c r="BM32" s="77">
        <v>0</v>
      </c>
      <c r="BN32" s="77">
        <v>0</v>
      </c>
      <c r="BO32" s="77"/>
      <c r="BP32" s="77">
        <v>0</v>
      </c>
      <c r="BQ32" s="77">
        <v>20</v>
      </c>
      <c r="BR32" s="77">
        <v>0</v>
      </c>
      <c r="BS32" s="77">
        <v>1</v>
      </c>
      <c r="BT32" s="77">
        <v>1</v>
      </c>
      <c r="BU32" s="77">
        <v>1</v>
      </c>
      <c r="BV32" s="77">
        <v>1</v>
      </c>
      <c r="BW32" s="77">
        <v>1</v>
      </c>
      <c r="BX32" s="77">
        <v>1</v>
      </c>
      <c r="BY32" s="77"/>
      <c r="BZ32" s="77">
        <v>106</v>
      </c>
      <c r="CA32" s="77">
        <v>65</v>
      </c>
      <c r="CB32" s="77"/>
      <c r="CC32" s="77"/>
      <c r="CD32" s="77"/>
      <c r="CE32" s="77"/>
      <c r="CF32" s="77">
        <v>0</v>
      </c>
      <c r="CG32" s="77">
        <v>0</v>
      </c>
      <c r="CH32" s="77"/>
      <c r="CI32" s="77"/>
      <c r="CJ32" s="77"/>
      <c r="CK32" s="77"/>
      <c r="CL32" s="77"/>
      <c r="CM32" s="77">
        <v>0</v>
      </c>
      <c r="CN32" s="77"/>
      <c r="CO32" s="77">
        <v>0</v>
      </c>
      <c r="CP32" s="77">
        <f>IF('1.Смета.или.Акт'!F59=AC32+AD32+AF32,P32+Q32+S32,I32*AB32)</f>
        <v>0</v>
      </c>
      <c r="CQ32" s="77">
        <f t="shared" si="29"/>
        <v>0</v>
      </c>
      <c r="CR32" s="77">
        <f t="shared" si="30"/>
        <v>0</v>
      </c>
      <c r="CS32" s="77">
        <f t="shared" si="31"/>
        <v>0</v>
      </c>
      <c r="CT32" s="77">
        <f t="shared" si="32"/>
        <v>0</v>
      </c>
      <c r="CU32" s="77">
        <f t="shared" si="33"/>
        <v>0</v>
      </c>
      <c r="CV32" s="77">
        <f t="shared" si="34"/>
        <v>0</v>
      </c>
      <c r="CW32" s="77">
        <f t="shared" si="35"/>
        <v>0</v>
      </c>
      <c r="CX32" s="77">
        <f t="shared" si="36"/>
        <v>0</v>
      </c>
      <c r="CY32" s="77">
        <f t="shared" si="37"/>
        <v>0</v>
      </c>
      <c r="CZ32" s="77">
        <f t="shared" si="38"/>
        <v>0</v>
      </c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>
        <v>0</v>
      </c>
      <c r="DO32" s="77">
        <v>0</v>
      </c>
      <c r="DP32" s="77">
        <v>1</v>
      </c>
      <c r="DQ32" s="77">
        <v>1</v>
      </c>
      <c r="DR32" s="77"/>
      <c r="DS32" s="77"/>
      <c r="DT32" s="77"/>
      <c r="DU32" s="77">
        <v>1009</v>
      </c>
      <c r="DV32" s="77" t="s">
        <v>34</v>
      </c>
      <c r="DW32" s="77" t="str">
        <f>'1.Смета.или.Акт'!D59</f>
        <v>т</v>
      </c>
      <c r="DX32" s="77">
        <v>1000</v>
      </c>
      <c r="DY32" s="77"/>
      <c r="DZ32" s="77"/>
      <c r="EA32" s="77"/>
      <c r="EB32" s="77"/>
      <c r="EC32" s="77"/>
      <c r="ED32" s="77"/>
      <c r="EE32" s="77">
        <v>32653299</v>
      </c>
      <c r="EF32" s="77">
        <v>20</v>
      </c>
      <c r="EG32" s="77" t="s">
        <v>356</v>
      </c>
      <c r="EH32" s="77">
        <v>0</v>
      </c>
      <c r="EI32" s="77"/>
      <c r="EJ32" s="77">
        <v>1</v>
      </c>
      <c r="EK32" s="77">
        <v>0</v>
      </c>
      <c r="EL32" s="77" t="s">
        <v>357</v>
      </c>
      <c r="EM32" s="77" t="s">
        <v>358</v>
      </c>
      <c r="EN32" s="77"/>
      <c r="EO32" s="77"/>
      <c r="EP32" s="77"/>
      <c r="EQ32" s="77">
        <v>0</v>
      </c>
      <c r="ER32" s="77">
        <v>0</v>
      </c>
      <c r="ES32" s="77">
        <v>0</v>
      </c>
      <c r="ET32" s="77">
        <v>0</v>
      </c>
      <c r="EU32" s="77">
        <v>0</v>
      </c>
      <c r="EV32" s="77">
        <v>0</v>
      </c>
      <c r="EW32" s="77">
        <v>0</v>
      </c>
      <c r="EX32" s="77">
        <v>0</v>
      </c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>
        <v>0</v>
      </c>
      <c r="FR32" s="77">
        <f t="shared" si="39"/>
        <v>0</v>
      </c>
      <c r="FS32" s="77">
        <v>0</v>
      </c>
      <c r="FT32" s="77"/>
      <c r="FU32" s="77"/>
      <c r="FV32" s="77"/>
      <c r="FW32" s="77"/>
      <c r="FX32" s="77">
        <v>106</v>
      </c>
      <c r="FY32" s="77">
        <v>65</v>
      </c>
      <c r="FZ32" s="77"/>
      <c r="GA32" s="77"/>
      <c r="GB32" s="77"/>
      <c r="GC32" s="77"/>
      <c r="GD32" s="77">
        <v>0</v>
      </c>
      <c r="GE32" s="77"/>
      <c r="GF32" s="77">
        <v>-179832266</v>
      </c>
      <c r="GG32" s="77">
        <v>2</v>
      </c>
      <c r="GH32" s="77">
        <v>1</v>
      </c>
      <c r="GI32" s="77">
        <v>-2</v>
      </c>
      <c r="GJ32" s="77">
        <v>0</v>
      </c>
      <c r="GK32" s="77">
        <f>ROUND(R32*(R12)/100,0)</f>
        <v>0</v>
      </c>
      <c r="GL32" s="77">
        <f t="shared" si="40"/>
        <v>0</v>
      </c>
      <c r="GM32" s="77">
        <f t="shared" si="41"/>
        <v>0</v>
      </c>
      <c r="GN32" s="77">
        <f t="shared" si="42"/>
        <v>0</v>
      </c>
      <c r="GO32" s="77">
        <f t="shared" si="43"/>
        <v>0</v>
      </c>
      <c r="GP32" s="77">
        <f t="shared" si="44"/>
        <v>0</v>
      </c>
      <c r="GQ32" s="77"/>
      <c r="GR32" s="77">
        <v>0</v>
      </c>
      <c r="GS32" s="77">
        <v>3</v>
      </c>
      <c r="GT32" s="77">
        <v>0</v>
      </c>
      <c r="GU32" s="77"/>
      <c r="GV32" s="77">
        <f t="shared" si="45"/>
        <v>0</v>
      </c>
      <c r="GW32" s="77">
        <v>1</v>
      </c>
      <c r="GX32" s="77">
        <f t="shared" si="46"/>
        <v>0</v>
      </c>
      <c r="GY32" s="77"/>
      <c r="GZ32" s="77"/>
      <c r="HA32" s="77">
        <v>0</v>
      </c>
      <c r="HB32" s="77">
        <v>0</v>
      </c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77"/>
      <c r="IB32" s="77"/>
      <c r="IC32" s="77"/>
      <c r="ID32" s="77"/>
      <c r="IE32" s="77"/>
      <c r="IF32" s="77">
        <v>-1</v>
      </c>
      <c r="IG32" s="77"/>
      <c r="IH32" s="77"/>
      <c r="II32" s="77"/>
      <c r="IJ32" s="77"/>
      <c r="IK32" s="77">
        <v>0</v>
      </c>
      <c r="IL32" s="77"/>
      <c r="IM32" s="77"/>
      <c r="IN32" s="77"/>
      <c r="IO32" s="77"/>
      <c r="IP32" s="77"/>
      <c r="IQ32" s="77"/>
      <c r="IR32" s="77"/>
      <c r="IS32" s="77"/>
      <c r="IT32" s="77"/>
      <c r="IU32" s="77"/>
    </row>
    <row r="33" spans="1:255" x14ac:dyDescent="0.2">
      <c r="A33">
        <v>18</v>
      </c>
      <c r="B33">
        <v>1</v>
      </c>
      <c r="C33">
        <v>18</v>
      </c>
      <c r="E33" t="s">
        <v>252</v>
      </c>
      <c r="F33" t="s">
        <v>180</v>
      </c>
      <c r="G33" t="s">
        <v>181</v>
      </c>
      <c r="H33" t="s">
        <v>34</v>
      </c>
      <c r="I33">
        <f>I31*J33</f>
        <v>0.77749999999999997</v>
      </c>
      <c r="J33">
        <v>1.25</v>
      </c>
      <c r="O33">
        <f t="shared" si="14"/>
        <v>0</v>
      </c>
      <c r="P33">
        <f t="shared" si="15"/>
        <v>0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34744229</v>
      </c>
      <c r="AB33">
        <f>ROUND((AC33+AD33+AF33),2)</f>
        <v>0</v>
      </c>
      <c r="AC33">
        <f>ROUND((ES33),2)</f>
        <v>0</v>
      </c>
      <c r="AD33">
        <f>ROUND((((ET33)-(EU33))+AE33),2)</f>
        <v>0</v>
      </c>
      <c r="AE33">
        <f t="shared" si="48"/>
        <v>0</v>
      </c>
      <c r="AF33">
        <f t="shared" si="48"/>
        <v>0</v>
      </c>
      <c r="AG33">
        <f t="shared" si="25"/>
        <v>0</v>
      </c>
      <c r="AH33">
        <f t="shared" si="26"/>
        <v>0</v>
      </c>
      <c r="AI33">
        <f t="shared" si="27"/>
        <v>0</v>
      </c>
      <c r="AJ33">
        <f t="shared" si="28"/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106</v>
      </c>
      <c r="AU33">
        <v>65</v>
      </c>
      <c r="AV33">
        <v>1</v>
      </c>
      <c r="AW33">
        <v>1</v>
      </c>
      <c r="AZ33">
        <v>6.78</v>
      </c>
      <c r="BA33">
        <v>1</v>
      </c>
      <c r="BB33">
        <v>1</v>
      </c>
      <c r="BC33">
        <v>6.78</v>
      </c>
      <c r="BH33">
        <v>3</v>
      </c>
      <c r="BI33">
        <v>1</v>
      </c>
      <c r="BM33">
        <v>0</v>
      </c>
      <c r="BN33">
        <v>0</v>
      </c>
      <c r="BP33">
        <v>0</v>
      </c>
      <c r="BQ33">
        <v>20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106</v>
      </c>
      <c r="CA33">
        <v>65</v>
      </c>
      <c r="CF33">
        <v>0</v>
      </c>
      <c r="CG33">
        <v>0</v>
      </c>
      <c r="CM33">
        <v>0</v>
      </c>
      <c r="CO33">
        <v>0</v>
      </c>
      <c r="CP33">
        <f>(P33+Q33+S33)</f>
        <v>0</v>
      </c>
      <c r="CQ33">
        <f t="shared" si="29"/>
        <v>0</v>
      </c>
      <c r="CR33">
        <f t="shared" si="30"/>
        <v>0</v>
      </c>
      <c r="CS33">
        <f t="shared" si="31"/>
        <v>0</v>
      </c>
      <c r="CT33">
        <f t="shared" si="32"/>
        <v>0</v>
      </c>
      <c r="CU33">
        <f t="shared" si="33"/>
        <v>0</v>
      </c>
      <c r="CV33">
        <f t="shared" si="34"/>
        <v>0</v>
      </c>
      <c r="CW33">
        <f t="shared" si="35"/>
        <v>0</v>
      </c>
      <c r="CX33">
        <f t="shared" si="36"/>
        <v>0</v>
      </c>
      <c r="CY33">
        <f t="shared" si="37"/>
        <v>0</v>
      </c>
      <c r="CZ33">
        <f t="shared" si="38"/>
        <v>0</v>
      </c>
      <c r="DN33">
        <v>0</v>
      </c>
      <c r="DO33">
        <v>0</v>
      </c>
      <c r="DP33">
        <v>1</v>
      </c>
      <c r="DQ33">
        <v>1</v>
      </c>
      <c r="DU33">
        <v>1009</v>
      </c>
      <c r="DV33" t="s">
        <v>34</v>
      </c>
      <c r="DW33" t="s">
        <v>34</v>
      </c>
      <c r="DX33">
        <v>1000</v>
      </c>
      <c r="EE33">
        <v>32653299</v>
      </c>
      <c r="EF33">
        <v>20</v>
      </c>
      <c r="EG33" t="s">
        <v>356</v>
      </c>
      <c r="EH33">
        <v>0</v>
      </c>
      <c r="EJ33">
        <v>1</v>
      </c>
      <c r="EK33">
        <v>0</v>
      </c>
      <c r="EL33" t="s">
        <v>357</v>
      </c>
      <c r="EM33" t="s">
        <v>358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FQ33">
        <v>0</v>
      </c>
      <c r="FR33">
        <f t="shared" si="39"/>
        <v>0</v>
      </c>
      <c r="FS33">
        <v>0</v>
      </c>
      <c r="FX33">
        <v>106</v>
      </c>
      <c r="FY33">
        <v>65</v>
      </c>
      <c r="GD33">
        <v>0</v>
      </c>
      <c r="GF33">
        <v>-179832266</v>
      </c>
      <c r="GG33">
        <v>1</v>
      </c>
      <c r="GH33">
        <v>1</v>
      </c>
      <c r="GI33">
        <v>4</v>
      </c>
      <c r="GJ33">
        <v>0</v>
      </c>
      <c r="GK33">
        <f>ROUND(R33*(S12)/100,0)</f>
        <v>0</v>
      </c>
      <c r="GL33">
        <f t="shared" si="40"/>
        <v>0</v>
      </c>
      <c r="GM33">
        <f t="shared" si="41"/>
        <v>0</v>
      </c>
      <c r="GN33">
        <f t="shared" si="42"/>
        <v>0</v>
      </c>
      <c r="GO33">
        <f t="shared" si="43"/>
        <v>0</v>
      </c>
      <c r="GP33">
        <f t="shared" si="44"/>
        <v>0</v>
      </c>
      <c r="GR33">
        <v>0</v>
      </c>
      <c r="GS33">
        <v>3</v>
      </c>
      <c r="GT33">
        <v>0</v>
      </c>
      <c r="GV33">
        <f t="shared" si="45"/>
        <v>0</v>
      </c>
      <c r="GW33">
        <v>1</v>
      </c>
      <c r="GX33">
        <f t="shared" si="46"/>
        <v>0</v>
      </c>
      <c r="HA33">
        <v>0</v>
      </c>
      <c r="HB33">
        <v>0</v>
      </c>
      <c r="IF33">
        <v>-1</v>
      </c>
      <c r="IK33">
        <v>0</v>
      </c>
    </row>
    <row r="34" spans="1:255" x14ac:dyDescent="0.2">
      <c r="A34" s="77">
        <v>17</v>
      </c>
      <c r="B34" s="77">
        <v>1</v>
      </c>
      <c r="C34" s="77">
        <f>ROW(SmtRes!A25)</f>
        <v>25</v>
      </c>
      <c r="D34" s="77">
        <f>ROW(EtalonRes!A25)</f>
        <v>25</v>
      </c>
      <c r="E34" s="77" t="s">
        <v>361</v>
      </c>
      <c r="F34" s="77" t="s">
        <v>253</v>
      </c>
      <c r="G34" s="77" t="s">
        <v>254</v>
      </c>
      <c r="H34" s="77" t="s">
        <v>242</v>
      </c>
      <c r="I34" s="77">
        <f>'1.Смета.или.Акт'!E60</f>
        <v>0.3886</v>
      </c>
      <c r="J34" s="77">
        <v>0</v>
      </c>
      <c r="K34" s="77"/>
      <c r="L34" s="77"/>
      <c r="M34" s="77"/>
      <c r="N34" s="77"/>
      <c r="O34" s="77">
        <f t="shared" si="14"/>
        <v>151</v>
      </c>
      <c r="P34" s="77">
        <f t="shared" si="15"/>
        <v>5</v>
      </c>
      <c r="Q34" s="77">
        <f t="shared" si="16"/>
        <v>5</v>
      </c>
      <c r="R34" s="77">
        <f t="shared" si="17"/>
        <v>1</v>
      </c>
      <c r="S34" s="77">
        <f t="shared" si="18"/>
        <v>141</v>
      </c>
      <c r="T34" s="77">
        <f t="shared" si="19"/>
        <v>0</v>
      </c>
      <c r="U34" s="77">
        <f t="shared" si="20"/>
        <v>17.75902</v>
      </c>
      <c r="V34" s="77">
        <f t="shared" si="21"/>
        <v>6.9947999999999996E-2</v>
      </c>
      <c r="W34" s="77">
        <f t="shared" si="22"/>
        <v>0</v>
      </c>
      <c r="X34" s="77">
        <f t="shared" si="23"/>
        <v>118</v>
      </c>
      <c r="Y34" s="77">
        <f t="shared" si="24"/>
        <v>92</v>
      </c>
      <c r="Z34" s="77"/>
      <c r="AA34" s="77">
        <v>34744228</v>
      </c>
      <c r="AB34" s="77">
        <f>'1.Смета.или.Акт'!F60</f>
        <v>387.06</v>
      </c>
      <c r="AC34" s="77">
        <f>ROUND((ES34),2)</f>
        <v>11.98</v>
      </c>
      <c r="AD34" s="77">
        <f>'1.Смета.или.Акт'!H60</f>
        <v>12.22</v>
      </c>
      <c r="AE34" s="77">
        <f>'1.Смета.или.Акт'!I60</f>
        <v>2.09</v>
      </c>
      <c r="AF34" s="77">
        <f>'1.Смета.или.Акт'!G60</f>
        <v>362.86</v>
      </c>
      <c r="AG34" s="77">
        <f t="shared" si="25"/>
        <v>0</v>
      </c>
      <c r="AH34" s="77">
        <f t="shared" si="26"/>
        <v>45.7</v>
      </c>
      <c r="AI34" s="77">
        <f t="shared" si="27"/>
        <v>0.18</v>
      </c>
      <c r="AJ34" s="77">
        <f t="shared" si="28"/>
        <v>0</v>
      </c>
      <c r="AK34" s="77">
        <v>387.06</v>
      </c>
      <c r="AL34" s="77">
        <v>11.98</v>
      </c>
      <c r="AM34" s="77">
        <v>12.22</v>
      </c>
      <c r="AN34" s="77">
        <v>2.09</v>
      </c>
      <c r="AO34" s="77">
        <v>362.86</v>
      </c>
      <c r="AP34" s="77">
        <v>0</v>
      </c>
      <c r="AQ34" s="77">
        <v>45.7</v>
      </c>
      <c r="AR34" s="77">
        <v>0.18</v>
      </c>
      <c r="AS34" s="77">
        <v>0</v>
      </c>
      <c r="AT34" s="77">
        <f>'1.Смета.или.Акт'!E61</f>
        <v>83</v>
      </c>
      <c r="AU34" s="77">
        <f>'1.Смета.или.Акт'!E62</f>
        <v>65</v>
      </c>
      <c r="AV34" s="77">
        <v>1</v>
      </c>
      <c r="AW34" s="77">
        <v>1</v>
      </c>
      <c r="AX34" s="77"/>
      <c r="AY34" s="77"/>
      <c r="AZ34" s="77">
        <v>1</v>
      </c>
      <c r="BA34" s="77">
        <v>1</v>
      </c>
      <c r="BB34" s="77">
        <v>1</v>
      </c>
      <c r="BC34" s="77">
        <v>1</v>
      </c>
      <c r="BD34" s="77"/>
      <c r="BE34" s="77"/>
      <c r="BF34" s="77"/>
      <c r="BG34" s="77"/>
      <c r="BH34" s="77">
        <v>0</v>
      </c>
      <c r="BI34" s="77">
        <v>1</v>
      </c>
      <c r="BJ34" s="77" t="s">
        <v>362</v>
      </c>
      <c r="BK34" s="77"/>
      <c r="BL34" s="77"/>
      <c r="BM34" s="77">
        <v>58001</v>
      </c>
      <c r="BN34" s="77">
        <v>0</v>
      </c>
      <c r="BO34" s="77"/>
      <c r="BP34" s="77">
        <v>0</v>
      </c>
      <c r="BQ34" s="77">
        <v>6</v>
      </c>
      <c r="BR34" s="77">
        <v>0</v>
      </c>
      <c r="BS34" s="77">
        <v>1</v>
      </c>
      <c r="BT34" s="77">
        <v>1</v>
      </c>
      <c r="BU34" s="77">
        <v>1</v>
      </c>
      <c r="BV34" s="77">
        <v>1</v>
      </c>
      <c r="BW34" s="77">
        <v>1</v>
      </c>
      <c r="BX34" s="77">
        <v>1</v>
      </c>
      <c r="BY34" s="77"/>
      <c r="BZ34" s="77">
        <v>83</v>
      </c>
      <c r="CA34" s="77">
        <v>65</v>
      </c>
      <c r="CB34" s="77"/>
      <c r="CC34" s="77"/>
      <c r="CD34" s="77"/>
      <c r="CE34" s="77"/>
      <c r="CF34" s="77">
        <v>0</v>
      </c>
      <c r="CG34" s="77">
        <v>0</v>
      </c>
      <c r="CH34" s="77"/>
      <c r="CI34" s="77"/>
      <c r="CJ34" s="77"/>
      <c r="CK34" s="77"/>
      <c r="CL34" s="77"/>
      <c r="CM34" s="77">
        <v>0</v>
      </c>
      <c r="CN34" s="77"/>
      <c r="CO34" s="77">
        <v>0</v>
      </c>
      <c r="CP34" s="77">
        <f>IF('1.Смета.или.Акт'!F60=AC34+AD34+AF34,P34+Q34+S34,I34*AB34)</f>
        <v>151</v>
      </c>
      <c r="CQ34" s="77">
        <f t="shared" si="29"/>
        <v>11.98</v>
      </c>
      <c r="CR34" s="77">
        <f t="shared" si="30"/>
        <v>12.22</v>
      </c>
      <c r="CS34" s="77">
        <f t="shared" si="31"/>
        <v>2.09</v>
      </c>
      <c r="CT34" s="77">
        <f t="shared" si="32"/>
        <v>362.86</v>
      </c>
      <c r="CU34" s="77">
        <f t="shared" si="33"/>
        <v>0</v>
      </c>
      <c r="CV34" s="77">
        <f t="shared" si="34"/>
        <v>45.7</v>
      </c>
      <c r="CW34" s="77">
        <f t="shared" si="35"/>
        <v>0.18</v>
      </c>
      <c r="CX34" s="77">
        <f t="shared" si="36"/>
        <v>0</v>
      </c>
      <c r="CY34" s="77">
        <f t="shared" si="37"/>
        <v>117.86</v>
      </c>
      <c r="CZ34" s="77">
        <f t="shared" si="38"/>
        <v>92.3</v>
      </c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>
        <v>0</v>
      </c>
      <c r="DO34" s="77">
        <v>0</v>
      </c>
      <c r="DP34" s="77">
        <v>1</v>
      </c>
      <c r="DQ34" s="77">
        <v>1</v>
      </c>
      <c r="DR34" s="77"/>
      <c r="DS34" s="77"/>
      <c r="DT34" s="77"/>
      <c r="DU34" s="77">
        <v>1005</v>
      </c>
      <c r="DV34" s="77" t="s">
        <v>242</v>
      </c>
      <c r="DW34" s="77" t="str">
        <f>'1.Смета.или.Акт'!D60</f>
        <v>100 м2</v>
      </c>
      <c r="DX34" s="77">
        <v>100</v>
      </c>
      <c r="DY34" s="77"/>
      <c r="DZ34" s="77"/>
      <c r="EA34" s="77"/>
      <c r="EB34" s="77"/>
      <c r="EC34" s="77"/>
      <c r="ED34" s="77"/>
      <c r="EE34" s="77">
        <v>32653438</v>
      </c>
      <c r="EF34" s="77">
        <v>6</v>
      </c>
      <c r="EG34" s="77" t="s">
        <v>353</v>
      </c>
      <c r="EH34" s="77">
        <v>0</v>
      </c>
      <c r="EI34" s="77"/>
      <c r="EJ34" s="77">
        <v>1</v>
      </c>
      <c r="EK34" s="77">
        <v>58001</v>
      </c>
      <c r="EL34" s="77" t="s">
        <v>354</v>
      </c>
      <c r="EM34" s="77" t="s">
        <v>355</v>
      </c>
      <c r="EN34" s="77"/>
      <c r="EO34" s="77"/>
      <c r="EP34" s="77"/>
      <c r="EQ34" s="77">
        <v>0</v>
      </c>
      <c r="ER34" s="77">
        <v>387.06</v>
      </c>
      <c r="ES34" s="77">
        <v>11.98</v>
      </c>
      <c r="ET34" s="77">
        <v>12.22</v>
      </c>
      <c r="EU34" s="77">
        <v>2.09</v>
      </c>
      <c r="EV34" s="77">
        <v>362.86</v>
      </c>
      <c r="EW34" s="77">
        <v>45.7</v>
      </c>
      <c r="EX34" s="77">
        <v>0.18</v>
      </c>
      <c r="EY34" s="77">
        <v>0</v>
      </c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>
        <v>0</v>
      </c>
      <c r="FR34" s="77">
        <f t="shared" si="39"/>
        <v>0</v>
      </c>
      <c r="FS34" s="77">
        <v>0</v>
      </c>
      <c r="FT34" s="77"/>
      <c r="FU34" s="77"/>
      <c r="FV34" s="77"/>
      <c r="FW34" s="77"/>
      <c r="FX34" s="77">
        <v>83</v>
      </c>
      <c r="FY34" s="77">
        <v>65</v>
      </c>
      <c r="FZ34" s="77"/>
      <c r="GA34" s="77"/>
      <c r="GB34" s="77"/>
      <c r="GC34" s="77"/>
      <c r="GD34" s="77">
        <v>0</v>
      </c>
      <c r="GE34" s="77"/>
      <c r="GF34" s="77">
        <v>-1194218871</v>
      </c>
      <c r="GG34" s="77">
        <v>2</v>
      </c>
      <c r="GH34" s="77">
        <v>1</v>
      </c>
      <c r="GI34" s="77">
        <v>-2</v>
      </c>
      <c r="GJ34" s="77">
        <v>0</v>
      </c>
      <c r="GK34" s="77">
        <f>ROUND(R34*(R12)/100,0)</f>
        <v>0</v>
      </c>
      <c r="GL34" s="77">
        <f t="shared" si="40"/>
        <v>0</v>
      </c>
      <c r="GM34" s="77">
        <f t="shared" si="41"/>
        <v>361</v>
      </c>
      <c r="GN34" s="77">
        <f t="shared" si="42"/>
        <v>361</v>
      </c>
      <c r="GO34" s="77">
        <f t="shared" si="43"/>
        <v>0</v>
      </c>
      <c r="GP34" s="77">
        <f t="shared" si="44"/>
        <v>0</v>
      </c>
      <c r="GQ34" s="77"/>
      <c r="GR34" s="77">
        <v>0</v>
      </c>
      <c r="GS34" s="77">
        <v>3</v>
      </c>
      <c r="GT34" s="77">
        <v>0</v>
      </c>
      <c r="GU34" s="77"/>
      <c r="GV34" s="77">
        <f t="shared" si="45"/>
        <v>0</v>
      </c>
      <c r="GW34" s="77">
        <v>1</v>
      </c>
      <c r="GX34" s="77">
        <f t="shared" si="46"/>
        <v>0</v>
      </c>
      <c r="GY34" s="77"/>
      <c r="GZ34" s="77"/>
      <c r="HA34" s="77">
        <v>0</v>
      </c>
      <c r="HB34" s="77">
        <v>0</v>
      </c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>
        <v>-1</v>
      </c>
      <c r="IG34" s="77"/>
      <c r="IH34" s="77"/>
      <c r="II34" s="77"/>
      <c r="IJ34" s="77"/>
      <c r="IK34" s="77">
        <v>0</v>
      </c>
      <c r="IL34" s="77"/>
      <c r="IM34" s="77"/>
      <c r="IN34" s="77"/>
      <c r="IO34" s="77"/>
      <c r="IP34" s="77"/>
      <c r="IQ34" s="77"/>
      <c r="IR34" s="77"/>
      <c r="IS34" s="77"/>
      <c r="IT34" s="77"/>
      <c r="IU34" s="77"/>
    </row>
    <row r="35" spans="1:255" x14ac:dyDescent="0.2">
      <c r="A35">
        <v>17</v>
      </c>
      <c r="B35">
        <v>1</v>
      </c>
      <c r="C35">
        <f>ROW(SmtRes!A32)</f>
        <v>32</v>
      </c>
      <c r="D35">
        <f>ROW(EtalonRes!A32)</f>
        <v>32</v>
      </c>
      <c r="E35" t="s">
        <v>361</v>
      </c>
      <c r="F35" t="s">
        <v>253</v>
      </c>
      <c r="G35" t="s">
        <v>254</v>
      </c>
      <c r="H35" t="s">
        <v>242</v>
      </c>
      <c r="I35">
        <f>'1.Смета.или.Акт'!E60</f>
        <v>0.3886</v>
      </c>
      <c r="J35">
        <v>0</v>
      </c>
      <c r="O35">
        <f t="shared" si="14"/>
        <v>1020</v>
      </c>
      <c r="P35">
        <f t="shared" si="15"/>
        <v>32</v>
      </c>
      <c r="Q35">
        <f t="shared" si="16"/>
        <v>32</v>
      </c>
      <c r="R35">
        <f t="shared" si="17"/>
        <v>6</v>
      </c>
      <c r="S35">
        <f t="shared" si="18"/>
        <v>956</v>
      </c>
      <c r="T35">
        <f t="shared" si="19"/>
        <v>0</v>
      </c>
      <c r="U35">
        <f t="shared" si="20"/>
        <v>17.75902</v>
      </c>
      <c r="V35">
        <f t="shared" si="21"/>
        <v>6.9947999999999996E-2</v>
      </c>
      <c r="W35">
        <f t="shared" si="22"/>
        <v>0</v>
      </c>
      <c r="X35">
        <f t="shared" si="23"/>
        <v>798</v>
      </c>
      <c r="Y35">
        <f t="shared" si="24"/>
        <v>625</v>
      </c>
      <c r="AA35">
        <v>34744229</v>
      </c>
      <c r="AB35">
        <f>ROUND((AC35+AD35+AF35),2)</f>
        <v>387.06</v>
      </c>
      <c r="AC35">
        <f>ROUND((ES35),2)</f>
        <v>11.98</v>
      </c>
      <c r="AD35">
        <f>ROUND((((ET35)-(EU35))+AE35),2)</f>
        <v>12.22</v>
      </c>
      <c r="AE35">
        <f t="shared" ref="AE35:AF39" si="49">ROUND((EU35),2)</f>
        <v>2.09</v>
      </c>
      <c r="AF35">
        <f t="shared" si="49"/>
        <v>362.86</v>
      </c>
      <c r="AG35">
        <f t="shared" si="25"/>
        <v>0</v>
      </c>
      <c r="AH35">
        <f t="shared" si="26"/>
        <v>45.7</v>
      </c>
      <c r="AI35">
        <f t="shared" si="27"/>
        <v>0.18</v>
      </c>
      <c r="AJ35">
        <f t="shared" si="28"/>
        <v>0</v>
      </c>
      <c r="AK35">
        <v>387.06</v>
      </c>
      <c r="AL35">
        <v>11.98</v>
      </c>
      <c r="AM35">
        <v>12.22</v>
      </c>
      <c r="AN35">
        <v>2.09</v>
      </c>
      <c r="AO35">
        <v>362.86</v>
      </c>
      <c r="AP35">
        <v>0</v>
      </c>
      <c r="AQ35">
        <v>45.7</v>
      </c>
      <c r="AR35">
        <v>0.18</v>
      </c>
      <c r="AS35">
        <v>0</v>
      </c>
      <c r="AT35">
        <v>83</v>
      </c>
      <c r="AU35">
        <v>65</v>
      </c>
      <c r="AV35">
        <v>1</v>
      </c>
      <c r="AW35">
        <v>1</v>
      </c>
      <c r="AZ35">
        <v>6.78</v>
      </c>
      <c r="BA35">
        <v>6.78</v>
      </c>
      <c r="BB35">
        <v>6.78</v>
      </c>
      <c r="BC35">
        <v>6.78</v>
      </c>
      <c r="BH35">
        <v>0</v>
      </c>
      <c r="BI35">
        <v>1</v>
      </c>
      <c r="BJ35" t="s">
        <v>362</v>
      </c>
      <c r="BM35">
        <v>58001</v>
      </c>
      <c r="BN35">
        <v>0</v>
      </c>
      <c r="BP35">
        <v>0</v>
      </c>
      <c r="BQ35">
        <v>6</v>
      </c>
      <c r="BR35">
        <v>0</v>
      </c>
      <c r="BS35">
        <v>6.78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83</v>
      </c>
      <c r="CA35">
        <v>65</v>
      </c>
      <c r="CF35">
        <v>0</v>
      </c>
      <c r="CG35">
        <v>0</v>
      </c>
      <c r="CM35">
        <v>0</v>
      </c>
      <c r="CO35">
        <v>0</v>
      </c>
      <c r="CP35">
        <f>(P35+Q35+S35)</f>
        <v>1020</v>
      </c>
      <c r="CQ35">
        <f t="shared" si="29"/>
        <v>81.224400000000003</v>
      </c>
      <c r="CR35">
        <f t="shared" si="30"/>
        <v>82.851600000000005</v>
      </c>
      <c r="CS35">
        <f t="shared" si="31"/>
        <v>14.170199999999999</v>
      </c>
      <c r="CT35">
        <f t="shared" si="32"/>
        <v>2460.1908000000003</v>
      </c>
      <c r="CU35">
        <f t="shared" si="33"/>
        <v>0</v>
      </c>
      <c r="CV35">
        <f t="shared" si="34"/>
        <v>45.7</v>
      </c>
      <c r="CW35">
        <f t="shared" si="35"/>
        <v>0.18</v>
      </c>
      <c r="CX35">
        <f t="shared" si="36"/>
        <v>0</v>
      </c>
      <c r="CY35">
        <f t="shared" si="37"/>
        <v>798.46</v>
      </c>
      <c r="CZ35">
        <f t="shared" si="38"/>
        <v>625.29999999999995</v>
      </c>
      <c r="DN35">
        <v>0</v>
      </c>
      <c r="DO35">
        <v>0</v>
      </c>
      <c r="DP35">
        <v>1</v>
      </c>
      <c r="DQ35">
        <v>1</v>
      </c>
      <c r="DU35">
        <v>1005</v>
      </c>
      <c r="DV35" t="s">
        <v>242</v>
      </c>
      <c r="DW35" t="s">
        <v>242</v>
      </c>
      <c r="DX35">
        <v>100</v>
      </c>
      <c r="EE35">
        <v>32653438</v>
      </c>
      <c r="EF35">
        <v>6</v>
      </c>
      <c r="EG35" t="s">
        <v>353</v>
      </c>
      <c r="EH35">
        <v>0</v>
      </c>
      <c r="EJ35">
        <v>1</v>
      </c>
      <c r="EK35">
        <v>58001</v>
      </c>
      <c r="EL35" t="s">
        <v>354</v>
      </c>
      <c r="EM35" t="s">
        <v>355</v>
      </c>
      <c r="EQ35">
        <v>0</v>
      </c>
      <c r="ER35">
        <v>387.06</v>
      </c>
      <c r="ES35">
        <v>11.98</v>
      </c>
      <c r="ET35">
        <v>12.22</v>
      </c>
      <c r="EU35">
        <v>2.09</v>
      </c>
      <c r="EV35">
        <v>362.86</v>
      </c>
      <c r="EW35">
        <v>45.7</v>
      </c>
      <c r="EX35">
        <v>0.18</v>
      </c>
      <c r="EY35">
        <v>0</v>
      </c>
      <c r="FQ35">
        <v>0</v>
      </c>
      <c r="FR35">
        <f t="shared" si="39"/>
        <v>0</v>
      </c>
      <c r="FS35">
        <v>0</v>
      </c>
      <c r="FX35">
        <v>83</v>
      </c>
      <c r="FY35">
        <v>65</v>
      </c>
      <c r="GD35">
        <v>0</v>
      </c>
      <c r="GF35">
        <v>-1194218871</v>
      </c>
      <c r="GG35">
        <v>1</v>
      </c>
      <c r="GH35">
        <v>1</v>
      </c>
      <c r="GI35">
        <v>4</v>
      </c>
      <c r="GJ35">
        <v>0</v>
      </c>
      <c r="GK35">
        <f>ROUND(R35*(S12)/100,0)</f>
        <v>0</v>
      </c>
      <c r="GL35">
        <f t="shared" si="40"/>
        <v>0</v>
      </c>
      <c r="GM35">
        <f t="shared" si="41"/>
        <v>2443</v>
      </c>
      <c r="GN35">
        <f t="shared" si="42"/>
        <v>2443</v>
      </c>
      <c r="GO35">
        <f t="shared" si="43"/>
        <v>0</v>
      </c>
      <c r="GP35">
        <f t="shared" si="44"/>
        <v>0</v>
      </c>
      <c r="GR35">
        <v>0</v>
      </c>
      <c r="GS35">
        <v>3</v>
      </c>
      <c r="GT35">
        <v>0</v>
      </c>
      <c r="GV35">
        <f t="shared" si="45"/>
        <v>0</v>
      </c>
      <c r="GW35">
        <v>1</v>
      </c>
      <c r="GX35">
        <f t="shared" si="46"/>
        <v>0</v>
      </c>
      <c r="HA35">
        <v>0</v>
      </c>
      <c r="HB35">
        <v>0</v>
      </c>
      <c r="IF35">
        <v>-1</v>
      </c>
      <c r="IK35">
        <v>0</v>
      </c>
    </row>
    <row r="36" spans="1:255" x14ac:dyDescent="0.2">
      <c r="A36" s="77">
        <v>18</v>
      </c>
      <c r="B36" s="77">
        <v>1</v>
      </c>
      <c r="C36" s="77">
        <v>23</v>
      </c>
      <c r="D36" s="77"/>
      <c r="E36" s="77" t="s">
        <v>255</v>
      </c>
      <c r="F36" s="77" t="str">
        <f>'1.Смета.или.Акт'!B64</f>
        <v>01.7.07.07</v>
      </c>
      <c r="G36" s="77" t="str">
        <f>'1.Смета.или.Акт'!C64</f>
        <v>Строительный мусор</v>
      </c>
      <c r="H36" s="77" t="s">
        <v>34</v>
      </c>
      <c r="I36" s="77">
        <f>I34*J36</f>
        <v>0.49352200000000002</v>
      </c>
      <c r="J36" s="77">
        <v>1.27</v>
      </c>
      <c r="K36" s="77"/>
      <c r="L36" s="77"/>
      <c r="M36" s="77"/>
      <c r="N36" s="77"/>
      <c r="O36" s="77">
        <f t="shared" si="14"/>
        <v>0</v>
      </c>
      <c r="P36" s="77">
        <f t="shared" si="15"/>
        <v>0</v>
      </c>
      <c r="Q36" s="77">
        <f t="shared" si="16"/>
        <v>0</v>
      </c>
      <c r="R36" s="77">
        <f t="shared" si="17"/>
        <v>0</v>
      </c>
      <c r="S36" s="77">
        <f t="shared" si="18"/>
        <v>0</v>
      </c>
      <c r="T36" s="77">
        <f t="shared" si="19"/>
        <v>0</v>
      </c>
      <c r="U36" s="77">
        <f t="shared" si="20"/>
        <v>0</v>
      </c>
      <c r="V36" s="77">
        <f t="shared" si="21"/>
        <v>0</v>
      </c>
      <c r="W36" s="77">
        <f t="shared" si="22"/>
        <v>0</v>
      </c>
      <c r="X36" s="77">
        <f t="shared" si="23"/>
        <v>0</v>
      </c>
      <c r="Y36" s="77">
        <f t="shared" si="24"/>
        <v>0</v>
      </c>
      <c r="Z36" s="77"/>
      <c r="AA36" s="77">
        <v>34744228</v>
      </c>
      <c r="AB36" s="77">
        <f>ROUND((AC36+AD36+AF36),2)</f>
        <v>0</v>
      </c>
      <c r="AC36" s="77">
        <f>'1.Смета.или.Акт'!F64</f>
        <v>0</v>
      </c>
      <c r="AD36" s="77">
        <f>ROUND((((ET36)-(EU36))+AE36),2)</f>
        <v>0</v>
      </c>
      <c r="AE36" s="77">
        <f t="shared" si="49"/>
        <v>0</v>
      </c>
      <c r="AF36" s="77">
        <f t="shared" si="49"/>
        <v>0</v>
      </c>
      <c r="AG36" s="77">
        <f t="shared" si="25"/>
        <v>0</v>
      </c>
      <c r="AH36" s="77">
        <f t="shared" si="26"/>
        <v>0</v>
      </c>
      <c r="AI36" s="77">
        <f t="shared" si="27"/>
        <v>0</v>
      </c>
      <c r="AJ36" s="77">
        <f t="shared" si="28"/>
        <v>0</v>
      </c>
      <c r="AK36" s="77">
        <v>0</v>
      </c>
      <c r="AL36" s="77">
        <v>0</v>
      </c>
      <c r="AM36" s="77">
        <v>0</v>
      </c>
      <c r="AN36" s="77">
        <v>0</v>
      </c>
      <c r="AO36" s="77">
        <v>0</v>
      </c>
      <c r="AP36" s="77">
        <v>0</v>
      </c>
      <c r="AQ36" s="77">
        <v>0</v>
      </c>
      <c r="AR36" s="77">
        <v>0</v>
      </c>
      <c r="AS36" s="77">
        <v>0</v>
      </c>
      <c r="AT36" s="77">
        <v>106</v>
      </c>
      <c r="AU36" s="77">
        <v>65</v>
      </c>
      <c r="AV36" s="77">
        <v>1</v>
      </c>
      <c r="AW36" s="77">
        <v>1</v>
      </c>
      <c r="AX36" s="77"/>
      <c r="AY36" s="77"/>
      <c r="AZ36" s="77">
        <v>1</v>
      </c>
      <c r="BA36" s="77">
        <v>1</v>
      </c>
      <c r="BB36" s="77">
        <v>1</v>
      </c>
      <c r="BC36" s="77">
        <v>1</v>
      </c>
      <c r="BD36" s="77"/>
      <c r="BE36" s="77"/>
      <c r="BF36" s="77"/>
      <c r="BG36" s="77"/>
      <c r="BH36" s="77">
        <v>3</v>
      </c>
      <c r="BI36" s="77">
        <v>1</v>
      </c>
      <c r="BJ36" s="77"/>
      <c r="BK36" s="77"/>
      <c r="BL36" s="77"/>
      <c r="BM36" s="77">
        <v>0</v>
      </c>
      <c r="BN36" s="77">
        <v>0</v>
      </c>
      <c r="BO36" s="77"/>
      <c r="BP36" s="77">
        <v>0</v>
      </c>
      <c r="BQ36" s="77">
        <v>20</v>
      </c>
      <c r="BR36" s="77">
        <v>0</v>
      </c>
      <c r="BS36" s="77">
        <v>1</v>
      </c>
      <c r="BT36" s="77">
        <v>1</v>
      </c>
      <c r="BU36" s="77">
        <v>1</v>
      </c>
      <c r="BV36" s="77">
        <v>1</v>
      </c>
      <c r="BW36" s="77">
        <v>1</v>
      </c>
      <c r="BX36" s="77">
        <v>1</v>
      </c>
      <c r="BY36" s="77"/>
      <c r="BZ36" s="77">
        <v>106</v>
      </c>
      <c r="CA36" s="77">
        <v>65</v>
      </c>
      <c r="CB36" s="77"/>
      <c r="CC36" s="77"/>
      <c r="CD36" s="77"/>
      <c r="CE36" s="77"/>
      <c r="CF36" s="77">
        <v>0</v>
      </c>
      <c r="CG36" s="77">
        <v>0</v>
      </c>
      <c r="CH36" s="77"/>
      <c r="CI36" s="77"/>
      <c r="CJ36" s="77"/>
      <c r="CK36" s="77"/>
      <c r="CL36" s="77"/>
      <c r="CM36" s="77">
        <v>0</v>
      </c>
      <c r="CN36" s="77"/>
      <c r="CO36" s="77">
        <v>0</v>
      </c>
      <c r="CP36" s="77">
        <f>IF('1.Смета.или.Акт'!F64=AC36+AD36+AF36,P36+Q36+S36,I36*AB36)</f>
        <v>0</v>
      </c>
      <c r="CQ36" s="77">
        <f t="shared" si="29"/>
        <v>0</v>
      </c>
      <c r="CR36" s="77">
        <f t="shared" si="30"/>
        <v>0</v>
      </c>
      <c r="CS36" s="77">
        <f t="shared" si="31"/>
        <v>0</v>
      </c>
      <c r="CT36" s="77">
        <f t="shared" si="32"/>
        <v>0</v>
      </c>
      <c r="CU36" s="77">
        <f t="shared" si="33"/>
        <v>0</v>
      </c>
      <c r="CV36" s="77">
        <f t="shared" si="34"/>
        <v>0</v>
      </c>
      <c r="CW36" s="77">
        <f t="shared" si="35"/>
        <v>0</v>
      </c>
      <c r="CX36" s="77">
        <f t="shared" si="36"/>
        <v>0</v>
      </c>
      <c r="CY36" s="77">
        <f t="shared" si="37"/>
        <v>0</v>
      </c>
      <c r="CZ36" s="77">
        <f t="shared" si="38"/>
        <v>0</v>
      </c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>
        <v>0</v>
      </c>
      <c r="DO36" s="77">
        <v>0</v>
      </c>
      <c r="DP36" s="77">
        <v>1</v>
      </c>
      <c r="DQ36" s="77">
        <v>1</v>
      </c>
      <c r="DR36" s="77"/>
      <c r="DS36" s="77"/>
      <c r="DT36" s="77"/>
      <c r="DU36" s="77">
        <v>1009</v>
      </c>
      <c r="DV36" s="77" t="s">
        <v>34</v>
      </c>
      <c r="DW36" s="77" t="str">
        <f>'1.Смета.или.Акт'!D64</f>
        <v>т</v>
      </c>
      <c r="DX36" s="77">
        <v>1000</v>
      </c>
      <c r="DY36" s="77"/>
      <c r="DZ36" s="77"/>
      <c r="EA36" s="77"/>
      <c r="EB36" s="77"/>
      <c r="EC36" s="77"/>
      <c r="ED36" s="77"/>
      <c r="EE36" s="77">
        <v>32653299</v>
      </c>
      <c r="EF36" s="77">
        <v>20</v>
      </c>
      <c r="EG36" s="77" t="s">
        <v>356</v>
      </c>
      <c r="EH36" s="77">
        <v>0</v>
      </c>
      <c r="EI36" s="77"/>
      <c r="EJ36" s="77">
        <v>1</v>
      </c>
      <c r="EK36" s="77">
        <v>0</v>
      </c>
      <c r="EL36" s="77" t="s">
        <v>357</v>
      </c>
      <c r="EM36" s="77" t="s">
        <v>358</v>
      </c>
      <c r="EN36" s="77"/>
      <c r="EO36" s="77"/>
      <c r="EP36" s="77"/>
      <c r="EQ36" s="77">
        <v>0</v>
      </c>
      <c r="ER36" s="77">
        <v>0</v>
      </c>
      <c r="ES36" s="77">
        <v>0</v>
      </c>
      <c r="ET36" s="77">
        <v>0</v>
      </c>
      <c r="EU36" s="77">
        <v>0</v>
      </c>
      <c r="EV36" s="77">
        <v>0</v>
      </c>
      <c r="EW36" s="77">
        <v>0</v>
      </c>
      <c r="EX36" s="77">
        <v>0</v>
      </c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>
        <v>0</v>
      </c>
      <c r="FR36" s="77">
        <f t="shared" si="39"/>
        <v>0</v>
      </c>
      <c r="FS36" s="77">
        <v>0</v>
      </c>
      <c r="FT36" s="77"/>
      <c r="FU36" s="77"/>
      <c r="FV36" s="77"/>
      <c r="FW36" s="77"/>
      <c r="FX36" s="77">
        <v>106</v>
      </c>
      <c r="FY36" s="77">
        <v>65</v>
      </c>
      <c r="FZ36" s="77"/>
      <c r="GA36" s="77"/>
      <c r="GB36" s="77"/>
      <c r="GC36" s="77"/>
      <c r="GD36" s="77">
        <v>0</v>
      </c>
      <c r="GE36" s="77"/>
      <c r="GF36" s="77">
        <v>-179832266</v>
      </c>
      <c r="GG36" s="77">
        <v>2</v>
      </c>
      <c r="GH36" s="77">
        <v>1</v>
      </c>
      <c r="GI36" s="77">
        <v>-2</v>
      </c>
      <c r="GJ36" s="77">
        <v>0</v>
      </c>
      <c r="GK36" s="77">
        <f>ROUND(R36*(R12)/100,0)</f>
        <v>0</v>
      </c>
      <c r="GL36" s="77">
        <f t="shared" si="40"/>
        <v>0</v>
      </c>
      <c r="GM36" s="77">
        <f t="shared" si="41"/>
        <v>0</v>
      </c>
      <c r="GN36" s="77">
        <f t="shared" si="42"/>
        <v>0</v>
      </c>
      <c r="GO36" s="77">
        <f t="shared" si="43"/>
        <v>0</v>
      </c>
      <c r="GP36" s="77">
        <f t="shared" si="44"/>
        <v>0</v>
      </c>
      <c r="GQ36" s="77"/>
      <c r="GR36" s="77">
        <v>0</v>
      </c>
      <c r="GS36" s="77">
        <v>3</v>
      </c>
      <c r="GT36" s="77">
        <v>0</v>
      </c>
      <c r="GU36" s="77"/>
      <c r="GV36" s="77">
        <f t="shared" si="45"/>
        <v>0</v>
      </c>
      <c r="GW36" s="77">
        <v>1</v>
      </c>
      <c r="GX36" s="77">
        <f t="shared" si="46"/>
        <v>0</v>
      </c>
      <c r="GY36" s="77"/>
      <c r="GZ36" s="77"/>
      <c r="HA36" s="77">
        <v>0</v>
      </c>
      <c r="HB36" s="77">
        <v>0</v>
      </c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>
        <v>-1</v>
      </c>
      <c r="IG36" s="77"/>
      <c r="IH36" s="77"/>
      <c r="II36" s="77"/>
      <c r="IJ36" s="77"/>
      <c r="IK36" s="77">
        <v>0</v>
      </c>
      <c r="IL36" s="77"/>
      <c r="IM36" s="77"/>
      <c r="IN36" s="77"/>
      <c r="IO36" s="77"/>
      <c r="IP36" s="77"/>
      <c r="IQ36" s="77"/>
      <c r="IR36" s="77"/>
      <c r="IS36" s="77"/>
      <c r="IT36" s="77"/>
      <c r="IU36" s="77"/>
    </row>
    <row r="37" spans="1:255" x14ac:dyDescent="0.2">
      <c r="A37">
        <v>18</v>
      </c>
      <c r="B37">
        <v>1</v>
      </c>
      <c r="C37">
        <v>30</v>
      </c>
      <c r="E37" t="s">
        <v>255</v>
      </c>
      <c r="F37" t="s">
        <v>180</v>
      </c>
      <c r="G37" t="s">
        <v>181</v>
      </c>
      <c r="H37" t="s">
        <v>34</v>
      </c>
      <c r="I37">
        <f>I35*J37</f>
        <v>0.49352200000000002</v>
      </c>
      <c r="J37">
        <v>1.27</v>
      </c>
      <c r="O37">
        <f t="shared" si="14"/>
        <v>0</v>
      </c>
      <c r="P37">
        <f t="shared" si="15"/>
        <v>0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34744229</v>
      </c>
      <c r="AB37">
        <f>ROUND((AC37+AD37+AF37),2)</f>
        <v>0</v>
      </c>
      <c r="AC37">
        <f>ROUND((ES37),2)</f>
        <v>0</v>
      </c>
      <c r="AD37">
        <f>ROUND((((ET37)-(EU37))+AE37),2)</f>
        <v>0</v>
      </c>
      <c r="AE37">
        <f t="shared" si="49"/>
        <v>0</v>
      </c>
      <c r="AF37">
        <f t="shared" si="49"/>
        <v>0</v>
      </c>
      <c r="AG37">
        <f t="shared" si="25"/>
        <v>0</v>
      </c>
      <c r="AH37">
        <f t="shared" si="26"/>
        <v>0</v>
      </c>
      <c r="AI37">
        <f t="shared" si="27"/>
        <v>0</v>
      </c>
      <c r="AJ37">
        <f t="shared" si="28"/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106</v>
      </c>
      <c r="AU37">
        <v>65</v>
      </c>
      <c r="AV37">
        <v>1</v>
      </c>
      <c r="AW37">
        <v>1</v>
      </c>
      <c r="AZ37">
        <v>6.78</v>
      </c>
      <c r="BA37">
        <v>1</v>
      </c>
      <c r="BB37">
        <v>1</v>
      </c>
      <c r="BC37">
        <v>6.78</v>
      </c>
      <c r="BH37">
        <v>3</v>
      </c>
      <c r="BI37">
        <v>1</v>
      </c>
      <c r="BM37">
        <v>0</v>
      </c>
      <c r="BN37">
        <v>0</v>
      </c>
      <c r="BP37">
        <v>0</v>
      </c>
      <c r="BQ37">
        <v>20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106</v>
      </c>
      <c r="CA37">
        <v>65</v>
      </c>
      <c r="CF37">
        <v>0</v>
      </c>
      <c r="CG37">
        <v>0</v>
      </c>
      <c r="CM37">
        <v>0</v>
      </c>
      <c r="CO37">
        <v>0</v>
      </c>
      <c r="CP37">
        <f>(P37+Q37+S37)</f>
        <v>0</v>
      </c>
      <c r="CQ37">
        <f t="shared" si="29"/>
        <v>0</v>
      </c>
      <c r="CR37">
        <f t="shared" si="30"/>
        <v>0</v>
      </c>
      <c r="CS37">
        <f t="shared" si="31"/>
        <v>0</v>
      </c>
      <c r="CT37">
        <f t="shared" si="32"/>
        <v>0</v>
      </c>
      <c r="CU37">
        <f t="shared" si="33"/>
        <v>0</v>
      </c>
      <c r="CV37">
        <f t="shared" si="34"/>
        <v>0</v>
      </c>
      <c r="CW37">
        <f t="shared" si="35"/>
        <v>0</v>
      </c>
      <c r="CX37">
        <f t="shared" si="36"/>
        <v>0</v>
      </c>
      <c r="CY37">
        <f t="shared" si="37"/>
        <v>0</v>
      </c>
      <c r="CZ37">
        <f t="shared" si="38"/>
        <v>0</v>
      </c>
      <c r="DN37">
        <v>0</v>
      </c>
      <c r="DO37">
        <v>0</v>
      </c>
      <c r="DP37">
        <v>1</v>
      </c>
      <c r="DQ37">
        <v>1</v>
      </c>
      <c r="DU37">
        <v>1009</v>
      </c>
      <c r="DV37" t="s">
        <v>34</v>
      </c>
      <c r="DW37" t="s">
        <v>34</v>
      </c>
      <c r="DX37">
        <v>1000</v>
      </c>
      <c r="EE37">
        <v>32653299</v>
      </c>
      <c r="EF37">
        <v>20</v>
      </c>
      <c r="EG37" t="s">
        <v>356</v>
      </c>
      <c r="EH37">
        <v>0</v>
      </c>
      <c r="EJ37">
        <v>1</v>
      </c>
      <c r="EK37">
        <v>0</v>
      </c>
      <c r="EL37" t="s">
        <v>357</v>
      </c>
      <c r="EM37" t="s">
        <v>358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FQ37">
        <v>0</v>
      </c>
      <c r="FR37">
        <f t="shared" si="39"/>
        <v>0</v>
      </c>
      <c r="FS37">
        <v>0</v>
      </c>
      <c r="FX37">
        <v>106</v>
      </c>
      <c r="FY37">
        <v>65</v>
      </c>
      <c r="GD37">
        <v>0</v>
      </c>
      <c r="GF37">
        <v>-179832266</v>
      </c>
      <c r="GG37">
        <v>1</v>
      </c>
      <c r="GH37">
        <v>1</v>
      </c>
      <c r="GI37">
        <v>4</v>
      </c>
      <c r="GJ37">
        <v>0</v>
      </c>
      <c r="GK37">
        <f>ROUND(R37*(S12)/100,0)</f>
        <v>0</v>
      </c>
      <c r="GL37">
        <f t="shared" si="40"/>
        <v>0</v>
      </c>
      <c r="GM37">
        <f t="shared" si="41"/>
        <v>0</v>
      </c>
      <c r="GN37">
        <f t="shared" si="42"/>
        <v>0</v>
      </c>
      <c r="GO37">
        <f t="shared" si="43"/>
        <v>0</v>
      </c>
      <c r="GP37">
        <f t="shared" si="44"/>
        <v>0</v>
      </c>
      <c r="GR37">
        <v>0</v>
      </c>
      <c r="GS37">
        <v>3</v>
      </c>
      <c r="GT37">
        <v>0</v>
      </c>
      <c r="GV37">
        <f t="shared" si="45"/>
        <v>0</v>
      </c>
      <c r="GW37">
        <v>1</v>
      </c>
      <c r="GX37">
        <f t="shared" si="46"/>
        <v>0</v>
      </c>
      <c r="HA37">
        <v>0</v>
      </c>
      <c r="HB37">
        <v>0</v>
      </c>
      <c r="IF37">
        <v>-1</v>
      </c>
      <c r="IK37">
        <v>0</v>
      </c>
    </row>
    <row r="38" spans="1:255" x14ac:dyDescent="0.2">
      <c r="A38" s="77">
        <v>18</v>
      </c>
      <c r="B38" s="77">
        <v>1</v>
      </c>
      <c r="C38" s="77">
        <v>25</v>
      </c>
      <c r="D38" s="77"/>
      <c r="E38" s="77" t="s">
        <v>256</v>
      </c>
      <c r="F38" s="77" t="str">
        <f>'1.Смета.или.Акт'!B65</f>
        <v>11.1.03.05</v>
      </c>
      <c r="G38" s="77" t="str">
        <f>'1.Смета.или.Акт'!C65</f>
        <v>Доски необрезные</v>
      </c>
      <c r="H38" s="77" t="s">
        <v>45</v>
      </c>
      <c r="I38" s="77">
        <f>I34*J38</f>
        <v>0.31088000000000005</v>
      </c>
      <c r="J38" s="77">
        <v>0.8</v>
      </c>
      <c r="K38" s="77"/>
      <c r="L38" s="77"/>
      <c r="M38" s="77"/>
      <c r="N38" s="77"/>
      <c r="O38" s="77">
        <f t="shared" si="14"/>
        <v>302</v>
      </c>
      <c r="P38" s="77">
        <f t="shared" si="15"/>
        <v>302</v>
      </c>
      <c r="Q38" s="77">
        <f t="shared" si="16"/>
        <v>0</v>
      </c>
      <c r="R38" s="77">
        <f t="shared" si="17"/>
        <v>0</v>
      </c>
      <c r="S38" s="77">
        <f t="shared" si="18"/>
        <v>0</v>
      </c>
      <c r="T38" s="77">
        <f t="shared" si="19"/>
        <v>0</v>
      </c>
      <c r="U38" s="77">
        <f t="shared" si="20"/>
        <v>0</v>
      </c>
      <c r="V38" s="77">
        <f t="shared" si="21"/>
        <v>0</v>
      </c>
      <c r="W38" s="77">
        <f t="shared" si="22"/>
        <v>0</v>
      </c>
      <c r="X38" s="77">
        <f t="shared" si="23"/>
        <v>0</v>
      </c>
      <c r="Y38" s="77">
        <f t="shared" si="24"/>
        <v>0</v>
      </c>
      <c r="Z38" s="77"/>
      <c r="AA38" s="77">
        <v>34744228</v>
      </c>
      <c r="AB38" s="77">
        <f>ROUND((AC38+AD38+AF38),2)</f>
        <v>971.37</v>
      </c>
      <c r="AC38" s="77">
        <f>'1.Смета.или.Акт'!F65</f>
        <v>971.37</v>
      </c>
      <c r="AD38" s="77">
        <f>ROUND((((ET38)-(EU38))+AE38),2)</f>
        <v>0</v>
      </c>
      <c r="AE38" s="77">
        <f t="shared" si="49"/>
        <v>0</v>
      </c>
      <c r="AF38" s="77">
        <f t="shared" si="49"/>
        <v>0</v>
      </c>
      <c r="AG38" s="77">
        <f t="shared" si="25"/>
        <v>0</v>
      </c>
      <c r="AH38" s="77">
        <f t="shared" si="26"/>
        <v>0</v>
      </c>
      <c r="AI38" s="77">
        <f t="shared" si="27"/>
        <v>0</v>
      </c>
      <c r="AJ38" s="77">
        <f t="shared" si="28"/>
        <v>0</v>
      </c>
      <c r="AK38" s="77">
        <v>971.37</v>
      </c>
      <c r="AL38" s="77">
        <v>971.37</v>
      </c>
      <c r="AM38" s="77">
        <v>0</v>
      </c>
      <c r="AN38" s="77">
        <v>0</v>
      </c>
      <c r="AO38" s="77">
        <v>0</v>
      </c>
      <c r="AP38" s="77">
        <v>0</v>
      </c>
      <c r="AQ38" s="77">
        <v>0</v>
      </c>
      <c r="AR38" s="77">
        <v>0</v>
      </c>
      <c r="AS38" s="77">
        <v>0</v>
      </c>
      <c r="AT38" s="77">
        <v>106</v>
      </c>
      <c r="AU38" s="77">
        <v>65</v>
      </c>
      <c r="AV38" s="77">
        <v>1</v>
      </c>
      <c r="AW38" s="77">
        <v>1</v>
      </c>
      <c r="AX38" s="77"/>
      <c r="AY38" s="77"/>
      <c r="AZ38" s="77">
        <v>1</v>
      </c>
      <c r="BA38" s="77">
        <v>1</v>
      </c>
      <c r="BB38" s="77">
        <v>1</v>
      </c>
      <c r="BC38" s="77">
        <v>1</v>
      </c>
      <c r="BD38" s="77"/>
      <c r="BE38" s="77"/>
      <c r="BF38" s="77"/>
      <c r="BG38" s="77"/>
      <c r="BH38" s="77">
        <v>3</v>
      </c>
      <c r="BI38" s="77">
        <v>1</v>
      </c>
      <c r="BJ38" s="77"/>
      <c r="BK38" s="77"/>
      <c r="BL38" s="77"/>
      <c r="BM38" s="77">
        <v>0</v>
      </c>
      <c r="BN38" s="77">
        <v>0</v>
      </c>
      <c r="BO38" s="77"/>
      <c r="BP38" s="77">
        <v>0</v>
      </c>
      <c r="BQ38" s="77">
        <v>20</v>
      </c>
      <c r="BR38" s="77">
        <v>0</v>
      </c>
      <c r="BS38" s="77">
        <v>1</v>
      </c>
      <c r="BT38" s="77">
        <v>1</v>
      </c>
      <c r="BU38" s="77">
        <v>1</v>
      </c>
      <c r="BV38" s="77">
        <v>1</v>
      </c>
      <c r="BW38" s="77">
        <v>1</v>
      </c>
      <c r="BX38" s="77">
        <v>1</v>
      </c>
      <c r="BY38" s="77"/>
      <c r="BZ38" s="77">
        <v>106</v>
      </c>
      <c r="CA38" s="77">
        <v>65</v>
      </c>
      <c r="CB38" s="77"/>
      <c r="CC38" s="77"/>
      <c r="CD38" s="77"/>
      <c r="CE38" s="77"/>
      <c r="CF38" s="77">
        <v>0</v>
      </c>
      <c r="CG38" s="77">
        <v>0</v>
      </c>
      <c r="CH38" s="77"/>
      <c r="CI38" s="77"/>
      <c r="CJ38" s="77"/>
      <c r="CK38" s="77"/>
      <c r="CL38" s="77"/>
      <c r="CM38" s="77">
        <v>0</v>
      </c>
      <c r="CN38" s="77"/>
      <c r="CO38" s="77">
        <v>0</v>
      </c>
      <c r="CP38" s="77">
        <f>IF('1.Смета.или.Акт'!F65=AC38+AD38+AF38,P38+Q38+S38,I38*AB38)</f>
        <v>302</v>
      </c>
      <c r="CQ38" s="77">
        <f t="shared" si="29"/>
        <v>971.37</v>
      </c>
      <c r="CR38" s="77">
        <f t="shared" si="30"/>
        <v>0</v>
      </c>
      <c r="CS38" s="77">
        <f t="shared" si="31"/>
        <v>0</v>
      </c>
      <c r="CT38" s="77">
        <f t="shared" si="32"/>
        <v>0</v>
      </c>
      <c r="CU38" s="77">
        <f t="shared" si="33"/>
        <v>0</v>
      </c>
      <c r="CV38" s="77">
        <f t="shared" si="34"/>
        <v>0</v>
      </c>
      <c r="CW38" s="77">
        <f t="shared" si="35"/>
        <v>0</v>
      </c>
      <c r="CX38" s="77">
        <f t="shared" si="36"/>
        <v>0</v>
      </c>
      <c r="CY38" s="77">
        <f t="shared" si="37"/>
        <v>0</v>
      </c>
      <c r="CZ38" s="77">
        <f t="shared" si="38"/>
        <v>0</v>
      </c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>
        <v>0</v>
      </c>
      <c r="DO38" s="77">
        <v>0</v>
      </c>
      <c r="DP38" s="77">
        <v>1</v>
      </c>
      <c r="DQ38" s="77">
        <v>1</v>
      </c>
      <c r="DR38" s="77"/>
      <c r="DS38" s="77"/>
      <c r="DT38" s="77"/>
      <c r="DU38" s="77">
        <v>1007</v>
      </c>
      <c r="DV38" s="77" t="s">
        <v>45</v>
      </c>
      <c r="DW38" s="77" t="str">
        <f>'1.Смета.или.Акт'!D65</f>
        <v>м3</v>
      </c>
      <c r="DX38" s="77">
        <v>1</v>
      </c>
      <c r="DY38" s="77"/>
      <c r="DZ38" s="77"/>
      <c r="EA38" s="77"/>
      <c r="EB38" s="77"/>
      <c r="EC38" s="77"/>
      <c r="ED38" s="77"/>
      <c r="EE38" s="77">
        <v>32653299</v>
      </c>
      <c r="EF38" s="77">
        <v>20</v>
      </c>
      <c r="EG38" s="77" t="s">
        <v>356</v>
      </c>
      <c r="EH38" s="77">
        <v>0</v>
      </c>
      <c r="EI38" s="77"/>
      <c r="EJ38" s="77">
        <v>1</v>
      </c>
      <c r="EK38" s="77">
        <v>0</v>
      </c>
      <c r="EL38" s="77" t="s">
        <v>357</v>
      </c>
      <c r="EM38" s="77" t="s">
        <v>358</v>
      </c>
      <c r="EN38" s="77"/>
      <c r="EO38" s="77"/>
      <c r="EP38" s="77"/>
      <c r="EQ38" s="77">
        <v>0</v>
      </c>
      <c r="ER38" s="77">
        <v>952.32</v>
      </c>
      <c r="ES38" s="77">
        <v>971.37</v>
      </c>
      <c r="ET38" s="77">
        <v>0</v>
      </c>
      <c r="EU38" s="77">
        <v>0</v>
      </c>
      <c r="EV38" s="77">
        <v>0</v>
      </c>
      <c r="EW38" s="77">
        <v>0</v>
      </c>
      <c r="EX38" s="77">
        <v>0</v>
      </c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>
        <v>0</v>
      </c>
      <c r="FR38" s="77">
        <f t="shared" si="39"/>
        <v>0</v>
      </c>
      <c r="FS38" s="77">
        <v>0</v>
      </c>
      <c r="FT38" s="77"/>
      <c r="FU38" s="77"/>
      <c r="FV38" s="77"/>
      <c r="FW38" s="77"/>
      <c r="FX38" s="77">
        <v>106</v>
      </c>
      <c r="FY38" s="77">
        <v>65</v>
      </c>
      <c r="FZ38" s="77"/>
      <c r="GA38" s="77" t="s">
        <v>363</v>
      </c>
      <c r="GB38" s="77"/>
      <c r="GC38" s="77"/>
      <c r="GD38" s="77">
        <v>0</v>
      </c>
      <c r="GE38" s="77"/>
      <c r="GF38" s="77">
        <v>-1347765820</v>
      </c>
      <c r="GG38" s="77">
        <v>2</v>
      </c>
      <c r="GH38" s="77">
        <v>2</v>
      </c>
      <c r="GI38" s="77">
        <v>-2</v>
      </c>
      <c r="GJ38" s="77">
        <v>0</v>
      </c>
      <c r="GK38" s="77">
        <f>ROUND(R38*(R12)/100,0)</f>
        <v>0</v>
      </c>
      <c r="GL38" s="77">
        <f t="shared" si="40"/>
        <v>0</v>
      </c>
      <c r="GM38" s="77">
        <f t="shared" si="41"/>
        <v>302</v>
      </c>
      <c r="GN38" s="77">
        <f t="shared" si="42"/>
        <v>302</v>
      </c>
      <c r="GO38" s="77">
        <f t="shared" si="43"/>
        <v>0</v>
      </c>
      <c r="GP38" s="77">
        <f t="shared" si="44"/>
        <v>0</v>
      </c>
      <c r="GQ38" s="77"/>
      <c r="GR38" s="77">
        <v>0</v>
      </c>
      <c r="GS38" s="77">
        <v>2</v>
      </c>
      <c r="GT38" s="77">
        <v>0</v>
      </c>
      <c r="GU38" s="77"/>
      <c r="GV38" s="77">
        <f t="shared" si="45"/>
        <v>0</v>
      </c>
      <c r="GW38" s="77">
        <v>1</v>
      </c>
      <c r="GX38" s="77">
        <f t="shared" si="46"/>
        <v>0</v>
      </c>
      <c r="GY38" s="77"/>
      <c r="GZ38" s="77"/>
      <c r="HA38" s="77">
        <v>0</v>
      </c>
      <c r="HB38" s="77">
        <v>0</v>
      </c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>
        <v>-1</v>
      </c>
      <c r="IG38" s="77"/>
      <c r="IH38" s="77"/>
      <c r="II38" s="77"/>
      <c r="IJ38" s="77"/>
      <c r="IK38" s="77">
        <v>0</v>
      </c>
      <c r="IL38" s="77"/>
      <c r="IM38" s="77"/>
      <c r="IN38" s="77"/>
      <c r="IO38" s="77"/>
      <c r="IP38" s="77"/>
      <c r="IQ38" s="77"/>
      <c r="IR38" s="77"/>
      <c r="IS38" s="77"/>
      <c r="IT38" s="77"/>
      <c r="IU38" s="77"/>
    </row>
    <row r="39" spans="1:255" x14ac:dyDescent="0.2">
      <c r="A39">
        <v>18</v>
      </c>
      <c r="B39">
        <v>1</v>
      </c>
      <c r="C39">
        <v>32</v>
      </c>
      <c r="E39" t="s">
        <v>256</v>
      </c>
      <c r="F39" t="s">
        <v>167</v>
      </c>
      <c r="G39" t="s">
        <v>168</v>
      </c>
      <c r="H39" t="s">
        <v>45</v>
      </c>
      <c r="I39">
        <f>I35*J39</f>
        <v>0.31088000000000005</v>
      </c>
      <c r="J39">
        <v>0.8</v>
      </c>
      <c r="O39">
        <f t="shared" si="14"/>
        <v>2047</v>
      </c>
      <c r="P39">
        <f t="shared" si="15"/>
        <v>2047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34744229</v>
      </c>
      <c r="AB39">
        <f>ROUND((AC39+AD39+AF39),2)</f>
        <v>971.37</v>
      </c>
      <c r="AC39">
        <f>ROUND((ES39),2)</f>
        <v>971.37</v>
      </c>
      <c r="AD39">
        <f>ROUND((((ET39)-(EU39))+AE39),2)</f>
        <v>0</v>
      </c>
      <c r="AE39">
        <f t="shared" si="49"/>
        <v>0</v>
      </c>
      <c r="AF39">
        <f t="shared" si="49"/>
        <v>0</v>
      </c>
      <c r="AG39">
        <f t="shared" si="25"/>
        <v>0</v>
      </c>
      <c r="AH39">
        <f t="shared" si="26"/>
        <v>0</v>
      </c>
      <c r="AI39">
        <f t="shared" si="27"/>
        <v>0</v>
      </c>
      <c r="AJ39">
        <f t="shared" si="28"/>
        <v>0</v>
      </c>
      <c r="AK39">
        <v>971.37</v>
      </c>
      <c r="AL39">
        <v>971.37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106</v>
      </c>
      <c r="AU39">
        <v>65</v>
      </c>
      <c r="AV39">
        <v>1</v>
      </c>
      <c r="AW39">
        <v>1</v>
      </c>
      <c r="AZ39">
        <v>6.78</v>
      </c>
      <c r="BA39">
        <v>1</v>
      </c>
      <c r="BB39">
        <v>1</v>
      </c>
      <c r="BC39">
        <v>6.78</v>
      </c>
      <c r="BH39">
        <v>3</v>
      </c>
      <c r="BI39">
        <v>1</v>
      </c>
      <c r="BM39">
        <v>0</v>
      </c>
      <c r="BN39">
        <v>0</v>
      </c>
      <c r="BP39">
        <v>0</v>
      </c>
      <c r="BQ39">
        <v>20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106</v>
      </c>
      <c r="CA39">
        <v>65</v>
      </c>
      <c r="CF39">
        <v>0</v>
      </c>
      <c r="CG39">
        <v>0</v>
      </c>
      <c r="CM39">
        <v>0</v>
      </c>
      <c r="CO39">
        <v>0</v>
      </c>
      <c r="CP39">
        <f>(P39+Q39+S39)</f>
        <v>2047</v>
      </c>
      <c r="CQ39">
        <f t="shared" si="29"/>
        <v>6585.8886000000002</v>
      </c>
      <c r="CR39">
        <f t="shared" si="30"/>
        <v>0</v>
      </c>
      <c r="CS39">
        <f t="shared" si="31"/>
        <v>0</v>
      </c>
      <c r="CT39">
        <f t="shared" si="32"/>
        <v>0</v>
      </c>
      <c r="CU39">
        <f t="shared" si="33"/>
        <v>0</v>
      </c>
      <c r="CV39">
        <f t="shared" si="34"/>
        <v>0</v>
      </c>
      <c r="CW39">
        <f t="shared" si="35"/>
        <v>0</v>
      </c>
      <c r="CX39">
        <f t="shared" si="36"/>
        <v>0</v>
      </c>
      <c r="CY39">
        <f t="shared" si="37"/>
        <v>0</v>
      </c>
      <c r="CZ39">
        <f t="shared" si="38"/>
        <v>0</v>
      </c>
      <c r="DN39">
        <v>0</v>
      </c>
      <c r="DO39">
        <v>0</v>
      </c>
      <c r="DP39">
        <v>1</v>
      </c>
      <c r="DQ39">
        <v>1</v>
      </c>
      <c r="DU39">
        <v>1007</v>
      </c>
      <c r="DV39" t="s">
        <v>45</v>
      </c>
      <c r="DW39" t="s">
        <v>45</v>
      </c>
      <c r="DX39">
        <v>1</v>
      </c>
      <c r="EE39">
        <v>32653299</v>
      </c>
      <c r="EF39">
        <v>20</v>
      </c>
      <c r="EG39" t="s">
        <v>356</v>
      </c>
      <c r="EH39">
        <v>0</v>
      </c>
      <c r="EJ39">
        <v>1</v>
      </c>
      <c r="EK39">
        <v>0</v>
      </c>
      <c r="EL39" t="s">
        <v>357</v>
      </c>
      <c r="EM39" t="s">
        <v>358</v>
      </c>
      <c r="EQ39">
        <v>0</v>
      </c>
      <c r="ER39">
        <v>6456.71</v>
      </c>
      <c r="ES39">
        <v>971.37</v>
      </c>
      <c r="ET39">
        <v>0</v>
      </c>
      <c r="EU39">
        <v>0</v>
      </c>
      <c r="EV39">
        <v>0</v>
      </c>
      <c r="EW39">
        <v>0</v>
      </c>
      <c r="EX39">
        <v>0</v>
      </c>
      <c r="EZ39">
        <v>5</v>
      </c>
      <c r="FC39">
        <v>0</v>
      </c>
      <c r="FD39">
        <v>18</v>
      </c>
      <c r="FF39">
        <v>6456.71</v>
      </c>
      <c r="FQ39">
        <v>0</v>
      </c>
      <c r="FR39">
        <f t="shared" si="39"/>
        <v>0</v>
      </c>
      <c r="FS39">
        <v>0</v>
      </c>
      <c r="FX39">
        <v>106</v>
      </c>
      <c r="FY39">
        <v>65</v>
      </c>
      <c r="GA39" t="s">
        <v>363</v>
      </c>
      <c r="GD39">
        <v>0</v>
      </c>
      <c r="GF39">
        <v>-1347765820</v>
      </c>
      <c r="GG39">
        <v>1</v>
      </c>
      <c r="GH39">
        <v>3</v>
      </c>
      <c r="GI39">
        <v>4</v>
      </c>
      <c r="GJ39">
        <v>0</v>
      </c>
      <c r="GK39">
        <f>ROUND(R39*(S12)/100,0)</f>
        <v>0</v>
      </c>
      <c r="GL39">
        <f t="shared" si="40"/>
        <v>0</v>
      </c>
      <c r="GM39">
        <f t="shared" si="41"/>
        <v>2047</v>
      </c>
      <c r="GN39">
        <f t="shared" si="42"/>
        <v>2047</v>
      </c>
      <c r="GO39">
        <f t="shared" si="43"/>
        <v>0</v>
      </c>
      <c r="GP39">
        <f t="shared" si="44"/>
        <v>0</v>
      </c>
      <c r="GR39">
        <v>1</v>
      </c>
      <c r="GS39">
        <v>1</v>
      </c>
      <c r="GT39">
        <v>0</v>
      </c>
      <c r="GV39">
        <f t="shared" si="45"/>
        <v>0</v>
      </c>
      <c r="GW39">
        <v>1</v>
      </c>
      <c r="GX39">
        <f t="shared" si="46"/>
        <v>0</v>
      </c>
      <c r="HA39">
        <v>0</v>
      </c>
      <c r="HB39">
        <v>0</v>
      </c>
      <c r="IF39">
        <v>-1</v>
      </c>
      <c r="IK39">
        <v>0</v>
      </c>
    </row>
    <row r="40" spans="1:255" x14ac:dyDescent="0.2">
      <c r="A40" s="77">
        <v>17</v>
      </c>
      <c r="B40" s="77">
        <v>1</v>
      </c>
      <c r="C40" s="77">
        <f>ROW(SmtRes!A38)</f>
        <v>38</v>
      </c>
      <c r="D40" s="77">
        <f>ROW(EtalonRes!A38)</f>
        <v>38</v>
      </c>
      <c r="E40" s="77" t="s">
        <v>364</v>
      </c>
      <c r="F40" s="77" t="s">
        <v>259</v>
      </c>
      <c r="G40" s="77" t="s">
        <v>260</v>
      </c>
      <c r="H40" s="77" t="s">
        <v>171</v>
      </c>
      <c r="I40" s="77">
        <f>'1.Смета.или.Акт'!E67</f>
        <v>15</v>
      </c>
      <c r="J40" s="77">
        <v>0</v>
      </c>
      <c r="K40" s="77"/>
      <c r="L40" s="77"/>
      <c r="M40" s="77"/>
      <c r="N40" s="77"/>
      <c r="O40" s="77">
        <f t="shared" si="14"/>
        <v>1109</v>
      </c>
      <c r="P40" s="77">
        <f t="shared" si="15"/>
        <v>651</v>
      </c>
      <c r="Q40" s="77">
        <f t="shared" si="16"/>
        <v>279</v>
      </c>
      <c r="R40" s="77">
        <f t="shared" si="17"/>
        <v>47</v>
      </c>
      <c r="S40" s="77">
        <f t="shared" si="18"/>
        <v>179</v>
      </c>
      <c r="T40" s="77">
        <f t="shared" si="19"/>
        <v>0</v>
      </c>
      <c r="U40" s="77">
        <f t="shared" si="20"/>
        <v>21.299999999999997</v>
      </c>
      <c r="V40" s="77">
        <f t="shared" si="21"/>
        <v>4.0500000000000007</v>
      </c>
      <c r="W40" s="77">
        <f t="shared" si="22"/>
        <v>0</v>
      </c>
      <c r="X40" s="77">
        <f t="shared" si="23"/>
        <v>188</v>
      </c>
      <c r="Y40" s="77">
        <f t="shared" si="24"/>
        <v>147</v>
      </c>
      <c r="Z40" s="77"/>
      <c r="AA40" s="77">
        <v>34744228</v>
      </c>
      <c r="AB40" s="77">
        <f>'1.Смета.или.Акт'!F67</f>
        <v>73.91</v>
      </c>
      <c r="AC40" s="77">
        <f>ROUND((ES40),2)</f>
        <v>43.4</v>
      </c>
      <c r="AD40" s="77">
        <f>'1.Смета.или.Акт'!H67</f>
        <v>18.61</v>
      </c>
      <c r="AE40" s="77">
        <f>'1.Смета.или.Акт'!I67</f>
        <v>3.13</v>
      </c>
      <c r="AF40" s="77">
        <f>'1.Смета.или.Акт'!G67</f>
        <v>11.9</v>
      </c>
      <c r="AG40" s="77">
        <f t="shared" si="25"/>
        <v>0</v>
      </c>
      <c r="AH40" s="77">
        <f t="shared" si="26"/>
        <v>1.42</v>
      </c>
      <c r="AI40" s="77">
        <f t="shared" si="27"/>
        <v>0.27</v>
      </c>
      <c r="AJ40" s="77">
        <f t="shared" si="28"/>
        <v>0</v>
      </c>
      <c r="AK40" s="77">
        <v>73.91</v>
      </c>
      <c r="AL40" s="77">
        <v>43.4</v>
      </c>
      <c r="AM40" s="77">
        <v>18.61</v>
      </c>
      <c r="AN40" s="77">
        <v>3.13</v>
      </c>
      <c r="AO40" s="77">
        <v>11.9</v>
      </c>
      <c r="AP40" s="77">
        <v>0</v>
      </c>
      <c r="AQ40" s="77">
        <v>1.42</v>
      </c>
      <c r="AR40" s="77">
        <v>0.27</v>
      </c>
      <c r="AS40" s="77">
        <v>0</v>
      </c>
      <c r="AT40" s="77">
        <f>'1.Смета.или.Акт'!E68</f>
        <v>83</v>
      </c>
      <c r="AU40" s="77">
        <f>'1.Смета.или.Акт'!E69</f>
        <v>65</v>
      </c>
      <c r="AV40" s="77">
        <v>1</v>
      </c>
      <c r="AW40" s="77">
        <v>1</v>
      </c>
      <c r="AX40" s="77"/>
      <c r="AY40" s="77"/>
      <c r="AZ40" s="77">
        <v>1</v>
      </c>
      <c r="BA40" s="77">
        <v>1</v>
      </c>
      <c r="BB40" s="77">
        <v>1</v>
      </c>
      <c r="BC40" s="77">
        <v>1</v>
      </c>
      <c r="BD40" s="77"/>
      <c r="BE40" s="77"/>
      <c r="BF40" s="77"/>
      <c r="BG40" s="77"/>
      <c r="BH40" s="77">
        <v>0</v>
      </c>
      <c r="BI40" s="77">
        <v>1</v>
      </c>
      <c r="BJ40" s="77" t="s">
        <v>365</v>
      </c>
      <c r="BK40" s="77"/>
      <c r="BL40" s="77"/>
      <c r="BM40" s="77">
        <v>58001</v>
      </c>
      <c r="BN40" s="77">
        <v>0</v>
      </c>
      <c r="BO40" s="77"/>
      <c r="BP40" s="77">
        <v>0</v>
      </c>
      <c r="BQ40" s="77">
        <v>6</v>
      </c>
      <c r="BR40" s="77">
        <v>0</v>
      </c>
      <c r="BS40" s="77">
        <v>1</v>
      </c>
      <c r="BT40" s="77">
        <v>1</v>
      </c>
      <c r="BU40" s="77">
        <v>1</v>
      </c>
      <c r="BV40" s="77">
        <v>1</v>
      </c>
      <c r="BW40" s="77">
        <v>1</v>
      </c>
      <c r="BX40" s="77">
        <v>1</v>
      </c>
      <c r="BY40" s="77"/>
      <c r="BZ40" s="77">
        <v>83</v>
      </c>
      <c r="CA40" s="77">
        <v>65</v>
      </c>
      <c r="CB40" s="77"/>
      <c r="CC40" s="77"/>
      <c r="CD40" s="77"/>
      <c r="CE40" s="77"/>
      <c r="CF40" s="77">
        <v>0</v>
      </c>
      <c r="CG40" s="77">
        <v>0</v>
      </c>
      <c r="CH40" s="77"/>
      <c r="CI40" s="77"/>
      <c r="CJ40" s="77"/>
      <c r="CK40" s="77"/>
      <c r="CL40" s="77"/>
      <c r="CM40" s="77">
        <v>0</v>
      </c>
      <c r="CN40" s="77"/>
      <c r="CO40" s="77">
        <v>0</v>
      </c>
      <c r="CP40" s="77">
        <f>IF('1.Смета.или.Акт'!F67=AC40+AD40+AF40,P40+Q40+S40,I40*AB40)</f>
        <v>1109</v>
      </c>
      <c r="CQ40" s="77">
        <f t="shared" si="29"/>
        <v>43.4</v>
      </c>
      <c r="CR40" s="77">
        <f t="shared" si="30"/>
        <v>18.61</v>
      </c>
      <c r="CS40" s="77">
        <f t="shared" si="31"/>
        <v>3.13</v>
      </c>
      <c r="CT40" s="77">
        <f t="shared" si="32"/>
        <v>11.9</v>
      </c>
      <c r="CU40" s="77">
        <f t="shared" si="33"/>
        <v>0</v>
      </c>
      <c r="CV40" s="77">
        <f t="shared" si="34"/>
        <v>1.42</v>
      </c>
      <c r="CW40" s="77">
        <f t="shared" si="35"/>
        <v>0.27</v>
      </c>
      <c r="CX40" s="77">
        <f t="shared" si="36"/>
        <v>0</v>
      </c>
      <c r="CY40" s="77">
        <f t="shared" si="37"/>
        <v>187.58</v>
      </c>
      <c r="CZ40" s="77">
        <f t="shared" si="38"/>
        <v>146.9</v>
      </c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>
        <v>0</v>
      </c>
      <c r="DO40" s="77">
        <v>0</v>
      </c>
      <c r="DP40" s="77">
        <v>1</v>
      </c>
      <c r="DQ40" s="77">
        <v>1</v>
      </c>
      <c r="DR40" s="77"/>
      <c r="DS40" s="77"/>
      <c r="DT40" s="77"/>
      <c r="DU40" s="77">
        <v>1013</v>
      </c>
      <c r="DV40" s="77" t="s">
        <v>171</v>
      </c>
      <c r="DW40" s="77" t="str">
        <f>'1.Смета.или.Акт'!D67</f>
        <v>ШТ</v>
      </c>
      <c r="DX40" s="77">
        <v>1</v>
      </c>
      <c r="DY40" s="77"/>
      <c r="DZ40" s="77"/>
      <c r="EA40" s="77"/>
      <c r="EB40" s="77"/>
      <c r="EC40" s="77"/>
      <c r="ED40" s="77"/>
      <c r="EE40" s="77">
        <v>32653438</v>
      </c>
      <c r="EF40" s="77">
        <v>6</v>
      </c>
      <c r="EG40" s="77" t="s">
        <v>353</v>
      </c>
      <c r="EH40" s="77">
        <v>0</v>
      </c>
      <c r="EI40" s="77"/>
      <c r="EJ40" s="77">
        <v>1</v>
      </c>
      <c r="EK40" s="77">
        <v>58001</v>
      </c>
      <c r="EL40" s="77" t="s">
        <v>354</v>
      </c>
      <c r="EM40" s="77" t="s">
        <v>355</v>
      </c>
      <c r="EN40" s="77"/>
      <c r="EO40" s="77"/>
      <c r="EP40" s="77"/>
      <c r="EQ40" s="77">
        <v>0</v>
      </c>
      <c r="ER40" s="77">
        <v>73.91</v>
      </c>
      <c r="ES40" s="77">
        <v>43.4</v>
      </c>
      <c r="ET40" s="77">
        <v>18.61</v>
      </c>
      <c r="EU40" s="77">
        <v>3.13</v>
      </c>
      <c r="EV40" s="77">
        <v>11.9</v>
      </c>
      <c r="EW40" s="77">
        <v>1.42</v>
      </c>
      <c r="EX40" s="77">
        <v>0.27</v>
      </c>
      <c r="EY40" s="77">
        <v>0</v>
      </c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>
        <v>0</v>
      </c>
      <c r="FR40" s="77">
        <f t="shared" si="39"/>
        <v>0</v>
      </c>
      <c r="FS40" s="77">
        <v>0</v>
      </c>
      <c r="FT40" s="77"/>
      <c r="FU40" s="77"/>
      <c r="FV40" s="77"/>
      <c r="FW40" s="77"/>
      <c r="FX40" s="77">
        <v>83</v>
      </c>
      <c r="FY40" s="77">
        <v>65</v>
      </c>
      <c r="FZ40" s="77"/>
      <c r="GA40" s="77"/>
      <c r="GB40" s="77"/>
      <c r="GC40" s="77"/>
      <c r="GD40" s="77">
        <v>0</v>
      </c>
      <c r="GE40" s="77"/>
      <c r="GF40" s="77">
        <v>2085034707</v>
      </c>
      <c r="GG40" s="77">
        <v>2</v>
      </c>
      <c r="GH40" s="77">
        <v>1</v>
      </c>
      <c r="GI40" s="77">
        <v>-2</v>
      </c>
      <c r="GJ40" s="77">
        <v>0</v>
      </c>
      <c r="GK40" s="77">
        <f>ROUND(R40*(R12)/100,0)</f>
        <v>0</v>
      </c>
      <c r="GL40" s="77">
        <f t="shared" si="40"/>
        <v>0</v>
      </c>
      <c r="GM40" s="77">
        <f t="shared" si="41"/>
        <v>1444</v>
      </c>
      <c r="GN40" s="77">
        <f t="shared" si="42"/>
        <v>1444</v>
      </c>
      <c r="GO40" s="77">
        <f t="shared" si="43"/>
        <v>0</v>
      </c>
      <c r="GP40" s="77">
        <f t="shared" si="44"/>
        <v>0</v>
      </c>
      <c r="GQ40" s="77"/>
      <c r="GR40" s="77">
        <v>0</v>
      </c>
      <c r="GS40" s="77">
        <v>3</v>
      </c>
      <c r="GT40" s="77">
        <v>0</v>
      </c>
      <c r="GU40" s="77"/>
      <c r="GV40" s="77">
        <f t="shared" si="45"/>
        <v>0</v>
      </c>
      <c r="GW40" s="77">
        <v>1</v>
      </c>
      <c r="GX40" s="77">
        <f t="shared" si="46"/>
        <v>0</v>
      </c>
      <c r="GY40" s="77"/>
      <c r="GZ40" s="77"/>
      <c r="HA40" s="77">
        <v>0</v>
      </c>
      <c r="HB40" s="77">
        <v>0</v>
      </c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>
        <v>-1</v>
      </c>
      <c r="IG40" s="77"/>
      <c r="IH40" s="77"/>
      <c r="II40" s="77"/>
      <c r="IJ40" s="77"/>
      <c r="IK40" s="77">
        <v>0</v>
      </c>
      <c r="IL40" s="77"/>
      <c r="IM40" s="77"/>
      <c r="IN40" s="77"/>
      <c r="IO40" s="77"/>
      <c r="IP40" s="77"/>
      <c r="IQ40" s="77"/>
      <c r="IR40" s="77"/>
      <c r="IS40" s="77"/>
      <c r="IT40" s="77"/>
      <c r="IU40" s="77"/>
    </row>
    <row r="41" spans="1:255" x14ac:dyDescent="0.2">
      <c r="A41">
        <v>17</v>
      </c>
      <c r="B41">
        <v>1</v>
      </c>
      <c r="C41">
        <f>ROW(SmtRes!A44)</f>
        <v>44</v>
      </c>
      <c r="D41">
        <f>ROW(EtalonRes!A44)</f>
        <v>44</v>
      </c>
      <c r="E41" t="s">
        <v>364</v>
      </c>
      <c r="F41" t="s">
        <v>259</v>
      </c>
      <c r="G41" t="s">
        <v>260</v>
      </c>
      <c r="H41" t="s">
        <v>171</v>
      </c>
      <c r="I41">
        <f>'1.Смета.или.Акт'!E67</f>
        <v>15</v>
      </c>
      <c r="J41">
        <v>0</v>
      </c>
      <c r="O41">
        <f t="shared" si="14"/>
        <v>7517</v>
      </c>
      <c r="P41">
        <f t="shared" si="15"/>
        <v>4414</v>
      </c>
      <c r="Q41">
        <f t="shared" si="16"/>
        <v>1893</v>
      </c>
      <c r="R41">
        <f t="shared" si="17"/>
        <v>318</v>
      </c>
      <c r="S41">
        <f t="shared" si="18"/>
        <v>1210</v>
      </c>
      <c r="T41">
        <f t="shared" si="19"/>
        <v>0</v>
      </c>
      <c r="U41">
        <f t="shared" si="20"/>
        <v>21.299999999999997</v>
      </c>
      <c r="V41">
        <f t="shared" si="21"/>
        <v>4.0500000000000007</v>
      </c>
      <c r="W41">
        <f t="shared" si="22"/>
        <v>0</v>
      </c>
      <c r="X41">
        <f t="shared" si="23"/>
        <v>1268</v>
      </c>
      <c r="Y41">
        <f t="shared" si="24"/>
        <v>993</v>
      </c>
      <c r="AA41">
        <v>34744229</v>
      </c>
      <c r="AB41">
        <f>ROUND((AC41+AD41+AF41),2)</f>
        <v>73.91</v>
      </c>
      <c r="AC41">
        <f>ROUND((ES41),2)</f>
        <v>43.4</v>
      </c>
      <c r="AD41">
        <f>ROUND((((ET41)-(EU41))+AE41),2)</f>
        <v>18.61</v>
      </c>
      <c r="AE41">
        <f>ROUND((EU41),2)</f>
        <v>3.13</v>
      </c>
      <c r="AF41">
        <f>ROUND((EV41),2)</f>
        <v>11.9</v>
      </c>
      <c r="AG41">
        <f t="shared" si="25"/>
        <v>0</v>
      </c>
      <c r="AH41">
        <f t="shared" si="26"/>
        <v>1.42</v>
      </c>
      <c r="AI41">
        <f t="shared" si="27"/>
        <v>0.27</v>
      </c>
      <c r="AJ41">
        <f t="shared" si="28"/>
        <v>0</v>
      </c>
      <c r="AK41">
        <v>73.91</v>
      </c>
      <c r="AL41">
        <v>43.4</v>
      </c>
      <c r="AM41">
        <v>18.61</v>
      </c>
      <c r="AN41">
        <v>3.13</v>
      </c>
      <c r="AO41">
        <v>11.9</v>
      </c>
      <c r="AP41">
        <v>0</v>
      </c>
      <c r="AQ41">
        <v>1.42</v>
      </c>
      <c r="AR41">
        <v>0.27</v>
      </c>
      <c r="AS41">
        <v>0</v>
      </c>
      <c r="AT41">
        <v>83</v>
      </c>
      <c r="AU41">
        <v>65</v>
      </c>
      <c r="AV41">
        <v>1</v>
      </c>
      <c r="AW41">
        <v>1</v>
      </c>
      <c r="AZ41">
        <v>6.78</v>
      </c>
      <c r="BA41">
        <v>6.78</v>
      </c>
      <c r="BB41">
        <v>6.78</v>
      </c>
      <c r="BC41">
        <v>6.78</v>
      </c>
      <c r="BH41">
        <v>0</v>
      </c>
      <c r="BI41">
        <v>1</v>
      </c>
      <c r="BJ41" t="s">
        <v>365</v>
      </c>
      <c r="BM41">
        <v>58001</v>
      </c>
      <c r="BN41">
        <v>0</v>
      </c>
      <c r="BP41">
        <v>0</v>
      </c>
      <c r="BQ41">
        <v>6</v>
      </c>
      <c r="BR41">
        <v>0</v>
      </c>
      <c r="BS41">
        <v>6.78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83</v>
      </c>
      <c r="CA41">
        <v>65</v>
      </c>
      <c r="CF41">
        <v>0</v>
      </c>
      <c r="CG41">
        <v>0</v>
      </c>
      <c r="CM41">
        <v>0</v>
      </c>
      <c r="CO41">
        <v>0</v>
      </c>
      <c r="CP41">
        <f>(P41+Q41+S41)</f>
        <v>7517</v>
      </c>
      <c r="CQ41">
        <f t="shared" si="29"/>
        <v>294.25200000000001</v>
      </c>
      <c r="CR41">
        <f t="shared" si="30"/>
        <v>126.1758</v>
      </c>
      <c r="CS41">
        <f t="shared" si="31"/>
        <v>21.221399999999999</v>
      </c>
      <c r="CT41">
        <f t="shared" si="32"/>
        <v>80.682000000000002</v>
      </c>
      <c r="CU41">
        <f t="shared" si="33"/>
        <v>0</v>
      </c>
      <c r="CV41">
        <f t="shared" si="34"/>
        <v>1.42</v>
      </c>
      <c r="CW41">
        <f t="shared" si="35"/>
        <v>0.27</v>
      </c>
      <c r="CX41">
        <f t="shared" si="36"/>
        <v>0</v>
      </c>
      <c r="CY41">
        <f t="shared" si="37"/>
        <v>1268.24</v>
      </c>
      <c r="CZ41">
        <f t="shared" si="38"/>
        <v>993.2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171</v>
      </c>
      <c r="DW41" t="s">
        <v>171</v>
      </c>
      <c r="DX41">
        <v>1</v>
      </c>
      <c r="EE41">
        <v>32653438</v>
      </c>
      <c r="EF41">
        <v>6</v>
      </c>
      <c r="EG41" t="s">
        <v>353</v>
      </c>
      <c r="EH41">
        <v>0</v>
      </c>
      <c r="EJ41">
        <v>1</v>
      </c>
      <c r="EK41">
        <v>58001</v>
      </c>
      <c r="EL41" t="s">
        <v>354</v>
      </c>
      <c r="EM41" t="s">
        <v>355</v>
      </c>
      <c r="EQ41">
        <v>0</v>
      </c>
      <c r="ER41">
        <v>73.91</v>
      </c>
      <c r="ES41">
        <v>43.4</v>
      </c>
      <c r="ET41">
        <v>18.61</v>
      </c>
      <c r="EU41">
        <v>3.13</v>
      </c>
      <c r="EV41">
        <v>11.9</v>
      </c>
      <c r="EW41">
        <v>1.42</v>
      </c>
      <c r="EX41">
        <v>0.27</v>
      </c>
      <c r="EY41">
        <v>0</v>
      </c>
      <c r="FQ41">
        <v>0</v>
      </c>
      <c r="FR41">
        <f t="shared" si="39"/>
        <v>0</v>
      </c>
      <c r="FS41">
        <v>0</v>
      </c>
      <c r="FX41">
        <v>83</v>
      </c>
      <c r="FY41">
        <v>65</v>
      </c>
      <c r="GD41">
        <v>0</v>
      </c>
      <c r="GF41">
        <v>2085034707</v>
      </c>
      <c r="GG41">
        <v>1</v>
      </c>
      <c r="GH41">
        <v>1</v>
      </c>
      <c r="GI41">
        <v>4</v>
      </c>
      <c r="GJ41">
        <v>0</v>
      </c>
      <c r="GK41">
        <f>ROUND(R41*(S12)/100,0)</f>
        <v>0</v>
      </c>
      <c r="GL41">
        <f t="shared" si="40"/>
        <v>0</v>
      </c>
      <c r="GM41">
        <f t="shared" si="41"/>
        <v>9778</v>
      </c>
      <c r="GN41">
        <f t="shared" si="42"/>
        <v>9778</v>
      </c>
      <c r="GO41">
        <f t="shared" si="43"/>
        <v>0</v>
      </c>
      <c r="GP41">
        <f t="shared" si="44"/>
        <v>0</v>
      </c>
      <c r="GR41">
        <v>0</v>
      </c>
      <c r="GS41">
        <v>3</v>
      </c>
      <c r="GT41">
        <v>0</v>
      </c>
      <c r="GV41">
        <f t="shared" si="45"/>
        <v>0</v>
      </c>
      <c r="GW41">
        <v>1</v>
      </c>
      <c r="GX41">
        <f t="shared" si="46"/>
        <v>0</v>
      </c>
      <c r="HA41">
        <v>0</v>
      </c>
      <c r="HB41">
        <v>0</v>
      </c>
      <c r="IF41">
        <v>-1</v>
      </c>
      <c r="IK41">
        <v>0</v>
      </c>
    </row>
    <row r="42" spans="1:255" x14ac:dyDescent="0.2">
      <c r="A42" s="77">
        <v>17</v>
      </c>
      <c r="B42" s="77">
        <v>1</v>
      </c>
      <c r="C42" s="77">
        <f>ROW(SmtRes!A53)</f>
        <v>53</v>
      </c>
      <c r="D42" s="77">
        <f>ROW(EtalonRes!A53)</f>
        <v>53</v>
      </c>
      <c r="E42" s="77" t="s">
        <v>366</v>
      </c>
      <c r="F42" s="77" t="s">
        <v>261</v>
      </c>
      <c r="G42" s="77" t="s">
        <v>262</v>
      </c>
      <c r="H42" s="77" t="s">
        <v>242</v>
      </c>
      <c r="I42" s="77">
        <f>'1.Смета.или.Акт'!E71</f>
        <v>1.5543</v>
      </c>
      <c r="J42" s="77">
        <v>0</v>
      </c>
      <c r="K42" s="77"/>
      <c r="L42" s="77"/>
      <c r="M42" s="77"/>
      <c r="N42" s="77"/>
      <c r="O42" s="77">
        <f t="shared" si="14"/>
        <v>412</v>
      </c>
      <c r="P42" s="77">
        <f t="shared" si="15"/>
        <v>255</v>
      </c>
      <c r="Q42" s="77">
        <f t="shared" si="16"/>
        <v>1</v>
      </c>
      <c r="R42" s="77">
        <f t="shared" si="17"/>
        <v>0</v>
      </c>
      <c r="S42" s="77">
        <f t="shared" si="18"/>
        <v>156</v>
      </c>
      <c r="T42" s="77">
        <f t="shared" si="19"/>
        <v>0</v>
      </c>
      <c r="U42" s="77">
        <f t="shared" si="20"/>
        <v>19.117890000000003</v>
      </c>
      <c r="V42" s="77">
        <f t="shared" si="21"/>
        <v>1.5543000000000001E-2</v>
      </c>
      <c r="W42" s="77">
        <f t="shared" si="22"/>
        <v>0</v>
      </c>
      <c r="X42" s="77">
        <f t="shared" si="23"/>
        <v>161</v>
      </c>
      <c r="Y42" s="77">
        <f t="shared" si="24"/>
        <v>117</v>
      </c>
      <c r="Z42" s="77"/>
      <c r="AA42" s="77">
        <v>34744228</v>
      </c>
      <c r="AB42" s="77">
        <f>'1.Смета.или.Акт'!F71</f>
        <v>264.96999999999997</v>
      </c>
      <c r="AC42" s="77">
        <f>ROUND((ES42),2)</f>
        <v>163.82</v>
      </c>
      <c r="AD42" s="77">
        <f>'1.Смета.или.Акт'!H71</f>
        <v>0.66</v>
      </c>
      <c r="AE42" s="77">
        <f>'1.Смета.или.Акт'!I71</f>
        <v>0.12</v>
      </c>
      <c r="AF42" s="77">
        <f>'1.Смета.или.Акт'!G71</f>
        <v>100.49</v>
      </c>
      <c r="AG42" s="77">
        <f t="shared" si="25"/>
        <v>0</v>
      </c>
      <c r="AH42" s="77">
        <f t="shared" si="26"/>
        <v>12.3</v>
      </c>
      <c r="AI42" s="77">
        <f t="shared" si="27"/>
        <v>0.01</v>
      </c>
      <c r="AJ42" s="77">
        <f t="shared" si="28"/>
        <v>0</v>
      </c>
      <c r="AK42" s="77">
        <v>264.97000000000003</v>
      </c>
      <c r="AL42" s="77">
        <v>163.82</v>
      </c>
      <c r="AM42" s="77">
        <v>0.66</v>
      </c>
      <c r="AN42" s="77">
        <v>0.12</v>
      </c>
      <c r="AO42" s="77">
        <v>100.49</v>
      </c>
      <c r="AP42" s="77">
        <v>0</v>
      </c>
      <c r="AQ42" s="77">
        <v>12.3</v>
      </c>
      <c r="AR42" s="77">
        <v>0.01</v>
      </c>
      <c r="AS42" s="77">
        <v>0</v>
      </c>
      <c r="AT42" s="77">
        <f>'1.Смета.или.Акт'!E72</f>
        <v>103</v>
      </c>
      <c r="AU42" s="77">
        <f>'1.Смета.или.Акт'!E73</f>
        <v>75</v>
      </c>
      <c r="AV42" s="77">
        <v>1</v>
      </c>
      <c r="AW42" s="77">
        <v>1</v>
      </c>
      <c r="AX42" s="77"/>
      <c r="AY42" s="77"/>
      <c r="AZ42" s="77">
        <v>1</v>
      </c>
      <c r="BA42" s="77">
        <v>1</v>
      </c>
      <c r="BB42" s="77">
        <v>1</v>
      </c>
      <c r="BC42" s="77">
        <v>1</v>
      </c>
      <c r="BD42" s="77"/>
      <c r="BE42" s="77"/>
      <c r="BF42" s="77"/>
      <c r="BG42" s="77"/>
      <c r="BH42" s="77">
        <v>0</v>
      </c>
      <c r="BI42" s="77">
        <v>1</v>
      </c>
      <c r="BJ42" s="77" t="s">
        <v>367</v>
      </c>
      <c r="BK42" s="77"/>
      <c r="BL42" s="77"/>
      <c r="BM42" s="77">
        <v>14017</v>
      </c>
      <c r="BN42" s="77">
        <v>0</v>
      </c>
      <c r="BO42" s="77"/>
      <c r="BP42" s="77">
        <v>0</v>
      </c>
      <c r="BQ42" s="77">
        <v>1</v>
      </c>
      <c r="BR42" s="77">
        <v>0</v>
      </c>
      <c r="BS42" s="77">
        <v>1</v>
      </c>
      <c r="BT42" s="77">
        <v>1</v>
      </c>
      <c r="BU42" s="77">
        <v>1</v>
      </c>
      <c r="BV42" s="77">
        <v>1</v>
      </c>
      <c r="BW42" s="77">
        <v>1</v>
      </c>
      <c r="BX42" s="77">
        <v>1</v>
      </c>
      <c r="BY42" s="77"/>
      <c r="BZ42" s="77">
        <v>103</v>
      </c>
      <c r="CA42" s="77">
        <v>75</v>
      </c>
      <c r="CB42" s="77"/>
      <c r="CC42" s="77"/>
      <c r="CD42" s="77"/>
      <c r="CE42" s="77"/>
      <c r="CF42" s="77">
        <v>0</v>
      </c>
      <c r="CG42" s="77">
        <v>0</v>
      </c>
      <c r="CH42" s="77"/>
      <c r="CI42" s="77"/>
      <c r="CJ42" s="77"/>
      <c r="CK42" s="77"/>
      <c r="CL42" s="77"/>
      <c r="CM42" s="77">
        <v>0</v>
      </c>
      <c r="CN42" s="77"/>
      <c r="CO42" s="77">
        <v>0</v>
      </c>
      <c r="CP42" s="77">
        <f>IF('1.Смета.или.Акт'!F71=AC42+AD42+AF42,P42+Q42+S42,I42*AB42)</f>
        <v>412</v>
      </c>
      <c r="CQ42" s="77">
        <f t="shared" si="29"/>
        <v>163.82</v>
      </c>
      <c r="CR42" s="77">
        <f t="shared" si="30"/>
        <v>0.66</v>
      </c>
      <c r="CS42" s="77">
        <f t="shared" si="31"/>
        <v>0.12</v>
      </c>
      <c r="CT42" s="77">
        <f t="shared" si="32"/>
        <v>100.49</v>
      </c>
      <c r="CU42" s="77">
        <f t="shared" si="33"/>
        <v>0</v>
      </c>
      <c r="CV42" s="77">
        <f t="shared" si="34"/>
        <v>12.3</v>
      </c>
      <c r="CW42" s="77">
        <f t="shared" si="35"/>
        <v>0.01</v>
      </c>
      <c r="CX42" s="77">
        <f t="shared" si="36"/>
        <v>0</v>
      </c>
      <c r="CY42" s="77">
        <f t="shared" si="37"/>
        <v>160.68</v>
      </c>
      <c r="CZ42" s="77">
        <f t="shared" si="38"/>
        <v>117</v>
      </c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>
        <v>0</v>
      </c>
      <c r="DO42" s="77">
        <v>0</v>
      </c>
      <c r="DP42" s="77">
        <v>1</v>
      </c>
      <c r="DQ42" s="77">
        <v>1</v>
      </c>
      <c r="DR42" s="77"/>
      <c r="DS42" s="77"/>
      <c r="DT42" s="77"/>
      <c r="DU42" s="77">
        <v>1005</v>
      </c>
      <c r="DV42" s="77" t="s">
        <v>242</v>
      </c>
      <c r="DW42" s="77" t="str">
        <f>'1.Смета.или.Акт'!D71</f>
        <v>100 м2</v>
      </c>
      <c r="DX42" s="77">
        <v>100</v>
      </c>
      <c r="DY42" s="77"/>
      <c r="DZ42" s="77"/>
      <c r="EA42" s="77"/>
      <c r="EB42" s="77"/>
      <c r="EC42" s="77"/>
      <c r="ED42" s="77"/>
      <c r="EE42" s="77">
        <v>32653381</v>
      </c>
      <c r="EF42" s="77">
        <v>1</v>
      </c>
      <c r="EG42" s="77" t="s">
        <v>368</v>
      </c>
      <c r="EH42" s="77">
        <v>0</v>
      </c>
      <c r="EI42" s="77"/>
      <c r="EJ42" s="77">
        <v>1</v>
      </c>
      <c r="EK42" s="77">
        <v>14017</v>
      </c>
      <c r="EL42" s="77" t="s">
        <v>369</v>
      </c>
      <c r="EM42" s="77" t="s">
        <v>370</v>
      </c>
      <c r="EN42" s="77"/>
      <c r="EO42" s="77"/>
      <c r="EP42" s="77"/>
      <c r="EQ42" s="77">
        <v>0</v>
      </c>
      <c r="ER42" s="77">
        <v>264.97000000000003</v>
      </c>
      <c r="ES42" s="77">
        <v>163.82</v>
      </c>
      <c r="ET42" s="77">
        <v>0.66</v>
      </c>
      <c r="EU42" s="77">
        <v>0.12</v>
      </c>
      <c r="EV42" s="77">
        <v>100.49</v>
      </c>
      <c r="EW42" s="77">
        <v>12.3</v>
      </c>
      <c r="EX42" s="77">
        <v>0.01</v>
      </c>
      <c r="EY42" s="77">
        <v>0</v>
      </c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>
        <v>0</v>
      </c>
      <c r="FR42" s="77">
        <f t="shared" si="39"/>
        <v>0</v>
      </c>
      <c r="FS42" s="77">
        <v>0</v>
      </c>
      <c r="FT42" s="77"/>
      <c r="FU42" s="77"/>
      <c r="FV42" s="77"/>
      <c r="FW42" s="77"/>
      <c r="FX42" s="77">
        <v>103</v>
      </c>
      <c r="FY42" s="77">
        <v>75</v>
      </c>
      <c r="FZ42" s="77"/>
      <c r="GA42" s="77"/>
      <c r="GB42" s="77"/>
      <c r="GC42" s="77"/>
      <c r="GD42" s="77">
        <v>0</v>
      </c>
      <c r="GE42" s="77"/>
      <c r="GF42" s="77">
        <v>1255941977</v>
      </c>
      <c r="GG42" s="77">
        <v>2</v>
      </c>
      <c r="GH42" s="77">
        <v>1</v>
      </c>
      <c r="GI42" s="77">
        <v>-2</v>
      </c>
      <c r="GJ42" s="77">
        <v>0</v>
      </c>
      <c r="GK42" s="77">
        <f>ROUND(R42*(R12)/100,0)</f>
        <v>0</v>
      </c>
      <c r="GL42" s="77">
        <f t="shared" si="40"/>
        <v>0</v>
      </c>
      <c r="GM42" s="77">
        <f t="shared" si="41"/>
        <v>690</v>
      </c>
      <c r="GN42" s="77">
        <f t="shared" si="42"/>
        <v>690</v>
      </c>
      <c r="GO42" s="77">
        <f t="shared" si="43"/>
        <v>0</v>
      </c>
      <c r="GP42" s="77">
        <f t="shared" si="44"/>
        <v>0</v>
      </c>
      <c r="GQ42" s="77"/>
      <c r="GR42" s="77">
        <v>0</v>
      </c>
      <c r="GS42" s="77">
        <v>3</v>
      </c>
      <c r="GT42" s="77">
        <v>0</v>
      </c>
      <c r="GU42" s="77"/>
      <c r="GV42" s="77">
        <f t="shared" si="45"/>
        <v>0</v>
      </c>
      <c r="GW42" s="77">
        <v>1</v>
      </c>
      <c r="GX42" s="77">
        <f t="shared" si="46"/>
        <v>0</v>
      </c>
      <c r="GY42" s="77"/>
      <c r="GZ42" s="77"/>
      <c r="HA42" s="77">
        <v>0</v>
      </c>
      <c r="HB42" s="77">
        <v>0</v>
      </c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>
        <v>-1</v>
      </c>
      <c r="IG42" s="77"/>
      <c r="IH42" s="77"/>
      <c r="II42" s="77"/>
      <c r="IJ42" s="77"/>
      <c r="IK42" s="77">
        <v>0</v>
      </c>
      <c r="IL42" s="77"/>
      <c r="IM42" s="77"/>
      <c r="IN42" s="77"/>
      <c r="IO42" s="77"/>
      <c r="IP42" s="77"/>
      <c r="IQ42" s="77"/>
      <c r="IR42" s="77"/>
      <c r="IS42" s="77"/>
      <c r="IT42" s="77"/>
      <c r="IU42" s="77"/>
    </row>
    <row r="43" spans="1:255" x14ac:dyDescent="0.2">
      <c r="A43">
        <v>17</v>
      </c>
      <c r="B43">
        <v>1</v>
      </c>
      <c r="C43">
        <f>ROW(SmtRes!A62)</f>
        <v>62</v>
      </c>
      <c r="D43">
        <f>ROW(EtalonRes!A62)</f>
        <v>62</v>
      </c>
      <c r="E43" t="s">
        <v>366</v>
      </c>
      <c r="F43" t="s">
        <v>261</v>
      </c>
      <c r="G43" t="s">
        <v>262</v>
      </c>
      <c r="H43" t="s">
        <v>242</v>
      </c>
      <c r="I43">
        <f>'1.Смета.или.Акт'!E71</f>
        <v>1.5543</v>
      </c>
      <c r="J43">
        <v>0</v>
      </c>
      <c r="O43">
        <f t="shared" si="14"/>
        <v>2792</v>
      </c>
      <c r="P43">
        <f t="shared" si="15"/>
        <v>1726</v>
      </c>
      <c r="Q43">
        <f t="shared" si="16"/>
        <v>7</v>
      </c>
      <c r="R43">
        <f t="shared" si="17"/>
        <v>1</v>
      </c>
      <c r="S43">
        <f t="shared" si="18"/>
        <v>1059</v>
      </c>
      <c r="T43">
        <f t="shared" si="19"/>
        <v>0</v>
      </c>
      <c r="U43">
        <f t="shared" si="20"/>
        <v>19.117890000000003</v>
      </c>
      <c r="V43">
        <f t="shared" si="21"/>
        <v>1.5543000000000001E-2</v>
      </c>
      <c r="W43">
        <f t="shared" si="22"/>
        <v>0</v>
      </c>
      <c r="X43">
        <f t="shared" si="23"/>
        <v>1092</v>
      </c>
      <c r="Y43">
        <f t="shared" si="24"/>
        <v>795</v>
      </c>
      <c r="AA43">
        <v>34744229</v>
      </c>
      <c r="AB43">
        <f>ROUND((AC43+AD43+AF43),2)</f>
        <v>264.97000000000003</v>
      </c>
      <c r="AC43">
        <f>ROUND((ES43),2)</f>
        <v>163.82</v>
      </c>
      <c r="AD43">
        <f>ROUND((((ET43)-(EU43))+AE43),2)</f>
        <v>0.66</v>
      </c>
      <c r="AE43">
        <f t="shared" ref="AE43:AF45" si="50">ROUND((EU43),2)</f>
        <v>0.12</v>
      </c>
      <c r="AF43">
        <f t="shared" si="50"/>
        <v>100.49</v>
      </c>
      <c r="AG43">
        <f t="shared" si="25"/>
        <v>0</v>
      </c>
      <c r="AH43">
        <f t="shared" si="26"/>
        <v>12.3</v>
      </c>
      <c r="AI43">
        <f t="shared" si="27"/>
        <v>0.01</v>
      </c>
      <c r="AJ43">
        <f t="shared" si="28"/>
        <v>0</v>
      </c>
      <c r="AK43">
        <v>264.97000000000003</v>
      </c>
      <c r="AL43">
        <v>163.82</v>
      </c>
      <c r="AM43">
        <v>0.66</v>
      </c>
      <c r="AN43">
        <v>0.12</v>
      </c>
      <c r="AO43">
        <v>100.49</v>
      </c>
      <c r="AP43">
        <v>0</v>
      </c>
      <c r="AQ43">
        <v>12.3</v>
      </c>
      <c r="AR43">
        <v>0.01</v>
      </c>
      <c r="AS43">
        <v>0</v>
      </c>
      <c r="AT43">
        <v>103</v>
      </c>
      <c r="AU43">
        <v>75</v>
      </c>
      <c r="AV43">
        <v>1</v>
      </c>
      <c r="AW43">
        <v>1</v>
      </c>
      <c r="AZ43">
        <v>6.78</v>
      </c>
      <c r="BA43">
        <v>6.78</v>
      </c>
      <c r="BB43">
        <v>6.78</v>
      </c>
      <c r="BC43">
        <v>6.78</v>
      </c>
      <c r="BH43">
        <v>0</v>
      </c>
      <c r="BI43">
        <v>1</v>
      </c>
      <c r="BJ43" t="s">
        <v>367</v>
      </c>
      <c r="BM43">
        <v>14017</v>
      </c>
      <c r="BN43">
        <v>0</v>
      </c>
      <c r="BP43">
        <v>0</v>
      </c>
      <c r="BQ43">
        <v>1</v>
      </c>
      <c r="BR43">
        <v>0</v>
      </c>
      <c r="BS43">
        <v>6.78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103</v>
      </c>
      <c r="CA43">
        <v>75</v>
      </c>
      <c r="CF43">
        <v>0</v>
      </c>
      <c r="CG43">
        <v>0</v>
      </c>
      <c r="CM43">
        <v>0</v>
      </c>
      <c r="CO43">
        <v>0</v>
      </c>
      <c r="CP43">
        <f>(P43+Q43+S43)</f>
        <v>2792</v>
      </c>
      <c r="CQ43">
        <f t="shared" si="29"/>
        <v>1110.6995999999999</v>
      </c>
      <c r="CR43">
        <f t="shared" si="30"/>
        <v>4.4748000000000001</v>
      </c>
      <c r="CS43">
        <f t="shared" si="31"/>
        <v>0.81359999999999999</v>
      </c>
      <c r="CT43">
        <f t="shared" si="32"/>
        <v>681.32219999999995</v>
      </c>
      <c r="CU43">
        <f t="shared" si="33"/>
        <v>0</v>
      </c>
      <c r="CV43">
        <f t="shared" si="34"/>
        <v>12.3</v>
      </c>
      <c r="CW43">
        <f t="shared" si="35"/>
        <v>0.01</v>
      </c>
      <c r="CX43">
        <f t="shared" si="36"/>
        <v>0</v>
      </c>
      <c r="CY43">
        <f t="shared" si="37"/>
        <v>1091.8</v>
      </c>
      <c r="CZ43">
        <f t="shared" si="38"/>
        <v>795</v>
      </c>
      <c r="DN43">
        <v>0</v>
      </c>
      <c r="DO43">
        <v>0</v>
      </c>
      <c r="DP43">
        <v>1</v>
      </c>
      <c r="DQ43">
        <v>1</v>
      </c>
      <c r="DU43">
        <v>1005</v>
      </c>
      <c r="DV43" t="s">
        <v>242</v>
      </c>
      <c r="DW43" t="s">
        <v>242</v>
      </c>
      <c r="DX43">
        <v>100</v>
      </c>
      <c r="EE43">
        <v>32653381</v>
      </c>
      <c r="EF43">
        <v>1</v>
      </c>
      <c r="EG43" t="s">
        <v>368</v>
      </c>
      <c r="EH43">
        <v>0</v>
      </c>
      <c r="EJ43">
        <v>1</v>
      </c>
      <c r="EK43">
        <v>14017</v>
      </c>
      <c r="EL43" t="s">
        <v>369</v>
      </c>
      <c r="EM43" t="s">
        <v>370</v>
      </c>
      <c r="EQ43">
        <v>0</v>
      </c>
      <c r="ER43">
        <v>264.97000000000003</v>
      </c>
      <c r="ES43">
        <v>163.82</v>
      </c>
      <c r="ET43">
        <v>0.66</v>
      </c>
      <c r="EU43">
        <v>0.12</v>
      </c>
      <c r="EV43">
        <v>100.49</v>
      </c>
      <c r="EW43">
        <v>12.3</v>
      </c>
      <c r="EX43">
        <v>0.01</v>
      </c>
      <c r="EY43">
        <v>0</v>
      </c>
      <c r="FQ43">
        <v>0</v>
      </c>
      <c r="FR43">
        <f t="shared" si="39"/>
        <v>0</v>
      </c>
      <c r="FS43">
        <v>0</v>
      </c>
      <c r="FX43">
        <v>103</v>
      </c>
      <c r="FY43">
        <v>75</v>
      </c>
      <c r="GD43">
        <v>0</v>
      </c>
      <c r="GF43">
        <v>1255941977</v>
      </c>
      <c r="GG43">
        <v>1</v>
      </c>
      <c r="GH43">
        <v>1</v>
      </c>
      <c r="GI43">
        <v>4</v>
      </c>
      <c r="GJ43">
        <v>0</v>
      </c>
      <c r="GK43">
        <f>ROUND(R43*(S12)/100,0)</f>
        <v>0</v>
      </c>
      <c r="GL43">
        <f t="shared" si="40"/>
        <v>0</v>
      </c>
      <c r="GM43">
        <f t="shared" si="41"/>
        <v>4679</v>
      </c>
      <c r="GN43">
        <f t="shared" si="42"/>
        <v>4679</v>
      </c>
      <c r="GO43">
        <f t="shared" si="43"/>
        <v>0</v>
      </c>
      <c r="GP43">
        <f t="shared" si="44"/>
        <v>0</v>
      </c>
      <c r="GR43">
        <v>0</v>
      </c>
      <c r="GS43">
        <v>3</v>
      </c>
      <c r="GT43">
        <v>0</v>
      </c>
      <c r="GV43">
        <f t="shared" si="45"/>
        <v>0</v>
      </c>
      <c r="GW43">
        <v>1</v>
      </c>
      <c r="GX43">
        <f t="shared" si="46"/>
        <v>0</v>
      </c>
      <c r="HA43">
        <v>0</v>
      </c>
      <c r="HB43">
        <v>0</v>
      </c>
      <c r="IF43">
        <v>-1</v>
      </c>
      <c r="IK43">
        <v>0</v>
      </c>
    </row>
    <row r="44" spans="1:255" x14ac:dyDescent="0.2">
      <c r="A44" s="77">
        <v>18</v>
      </c>
      <c r="B44" s="77">
        <v>1</v>
      </c>
      <c r="C44" s="77">
        <v>48</v>
      </c>
      <c r="D44" s="77"/>
      <c r="E44" s="77" t="s">
        <v>263</v>
      </c>
      <c r="F44" s="77" t="str">
        <f>'1.Смета.или.Акт'!B75</f>
        <v>01.7.07.12</v>
      </c>
      <c r="G44" s="77" t="str">
        <f>'1.Смета.или.Акт'!C75</f>
        <v>Пленка полиэтиленовая</v>
      </c>
      <c r="H44" s="77" t="s">
        <v>135</v>
      </c>
      <c r="I44" s="77">
        <f>I42*J44</f>
        <v>194.28749999999999</v>
      </c>
      <c r="J44" s="77">
        <v>125</v>
      </c>
      <c r="K44" s="77"/>
      <c r="L44" s="77"/>
      <c r="M44" s="77"/>
      <c r="N44" s="77"/>
      <c r="O44" s="77">
        <f t="shared" si="14"/>
        <v>315</v>
      </c>
      <c r="P44" s="77">
        <f t="shared" si="15"/>
        <v>315</v>
      </c>
      <c r="Q44" s="77">
        <f t="shared" si="16"/>
        <v>0</v>
      </c>
      <c r="R44" s="77">
        <f t="shared" si="17"/>
        <v>0</v>
      </c>
      <c r="S44" s="77">
        <f t="shared" si="18"/>
        <v>0</v>
      </c>
      <c r="T44" s="77">
        <f t="shared" si="19"/>
        <v>0</v>
      </c>
      <c r="U44" s="77">
        <f t="shared" si="20"/>
        <v>0</v>
      </c>
      <c r="V44" s="77">
        <f t="shared" si="21"/>
        <v>0</v>
      </c>
      <c r="W44" s="77">
        <f t="shared" si="22"/>
        <v>0</v>
      </c>
      <c r="X44" s="77">
        <f t="shared" si="23"/>
        <v>0</v>
      </c>
      <c r="Y44" s="77">
        <f t="shared" si="24"/>
        <v>0</v>
      </c>
      <c r="Z44" s="77"/>
      <c r="AA44" s="77">
        <v>34744228</v>
      </c>
      <c r="AB44" s="77">
        <f>ROUND((AC44+AD44+AF44),2)</f>
        <v>1.62</v>
      </c>
      <c r="AC44" s="77">
        <f>'1.Смета.или.Акт'!F75</f>
        <v>1.62</v>
      </c>
      <c r="AD44" s="77">
        <f>ROUND((((ET44)-(EU44))+AE44),2)</f>
        <v>0</v>
      </c>
      <c r="AE44" s="77">
        <f t="shared" si="50"/>
        <v>0</v>
      </c>
      <c r="AF44" s="77">
        <f t="shared" si="50"/>
        <v>0</v>
      </c>
      <c r="AG44" s="77">
        <f t="shared" si="25"/>
        <v>0</v>
      </c>
      <c r="AH44" s="77">
        <f t="shared" si="26"/>
        <v>0</v>
      </c>
      <c r="AI44" s="77">
        <f t="shared" si="27"/>
        <v>0</v>
      </c>
      <c r="AJ44" s="77">
        <f t="shared" si="28"/>
        <v>0</v>
      </c>
      <c r="AK44" s="77">
        <v>1.62</v>
      </c>
      <c r="AL44" s="77">
        <v>1.62</v>
      </c>
      <c r="AM44" s="77">
        <v>0</v>
      </c>
      <c r="AN44" s="77">
        <v>0</v>
      </c>
      <c r="AO44" s="77">
        <v>0</v>
      </c>
      <c r="AP44" s="77">
        <v>0</v>
      </c>
      <c r="AQ44" s="77">
        <v>0</v>
      </c>
      <c r="AR44" s="77">
        <v>0</v>
      </c>
      <c r="AS44" s="77">
        <v>0</v>
      </c>
      <c r="AT44" s="77">
        <v>106</v>
      </c>
      <c r="AU44" s="77">
        <v>65</v>
      </c>
      <c r="AV44" s="77">
        <v>1</v>
      </c>
      <c r="AW44" s="77">
        <v>1</v>
      </c>
      <c r="AX44" s="77"/>
      <c r="AY44" s="77"/>
      <c r="AZ44" s="77">
        <v>1</v>
      </c>
      <c r="BA44" s="77">
        <v>1</v>
      </c>
      <c r="BB44" s="77">
        <v>1</v>
      </c>
      <c r="BC44" s="77">
        <v>1</v>
      </c>
      <c r="BD44" s="77"/>
      <c r="BE44" s="77"/>
      <c r="BF44" s="77"/>
      <c r="BG44" s="77"/>
      <c r="BH44" s="77">
        <v>3</v>
      </c>
      <c r="BI44" s="77">
        <v>1</v>
      </c>
      <c r="BJ44" s="77"/>
      <c r="BK44" s="77"/>
      <c r="BL44" s="77"/>
      <c r="BM44" s="77">
        <v>0</v>
      </c>
      <c r="BN44" s="77">
        <v>0</v>
      </c>
      <c r="BO44" s="77"/>
      <c r="BP44" s="77">
        <v>0</v>
      </c>
      <c r="BQ44" s="77">
        <v>20</v>
      </c>
      <c r="BR44" s="77">
        <v>0</v>
      </c>
      <c r="BS44" s="77">
        <v>1</v>
      </c>
      <c r="BT44" s="77">
        <v>1</v>
      </c>
      <c r="BU44" s="77">
        <v>1</v>
      </c>
      <c r="BV44" s="77">
        <v>1</v>
      </c>
      <c r="BW44" s="77">
        <v>1</v>
      </c>
      <c r="BX44" s="77">
        <v>1</v>
      </c>
      <c r="BY44" s="77"/>
      <c r="BZ44" s="77">
        <v>106</v>
      </c>
      <c r="CA44" s="77">
        <v>65</v>
      </c>
      <c r="CB44" s="77"/>
      <c r="CC44" s="77"/>
      <c r="CD44" s="77"/>
      <c r="CE44" s="77"/>
      <c r="CF44" s="77">
        <v>0</v>
      </c>
      <c r="CG44" s="77">
        <v>0</v>
      </c>
      <c r="CH44" s="77"/>
      <c r="CI44" s="77"/>
      <c r="CJ44" s="77"/>
      <c r="CK44" s="77"/>
      <c r="CL44" s="77"/>
      <c r="CM44" s="77">
        <v>0</v>
      </c>
      <c r="CN44" s="77"/>
      <c r="CO44" s="77">
        <v>0</v>
      </c>
      <c r="CP44" s="77">
        <f>IF('1.Смета.или.Акт'!F75=AC44+AD44+AF44,P44+Q44+S44,I44*AB44)</f>
        <v>315</v>
      </c>
      <c r="CQ44" s="77">
        <f t="shared" si="29"/>
        <v>1.62</v>
      </c>
      <c r="CR44" s="77">
        <f t="shared" si="30"/>
        <v>0</v>
      </c>
      <c r="CS44" s="77">
        <f t="shared" si="31"/>
        <v>0</v>
      </c>
      <c r="CT44" s="77">
        <f t="shared" si="32"/>
        <v>0</v>
      </c>
      <c r="CU44" s="77">
        <f t="shared" si="33"/>
        <v>0</v>
      </c>
      <c r="CV44" s="77">
        <f t="shared" si="34"/>
        <v>0</v>
      </c>
      <c r="CW44" s="77">
        <f t="shared" si="35"/>
        <v>0</v>
      </c>
      <c r="CX44" s="77">
        <f t="shared" si="36"/>
        <v>0</v>
      </c>
      <c r="CY44" s="77">
        <f t="shared" si="37"/>
        <v>0</v>
      </c>
      <c r="CZ44" s="77">
        <f t="shared" si="38"/>
        <v>0</v>
      </c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>
        <v>0</v>
      </c>
      <c r="DO44" s="77">
        <v>0</v>
      </c>
      <c r="DP44" s="77">
        <v>1</v>
      </c>
      <c r="DQ44" s="77">
        <v>1</v>
      </c>
      <c r="DR44" s="77"/>
      <c r="DS44" s="77"/>
      <c r="DT44" s="77"/>
      <c r="DU44" s="77">
        <v>1005</v>
      </c>
      <c r="DV44" s="77" t="s">
        <v>135</v>
      </c>
      <c r="DW44" s="77" t="str">
        <f>'1.Смета.или.Акт'!D75</f>
        <v>м2</v>
      </c>
      <c r="DX44" s="77">
        <v>1</v>
      </c>
      <c r="DY44" s="77"/>
      <c r="DZ44" s="77"/>
      <c r="EA44" s="77"/>
      <c r="EB44" s="77"/>
      <c r="EC44" s="77"/>
      <c r="ED44" s="77"/>
      <c r="EE44" s="77">
        <v>32653299</v>
      </c>
      <c r="EF44" s="77">
        <v>20</v>
      </c>
      <c r="EG44" s="77" t="s">
        <v>356</v>
      </c>
      <c r="EH44" s="77">
        <v>0</v>
      </c>
      <c r="EI44" s="77"/>
      <c r="EJ44" s="77">
        <v>1</v>
      </c>
      <c r="EK44" s="77">
        <v>0</v>
      </c>
      <c r="EL44" s="77" t="s">
        <v>357</v>
      </c>
      <c r="EM44" s="77" t="s">
        <v>358</v>
      </c>
      <c r="EN44" s="77"/>
      <c r="EO44" s="77"/>
      <c r="EP44" s="77"/>
      <c r="EQ44" s="77">
        <v>0</v>
      </c>
      <c r="ER44" s="77">
        <v>1.59</v>
      </c>
      <c r="ES44" s="77">
        <v>1.62</v>
      </c>
      <c r="ET44" s="77">
        <v>0</v>
      </c>
      <c r="EU44" s="77">
        <v>0</v>
      </c>
      <c r="EV44" s="77">
        <v>0</v>
      </c>
      <c r="EW44" s="77">
        <v>0</v>
      </c>
      <c r="EX44" s="77">
        <v>0</v>
      </c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>
        <v>0</v>
      </c>
      <c r="FR44" s="77">
        <f t="shared" si="39"/>
        <v>0</v>
      </c>
      <c r="FS44" s="77">
        <v>0</v>
      </c>
      <c r="FT44" s="77"/>
      <c r="FU44" s="77"/>
      <c r="FV44" s="77"/>
      <c r="FW44" s="77"/>
      <c r="FX44" s="77">
        <v>106</v>
      </c>
      <c r="FY44" s="77">
        <v>65</v>
      </c>
      <c r="FZ44" s="77"/>
      <c r="GA44" s="77" t="s">
        <v>371</v>
      </c>
      <c r="GB44" s="77"/>
      <c r="GC44" s="77"/>
      <c r="GD44" s="77">
        <v>0</v>
      </c>
      <c r="GE44" s="77"/>
      <c r="GF44" s="77">
        <v>280678968</v>
      </c>
      <c r="GG44" s="77">
        <v>2</v>
      </c>
      <c r="GH44" s="77">
        <v>2</v>
      </c>
      <c r="GI44" s="77">
        <v>-2</v>
      </c>
      <c r="GJ44" s="77">
        <v>0</v>
      </c>
      <c r="GK44" s="77">
        <f>ROUND(R44*(R12)/100,0)</f>
        <v>0</v>
      </c>
      <c r="GL44" s="77">
        <f t="shared" si="40"/>
        <v>0</v>
      </c>
      <c r="GM44" s="77">
        <f t="shared" si="41"/>
        <v>315</v>
      </c>
      <c r="GN44" s="77">
        <f t="shared" si="42"/>
        <v>315</v>
      </c>
      <c r="GO44" s="77">
        <f t="shared" si="43"/>
        <v>0</v>
      </c>
      <c r="GP44" s="77">
        <f t="shared" si="44"/>
        <v>0</v>
      </c>
      <c r="GQ44" s="77"/>
      <c r="GR44" s="77">
        <v>0</v>
      </c>
      <c r="GS44" s="77">
        <v>2</v>
      </c>
      <c r="GT44" s="77">
        <v>0</v>
      </c>
      <c r="GU44" s="77"/>
      <c r="GV44" s="77">
        <f t="shared" si="45"/>
        <v>0</v>
      </c>
      <c r="GW44" s="77">
        <v>1</v>
      </c>
      <c r="GX44" s="77">
        <f t="shared" si="46"/>
        <v>0</v>
      </c>
      <c r="GY44" s="77"/>
      <c r="GZ44" s="77"/>
      <c r="HA44" s="77">
        <v>0</v>
      </c>
      <c r="HB44" s="77">
        <v>0</v>
      </c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>
        <v>-1</v>
      </c>
      <c r="IG44" s="77"/>
      <c r="IH44" s="77"/>
      <c r="II44" s="77"/>
      <c r="IJ44" s="77"/>
      <c r="IK44" s="77">
        <v>0</v>
      </c>
      <c r="IL44" s="77"/>
      <c r="IM44" s="77"/>
      <c r="IN44" s="77"/>
      <c r="IO44" s="77"/>
      <c r="IP44" s="77"/>
      <c r="IQ44" s="77"/>
      <c r="IR44" s="77"/>
      <c r="IS44" s="77"/>
      <c r="IT44" s="77"/>
      <c r="IU44" s="77"/>
    </row>
    <row r="45" spans="1:255" x14ac:dyDescent="0.2">
      <c r="A45">
        <v>18</v>
      </c>
      <c r="B45">
        <v>1</v>
      </c>
      <c r="C45">
        <v>57</v>
      </c>
      <c r="E45" t="s">
        <v>263</v>
      </c>
      <c r="F45" t="s">
        <v>174</v>
      </c>
      <c r="G45" t="s">
        <v>175</v>
      </c>
      <c r="H45" t="s">
        <v>135</v>
      </c>
      <c r="I45">
        <f>I43*J45</f>
        <v>194.28749999999999</v>
      </c>
      <c r="J45">
        <v>125</v>
      </c>
      <c r="O45">
        <f t="shared" si="14"/>
        <v>2134</v>
      </c>
      <c r="P45">
        <f t="shared" si="15"/>
        <v>2134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34744229</v>
      </c>
      <c r="AB45">
        <f>ROUND((AC45+AD45+AF45),2)</f>
        <v>1.62</v>
      </c>
      <c r="AC45">
        <f t="shared" ref="AC45:AC55" si="51">ROUND((ES45),2)</f>
        <v>1.62</v>
      </c>
      <c r="AD45">
        <f>ROUND((((ET45)-(EU45))+AE45),2)</f>
        <v>0</v>
      </c>
      <c r="AE45">
        <f t="shared" si="50"/>
        <v>0</v>
      </c>
      <c r="AF45">
        <f t="shared" si="50"/>
        <v>0</v>
      </c>
      <c r="AG45">
        <f t="shared" si="25"/>
        <v>0</v>
      </c>
      <c r="AH45">
        <f t="shared" si="26"/>
        <v>0</v>
      </c>
      <c r="AI45">
        <f t="shared" si="27"/>
        <v>0</v>
      </c>
      <c r="AJ45">
        <f t="shared" si="28"/>
        <v>0</v>
      </c>
      <c r="AK45">
        <v>1.62</v>
      </c>
      <c r="AL45">
        <v>1.62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106</v>
      </c>
      <c r="AU45">
        <v>65</v>
      </c>
      <c r="AV45">
        <v>1</v>
      </c>
      <c r="AW45">
        <v>1</v>
      </c>
      <c r="AZ45">
        <v>6.78</v>
      </c>
      <c r="BA45">
        <v>1</v>
      </c>
      <c r="BB45">
        <v>1</v>
      </c>
      <c r="BC45">
        <v>6.78</v>
      </c>
      <c r="BH45">
        <v>3</v>
      </c>
      <c r="BI45">
        <v>1</v>
      </c>
      <c r="BM45">
        <v>0</v>
      </c>
      <c r="BN45">
        <v>0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Z45">
        <v>106</v>
      </c>
      <c r="CA45">
        <v>65</v>
      </c>
      <c r="CF45">
        <v>0</v>
      </c>
      <c r="CG45">
        <v>0</v>
      </c>
      <c r="CM45">
        <v>0</v>
      </c>
      <c r="CO45">
        <v>0</v>
      </c>
      <c r="CP45">
        <f>(P45+Q45+S45)</f>
        <v>2134</v>
      </c>
      <c r="CQ45">
        <f t="shared" si="29"/>
        <v>10.983600000000001</v>
      </c>
      <c r="CR45">
        <f t="shared" si="30"/>
        <v>0</v>
      </c>
      <c r="CS45">
        <f t="shared" si="31"/>
        <v>0</v>
      </c>
      <c r="CT45">
        <f t="shared" si="32"/>
        <v>0</v>
      </c>
      <c r="CU45">
        <f t="shared" si="33"/>
        <v>0</v>
      </c>
      <c r="CV45">
        <f t="shared" si="34"/>
        <v>0</v>
      </c>
      <c r="CW45">
        <f t="shared" si="35"/>
        <v>0</v>
      </c>
      <c r="CX45">
        <f t="shared" si="36"/>
        <v>0</v>
      </c>
      <c r="CY45">
        <f t="shared" si="37"/>
        <v>0</v>
      </c>
      <c r="CZ45">
        <f t="shared" si="38"/>
        <v>0</v>
      </c>
      <c r="DN45">
        <v>0</v>
      </c>
      <c r="DO45">
        <v>0</v>
      </c>
      <c r="DP45">
        <v>1</v>
      </c>
      <c r="DQ45">
        <v>1</v>
      </c>
      <c r="DU45">
        <v>1005</v>
      </c>
      <c r="DV45" t="s">
        <v>135</v>
      </c>
      <c r="DW45" t="s">
        <v>135</v>
      </c>
      <c r="DX45">
        <v>1</v>
      </c>
      <c r="EE45">
        <v>32653299</v>
      </c>
      <c r="EF45">
        <v>20</v>
      </c>
      <c r="EG45" t="s">
        <v>356</v>
      </c>
      <c r="EH45">
        <v>0</v>
      </c>
      <c r="EJ45">
        <v>1</v>
      </c>
      <c r="EK45">
        <v>0</v>
      </c>
      <c r="EL45" t="s">
        <v>357</v>
      </c>
      <c r="EM45" t="s">
        <v>358</v>
      </c>
      <c r="EQ45">
        <v>0</v>
      </c>
      <c r="ER45">
        <v>10.8</v>
      </c>
      <c r="ES45">
        <v>1.62</v>
      </c>
      <c r="ET45">
        <v>0</v>
      </c>
      <c r="EU45">
        <v>0</v>
      </c>
      <c r="EV45">
        <v>0</v>
      </c>
      <c r="EW45">
        <v>0</v>
      </c>
      <c r="EX45">
        <v>0</v>
      </c>
      <c r="EZ45">
        <v>5</v>
      </c>
      <c r="FC45">
        <v>0</v>
      </c>
      <c r="FD45">
        <v>18</v>
      </c>
      <c r="FF45">
        <v>10.8</v>
      </c>
      <c r="FQ45">
        <v>0</v>
      </c>
      <c r="FR45">
        <f t="shared" si="39"/>
        <v>0</v>
      </c>
      <c r="FS45">
        <v>0</v>
      </c>
      <c r="FX45">
        <v>106</v>
      </c>
      <c r="FY45">
        <v>65</v>
      </c>
      <c r="GA45" t="s">
        <v>371</v>
      </c>
      <c r="GD45">
        <v>0</v>
      </c>
      <c r="GF45">
        <v>280678968</v>
      </c>
      <c r="GG45">
        <v>1</v>
      </c>
      <c r="GH45">
        <v>3</v>
      </c>
      <c r="GI45">
        <v>4</v>
      </c>
      <c r="GJ45">
        <v>0</v>
      </c>
      <c r="GK45">
        <f>ROUND(R45*(S12)/100,0)</f>
        <v>0</v>
      </c>
      <c r="GL45">
        <f t="shared" si="40"/>
        <v>0</v>
      </c>
      <c r="GM45">
        <f t="shared" si="41"/>
        <v>2134</v>
      </c>
      <c r="GN45">
        <f t="shared" si="42"/>
        <v>2134</v>
      </c>
      <c r="GO45">
        <f t="shared" si="43"/>
        <v>0</v>
      </c>
      <c r="GP45">
        <f t="shared" si="44"/>
        <v>0</v>
      </c>
      <c r="GR45">
        <v>1</v>
      </c>
      <c r="GS45">
        <v>1</v>
      </c>
      <c r="GT45">
        <v>0</v>
      </c>
      <c r="GV45">
        <f t="shared" si="45"/>
        <v>0</v>
      </c>
      <c r="GW45">
        <v>1</v>
      </c>
      <c r="GX45">
        <f t="shared" si="46"/>
        <v>0</v>
      </c>
      <c r="HA45">
        <v>0</v>
      </c>
      <c r="HB45">
        <v>0</v>
      </c>
      <c r="IF45">
        <v>-1</v>
      </c>
      <c r="IK45">
        <v>0</v>
      </c>
    </row>
    <row r="46" spans="1:255" x14ac:dyDescent="0.2">
      <c r="A46" s="77">
        <v>17</v>
      </c>
      <c r="B46" s="77">
        <v>1</v>
      </c>
      <c r="C46" s="77">
        <f>ROW(SmtRes!A74)</f>
        <v>74</v>
      </c>
      <c r="D46" s="77">
        <f>ROW(EtalonRes!A74)</f>
        <v>74</v>
      </c>
      <c r="E46" s="77" t="s">
        <v>372</v>
      </c>
      <c r="F46" s="77" t="s">
        <v>265</v>
      </c>
      <c r="G46" s="77" t="s">
        <v>266</v>
      </c>
      <c r="H46" s="77" t="s">
        <v>45</v>
      </c>
      <c r="I46" s="77">
        <f>'1.Смета.или.Акт'!E77</f>
        <v>5.87</v>
      </c>
      <c r="J46" s="77">
        <v>0</v>
      </c>
      <c r="K46" s="77"/>
      <c r="L46" s="77"/>
      <c r="M46" s="77"/>
      <c r="N46" s="77"/>
      <c r="O46" s="77">
        <f t="shared" si="14"/>
        <v>13463</v>
      </c>
      <c r="P46" s="77">
        <f t="shared" si="15"/>
        <v>12105</v>
      </c>
      <c r="Q46" s="77">
        <f t="shared" si="16"/>
        <v>183</v>
      </c>
      <c r="R46" s="77">
        <f t="shared" si="17"/>
        <v>27</v>
      </c>
      <c r="S46" s="77">
        <f t="shared" si="18"/>
        <v>1175</v>
      </c>
      <c r="T46" s="77">
        <f t="shared" si="19"/>
        <v>0</v>
      </c>
      <c r="U46" s="77">
        <f t="shared" si="20"/>
        <v>141.4083</v>
      </c>
      <c r="V46" s="77">
        <f t="shared" si="21"/>
        <v>2.1718999999999999</v>
      </c>
      <c r="W46" s="77">
        <f t="shared" si="22"/>
        <v>0</v>
      </c>
      <c r="X46" s="77">
        <f t="shared" si="23"/>
        <v>1418</v>
      </c>
      <c r="Y46" s="77">
        <f t="shared" si="24"/>
        <v>757</v>
      </c>
      <c r="Z46" s="77"/>
      <c r="AA46" s="77">
        <v>34744228</v>
      </c>
      <c r="AB46" s="77">
        <f>'1.Смета.или.Акт'!F77</f>
        <v>2293.7000000000003</v>
      </c>
      <c r="AC46" s="77">
        <f t="shared" si="51"/>
        <v>2062.25</v>
      </c>
      <c r="AD46" s="77">
        <f>'1.Смета.или.Акт'!H77</f>
        <v>31.26</v>
      </c>
      <c r="AE46" s="77">
        <f>'1.Смета.или.Акт'!I77</f>
        <v>4.58</v>
      </c>
      <c r="AF46" s="77">
        <f>'1.Смета.или.Акт'!G77</f>
        <v>200.19</v>
      </c>
      <c r="AG46" s="77">
        <f t="shared" si="25"/>
        <v>0</v>
      </c>
      <c r="AH46" s="77">
        <f t="shared" si="26"/>
        <v>24.09</v>
      </c>
      <c r="AI46" s="77">
        <f t="shared" si="27"/>
        <v>0.37</v>
      </c>
      <c r="AJ46" s="77">
        <f t="shared" si="28"/>
        <v>0</v>
      </c>
      <c r="AK46" s="77">
        <v>2293.6999999999998</v>
      </c>
      <c r="AL46" s="77">
        <v>2062.25</v>
      </c>
      <c r="AM46" s="77">
        <v>31.26</v>
      </c>
      <c r="AN46" s="77">
        <v>4.58</v>
      </c>
      <c r="AO46" s="77">
        <v>200.19</v>
      </c>
      <c r="AP46" s="77">
        <v>0</v>
      </c>
      <c r="AQ46" s="77">
        <v>24.09</v>
      </c>
      <c r="AR46" s="77">
        <v>0.37</v>
      </c>
      <c r="AS46" s="77">
        <v>0</v>
      </c>
      <c r="AT46" s="77">
        <f>'1.Смета.или.Акт'!E78</f>
        <v>118</v>
      </c>
      <c r="AU46" s="77">
        <f>'1.Смета.или.Акт'!E79</f>
        <v>63</v>
      </c>
      <c r="AV46" s="77">
        <v>1</v>
      </c>
      <c r="AW46" s="77">
        <v>1</v>
      </c>
      <c r="AX46" s="77"/>
      <c r="AY46" s="77"/>
      <c r="AZ46" s="77">
        <v>1</v>
      </c>
      <c r="BA46" s="77">
        <v>1</v>
      </c>
      <c r="BB46" s="77">
        <v>1</v>
      </c>
      <c r="BC46" s="77">
        <v>1</v>
      </c>
      <c r="BD46" s="77"/>
      <c r="BE46" s="77"/>
      <c r="BF46" s="77"/>
      <c r="BG46" s="77"/>
      <c r="BH46" s="77">
        <v>0</v>
      </c>
      <c r="BI46" s="77">
        <v>1</v>
      </c>
      <c r="BJ46" s="77" t="s">
        <v>373</v>
      </c>
      <c r="BK46" s="77"/>
      <c r="BL46" s="77"/>
      <c r="BM46" s="77">
        <v>10001</v>
      </c>
      <c r="BN46" s="77">
        <v>0</v>
      </c>
      <c r="BO46" s="77"/>
      <c r="BP46" s="77">
        <v>0</v>
      </c>
      <c r="BQ46" s="77">
        <v>1</v>
      </c>
      <c r="BR46" s="77">
        <v>0</v>
      </c>
      <c r="BS46" s="77">
        <v>1</v>
      </c>
      <c r="BT46" s="77">
        <v>1</v>
      </c>
      <c r="BU46" s="77">
        <v>1</v>
      </c>
      <c r="BV46" s="77">
        <v>1</v>
      </c>
      <c r="BW46" s="77">
        <v>1</v>
      </c>
      <c r="BX46" s="77">
        <v>1</v>
      </c>
      <c r="BY46" s="77"/>
      <c r="BZ46" s="77">
        <v>118</v>
      </c>
      <c r="CA46" s="77">
        <v>63</v>
      </c>
      <c r="CB46" s="77"/>
      <c r="CC46" s="77"/>
      <c r="CD46" s="77"/>
      <c r="CE46" s="77"/>
      <c r="CF46" s="77">
        <v>0</v>
      </c>
      <c r="CG46" s="77">
        <v>0</v>
      </c>
      <c r="CH46" s="77"/>
      <c r="CI46" s="77"/>
      <c r="CJ46" s="77"/>
      <c r="CK46" s="77"/>
      <c r="CL46" s="77"/>
      <c r="CM46" s="77">
        <v>0</v>
      </c>
      <c r="CN46" s="77"/>
      <c r="CO46" s="77">
        <v>0</v>
      </c>
      <c r="CP46" s="77">
        <f>IF('1.Смета.или.Акт'!F77=AC46+AD46+AF46,P46+Q46+S46,I46*AB46)</f>
        <v>13463</v>
      </c>
      <c r="CQ46" s="77">
        <f t="shared" si="29"/>
        <v>2062.25</v>
      </c>
      <c r="CR46" s="77">
        <f t="shared" si="30"/>
        <v>31.26</v>
      </c>
      <c r="CS46" s="77">
        <f t="shared" si="31"/>
        <v>4.58</v>
      </c>
      <c r="CT46" s="77">
        <f t="shared" si="32"/>
        <v>200.19</v>
      </c>
      <c r="CU46" s="77">
        <f t="shared" si="33"/>
        <v>0</v>
      </c>
      <c r="CV46" s="77">
        <f t="shared" si="34"/>
        <v>24.09</v>
      </c>
      <c r="CW46" s="77">
        <f t="shared" si="35"/>
        <v>0.37</v>
      </c>
      <c r="CX46" s="77">
        <f t="shared" si="36"/>
        <v>0</v>
      </c>
      <c r="CY46" s="77">
        <f t="shared" si="37"/>
        <v>1418.36</v>
      </c>
      <c r="CZ46" s="77">
        <f t="shared" si="38"/>
        <v>757.26</v>
      </c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>
        <v>0</v>
      </c>
      <c r="DO46" s="77">
        <v>0</v>
      </c>
      <c r="DP46" s="77">
        <v>1</v>
      </c>
      <c r="DQ46" s="77">
        <v>1</v>
      </c>
      <c r="DR46" s="77"/>
      <c r="DS46" s="77"/>
      <c r="DT46" s="77"/>
      <c r="DU46" s="77">
        <v>1007</v>
      </c>
      <c r="DV46" s="77" t="s">
        <v>45</v>
      </c>
      <c r="DW46" s="77" t="str">
        <f>'1.Смета.или.Акт'!D77</f>
        <v>м3</v>
      </c>
      <c r="DX46" s="77">
        <v>1</v>
      </c>
      <c r="DY46" s="77"/>
      <c r="DZ46" s="77"/>
      <c r="EA46" s="77"/>
      <c r="EB46" s="77"/>
      <c r="EC46" s="77"/>
      <c r="ED46" s="77"/>
      <c r="EE46" s="77">
        <v>32653358</v>
      </c>
      <c r="EF46" s="77">
        <v>1</v>
      </c>
      <c r="EG46" s="77" t="s">
        <v>368</v>
      </c>
      <c r="EH46" s="77">
        <v>0</v>
      </c>
      <c r="EI46" s="77"/>
      <c r="EJ46" s="77">
        <v>1</v>
      </c>
      <c r="EK46" s="77">
        <v>10001</v>
      </c>
      <c r="EL46" s="77" t="s">
        <v>374</v>
      </c>
      <c r="EM46" s="77" t="s">
        <v>375</v>
      </c>
      <c r="EN46" s="77"/>
      <c r="EO46" s="77"/>
      <c r="EP46" s="77"/>
      <c r="EQ46" s="77">
        <v>0</v>
      </c>
      <c r="ER46" s="77">
        <v>2293.6999999999998</v>
      </c>
      <c r="ES46" s="77">
        <v>2062.25</v>
      </c>
      <c r="ET46" s="77">
        <v>31.26</v>
      </c>
      <c r="EU46" s="77">
        <v>4.58</v>
      </c>
      <c r="EV46" s="77">
        <v>200.19</v>
      </c>
      <c r="EW46" s="77">
        <v>24.09</v>
      </c>
      <c r="EX46" s="77">
        <v>0.37</v>
      </c>
      <c r="EY46" s="77">
        <v>0</v>
      </c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>
        <v>0</v>
      </c>
      <c r="FR46" s="77">
        <f t="shared" si="39"/>
        <v>0</v>
      </c>
      <c r="FS46" s="77">
        <v>0</v>
      </c>
      <c r="FT46" s="77"/>
      <c r="FU46" s="77"/>
      <c r="FV46" s="77"/>
      <c r="FW46" s="77"/>
      <c r="FX46" s="77">
        <v>118</v>
      </c>
      <c r="FY46" s="77">
        <v>63</v>
      </c>
      <c r="FZ46" s="77"/>
      <c r="GA46" s="77"/>
      <c r="GB46" s="77"/>
      <c r="GC46" s="77"/>
      <c r="GD46" s="77">
        <v>0</v>
      </c>
      <c r="GE46" s="77"/>
      <c r="GF46" s="77">
        <v>1891077898</v>
      </c>
      <c r="GG46" s="77">
        <v>2</v>
      </c>
      <c r="GH46" s="77">
        <v>1</v>
      </c>
      <c r="GI46" s="77">
        <v>-2</v>
      </c>
      <c r="GJ46" s="77">
        <v>0</v>
      </c>
      <c r="GK46" s="77">
        <f>ROUND(R46*(R12)/100,0)</f>
        <v>0</v>
      </c>
      <c r="GL46" s="77">
        <f t="shared" si="40"/>
        <v>0</v>
      </c>
      <c r="GM46" s="77">
        <f t="shared" si="41"/>
        <v>15638</v>
      </c>
      <c r="GN46" s="77">
        <f t="shared" si="42"/>
        <v>15638</v>
      </c>
      <c r="GO46" s="77">
        <f t="shared" si="43"/>
        <v>0</v>
      </c>
      <c r="GP46" s="77">
        <f t="shared" si="44"/>
        <v>0</v>
      </c>
      <c r="GQ46" s="77"/>
      <c r="GR46" s="77">
        <v>0</v>
      </c>
      <c r="GS46" s="77">
        <v>3</v>
      </c>
      <c r="GT46" s="77">
        <v>0</v>
      </c>
      <c r="GU46" s="77"/>
      <c r="GV46" s="77">
        <f t="shared" si="45"/>
        <v>0</v>
      </c>
      <c r="GW46" s="77">
        <v>1</v>
      </c>
      <c r="GX46" s="77">
        <f t="shared" si="46"/>
        <v>0</v>
      </c>
      <c r="GY46" s="77"/>
      <c r="GZ46" s="77"/>
      <c r="HA46" s="77">
        <v>0</v>
      </c>
      <c r="HB46" s="77">
        <v>0</v>
      </c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>
        <v>-1</v>
      </c>
      <c r="IG46" s="77"/>
      <c r="IH46" s="77"/>
      <c r="II46" s="77"/>
      <c r="IJ46" s="77"/>
      <c r="IK46" s="77">
        <v>0</v>
      </c>
      <c r="IL46" s="77"/>
      <c r="IM46" s="77"/>
      <c r="IN46" s="77"/>
      <c r="IO46" s="77"/>
      <c r="IP46" s="77"/>
      <c r="IQ46" s="77"/>
      <c r="IR46" s="77"/>
      <c r="IS46" s="77"/>
      <c r="IT46" s="77"/>
      <c r="IU46" s="77"/>
    </row>
    <row r="47" spans="1:255" x14ac:dyDescent="0.2">
      <c r="A47">
        <v>17</v>
      </c>
      <c r="B47">
        <v>1</v>
      </c>
      <c r="C47">
        <f>ROW(SmtRes!A86)</f>
        <v>86</v>
      </c>
      <c r="D47">
        <f>ROW(EtalonRes!A86)</f>
        <v>86</v>
      </c>
      <c r="E47" t="s">
        <v>372</v>
      </c>
      <c r="F47" t="s">
        <v>265</v>
      </c>
      <c r="G47" t="s">
        <v>266</v>
      </c>
      <c r="H47" t="s">
        <v>45</v>
      </c>
      <c r="I47">
        <f>'1.Смета.или.Акт'!E77</f>
        <v>5.87</v>
      </c>
      <c r="J47">
        <v>0</v>
      </c>
      <c r="O47">
        <f t="shared" si="14"/>
        <v>91286</v>
      </c>
      <c r="P47">
        <f t="shared" si="15"/>
        <v>82075</v>
      </c>
      <c r="Q47">
        <f t="shared" si="16"/>
        <v>1244</v>
      </c>
      <c r="R47">
        <f t="shared" si="17"/>
        <v>182</v>
      </c>
      <c r="S47">
        <f t="shared" si="18"/>
        <v>7967</v>
      </c>
      <c r="T47">
        <f t="shared" si="19"/>
        <v>0</v>
      </c>
      <c r="U47">
        <f t="shared" si="20"/>
        <v>141.4083</v>
      </c>
      <c r="V47">
        <f t="shared" si="21"/>
        <v>2.1718999999999999</v>
      </c>
      <c r="W47">
        <f t="shared" si="22"/>
        <v>0</v>
      </c>
      <c r="X47">
        <f t="shared" si="23"/>
        <v>9616</v>
      </c>
      <c r="Y47">
        <f t="shared" si="24"/>
        <v>5134</v>
      </c>
      <c r="AA47">
        <v>34744229</v>
      </c>
      <c r="AB47">
        <f>ROUND((AC47+AD47+AF47),2)</f>
        <v>2293.6999999999998</v>
      </c>
      <c r="AC47">
        <f t="shared" si="51"/>
        <v>2062.25</v>
      </c>
      <c r="AD47">
        <f>ROUND((((ET47)-(EU47))+AE47),2)</f>
        <v>31.26</v>
      </c>
      <c r="AE47">
        <f>ROUND((EU47),2)</f>
        <v>4.58</v>
      </c>
      <c r="AF47">
        <f>ROUND((EV47),2)</f>
        <v>200.19</v>
      </c>
      <c r="AG47">
        <f t="shared" si="25"/>
        <v>0</v>
      </c>
      <c r="AH47">
        <f t="shared" si="26"/>
        <v>24.09</v>
      </c>
      <c r="AI47">
        <f t="shared" si="27"/>
        <v>0.37</v>
      </c>
      <c r="AJ47">
        <f t="shared" si="28"/>
        <v>0</v>
      </c>
      <c r="AK47">
        <v>2293.6999999999998</v>
      </c>
      <c r="AL47">
        <v>2062.25</v>
      </c>
      <c r="AM47">
        <v>31.26</v>
      </c>
      <c r="AN47">
        <v>4.58</v>
      </c>
      <c r="AO47">
        <v>200.19</v>
      </c>
      <c r="AP47">
        <v>0</v>
      </c>
      <c r="AQ47">
        <v>24.09</v>
      </c>
      <c r="AR47">
        <v>0.37</v>
      </c>
      <c r="AS47">
        <v>0</v>
      </c>
      <c r="AT47">
        <v>118</v>
      </c>
      <c r="AU47">
        <v>63</v>
      </c>
      <c r="AV47">
        <v>1</v>
      </c>
      <c r="AW47">
        <v>1</v>
      </c>
      <c r="AZ47">
        <v>6.78</v>
      </c>
      <c r="BA47">
        <v>6.78</v>
      </c>
      <c r="BB47">
        <v>6.78</v>
      </c>
      <c r="BC47">
        <v>6.78</v>
      </c>
      <c r="BH47">
        <v>0</v>
      </c>
      <c r="BI47">
        <v>1</v>
      </c>
      <c r="BJ47" t="s">
        <v>373</v>
      </c>
      <c r="BM47">
        <v>10001</v>
      </c>
      <c r="BN47">
        <v>0</v>
      </c>
      <c r="BP47">
        <v>0</v>
      </c>
      <c r="BQ47">
        <v>1</v>
      </c>
      <c r="BR47">
        <v>0</v>
      </c>
      <c r="BS47">
        <v>6.78</v>
      </c>
      <c r="BT47">
        <v>1</v>
      </c>
      <c r="BU47">
        <v>1</v>
      </c>
      <c r="BV47">
        <v>1</v>
      </c>
      <c r="BW47">
        <v>1</v>
      </c>
      <c r="BX47">
        <v>1</v>
      </c>
      <c r="BZ47">
        <v>118</v>
      </c>
      <c r="CA47">
        <v>63</v>
      </c>
      <c r="CF47">
        <v>0</v>
      </c>
      <c r="CG47">
        <v>0</v>
      </c>
      <c r="CM47">
        <v>0</v>
      </c>
      <c r="CO47">
        <v>0</v>
      </c>
      <c r="CP47">
        <f>(P47+Q47+S47)</f>
        <v>91286</v>
      </c>
      <c r="CQ47">
        <f t="shared" si="29"/>
        <v>13982.055</v>
      </c>
      <c r="CR47">
        <f t="shared" si="30"/>
        <v>211.94280000000001</v>
      </c>
      <c r="CS47">
        <f t="shared" si="31"/>
        <v>31.052400000000002</v>
      </c>
      <c r="CT47">
        <f t="shared" si="32"/>
        <v>1357.2882</v>
      </c>
      <c r="CU47">
        <f t="shared" si="33"/>
        <v>0</v>
      </c>
      <c r="CV47">
        <f t="shared" si="34"/>
        <v>24.09</v>
      </c>
      <c r="CW47">
        <f t="shared" si="35"/>
        <v>0.37</v>
      </c>
      <c r="CX47">
        <f t="shared" si="36"/>
        <v>0</v>
      </c>
      <c r="CY47">
        <f t="shared" si="37"/>
        <v>9615.82</v>
      </c>
      <c r="CZ47">
        <f t="shared" si="38"/>
        <v>5133.87</v>
      </c>
      <c r="DN47">
        <v>0</v>
      </c>
      <c r="DO47">
        <v>0</v>
      </c>
      <c r="DP47">
        <v>1</v>
      </c>
      <c r="DQ47">
        <v>1</v>
      </c>
      <c r="DU47">
        <v>1007</v>
      </c>
      <c r="DV47" t="s">
        <v>45</v>
      </c>
      <c r="DW47" t="s">
        <v>45</v>
      </c>
      <c r="DX47">
        <v>1</v>
      </c>
      <c r="EE47">
        <v>32653358</v>
      </c>
      <c r="EF47">
        <v>1</v>
      </c>
      <c r="EG47" t="s">
        <v>368</v>
      </c>
      <c r="EH47">
        <v>0</v>
      </c>
      <c r="EJ47">
        <v>1</v>
      </c>
      <c r="EK47">
        <v>10001</v>
      </c>
      <c r="EL47" t="s">
        <v>374</v>
      </c>
      <c r="EM47" t="s">
        <v>375</v>
      </c>
      <c r="EQ47">
        <v>0</v>
      </c>
      <c r="ER47">
        <v>2293.6999999999998</v>
      </c>
      <c r="ES47">
        <v>2062.25</v>
      </c>
      <c r="ET47">
        <v>31.26</v>
      </c>
      <c r="EU47">
        <v>4.58</v>
      </c>
      <c r="EV47">
        <v>200.19</v>
      </c>
      <c r="EW47">
        <v>24.09</v>
      </c>
      <c r="EX47">
        <v>0.37</v>
      </c>
      <c r="EY47">
        <v>0</v>
      </c>
      <c r="FQ47">
        <v>0</v>
      </c>
      <c r="FR47">
        <f t="shared" si="39"/>
        <v>0</v>
      </c>
      <c r="FS47">
        <v>0</v>
      </c>
      <c r="FX47">
        <v>118</v>
      </c>
      <c r="FY47">
        <v>63</v>
      </c>
      <c r="GD47">
        <v>0</v>
      </c>
      <c r="GF47">
        <v>1891077898</v>
      </c>
      <c r="GG47">
        <v>1</v>
      </c>
      <c r="GH47">
        <v>1</v>
      </c>
      <c r="GI47">
        <v>4</v>
      </c>
      <c r="GJ47">
        <v>0</v>
      </c>
      <c r="GK47">
        <f>ROUND(R47*(S12)/100,0)</f>
        <v>0</v>
      </c>
      <c r="GL47">
        <f t="shared" si="40"/>
        <v>0</v>
      </c>
      <c r="GM47">
        <f t="shared" si="41"/>
        <v>106036</v>
      </c>
      <c r="GN47">
        <f t="shared" si="42"/>
        <v>106036</v>
      </c>
      <c r="GO47">
        <f t="shared" si="43"/>
        <v>0</v>
      </c>
      <c r="GP47">
        <f t="shared" si="44"/>
        <v>0</v>
      </c>
      <c r="GR47">
        <v>0</v>
      </c>
      <c r="GS47">
        <v>3</v>
      </c>
      <c r="GT47">
        <v>0</v>
      </c>
      <c r="GV47">
        <f t="shared" si="45"/>
        <v>0</v>
      </c>
      <c r="GW47">
        <v>1</v>
      </c>
      <c r="GX47">
        <f t="shared" si="46"/>
        <v>0</v>
      </c>
      <c r="HA47">
        <v>0</v>
      </c>
      <c r="HB47">
        <v>0</v>
      </c>
      <c r="IF47">
        <v>-1</v>
      </c>
      <c r="IK47">
        <v>0</v>
      </c>
    </row>
    <row r="48" spans="1:255" x14ac:dyDescent="0.2">
      <c r="A48" s="77">
        <v>17</v>
      </c>
      <c r="B48" s="77">
        <v>1</v>
      </c>
      <c r="C48" s="77">
        <f>ROW(SmtRes!A98)</f>
        <v>98</v>
      </c>
      <c r="D48" s="77">
        <f>ROW(EtalonRes!A98)</f>
        <v>98</v>
      </c>
      <c r="E48" s="77" t="s">
        <v>376</v>
      </c>
      <c r="F48" s="77" t="s">
        <v>267</v>
      </c>
      <c r="G48" s="77" t="s">
        <v>268</v>
      </c>
      <c r="H48" s="77" t="s">
        <v>45</v>
      </c>
      <c r="I48" s="77">
        <f>'1.Смета.или.Акт'!E81</f>
        <v>3.25</v>
      </c>
      <c r="J48" s="77">
        <v>0</v>
      </c>
      <c r="K48" s="77"/>
      <c r="L48" s="77"/>
      <c r="M48" s="77"/>
      <c r="N48" s="77"/>
      <c r="O48" s="77">
        <f t="shared" si="14"/>
        <v>7804</v>
      </c>
      <c r="P48" s="77">
        <f t="shared" si="15"/>
        <v>7114</v>
      </c>
      <c r="Q48" s="77">
        <f t="shared" si="16"/>
        <v>77</v>
      </c>
      <c r="R48" s="77">
        <f t="shared" si="17"/>
        <v>14</v>
      </c>
      <c r="S48" s="77">
        <f t="shared" si="18"/>
        <v>613</v>
      </c>
      <c r="T48" s="77">
        <f t="shared" si="19"/>
        <v>0</v>
      </c>
      <c r="U48" s="77">
        <f t="shared" si="20"/>
        <v>73.125</v>
      </c>
      <c r="V48" s="77">
        <f t="shared" si="21"/>
        <v>1.17</v>
      </c>
      <c r="W48" s="77">
        <f t="shared" si="22"/>
        <v>0</v>
      </c>
      <c r="X48" s="77">
        <f t="shared" si="23"/>
        <v>740</v>
      </c>
      <c r="Y48" s="77">
        <f t="shared" si="24"/>
        <v>395</v>
      </c>
      <c r="Z48" s="77"/>
      <c r="AA48" s="77">
        <v>34744228</v>
      </c>
      <c r="AB48" s="77">
        <f>'1.Смета.или.Акт'!F81</f>
        <v>2401.21</v>
      </c>
      <c r="AC48" s="77">
        <f t="shared" si="51"/>
        <v>2189</v>
      </c>
      <c r="AD48" s="77">
        <f>'1.Смета.или.Акт'!H81</f>
        <v>23.66</v>
      </c>
      <c r="AE48" s="77">
        <f>'1.Смета.или.Акт'!I81</f>
        <v>4.18</v>
      </c>
      <c r="AF48" s="77">
        <f>'1.Смета.или.Акт'!G81</f>
        <v>188.55</v>
      </c>
      <c r="AG48" s="77">
        <f t="shared" si="25"/>
        <v>0</v>
      </c>
      <c r="AH48" s="77">
        <f t="shared" si="26"/>
        <v>22.5</v>
      </c>
      <c r="AI48" s="77">
        <f t="shared" si="27"/>
        <v>0.36</v>
      </c>
      <c r="AJ48" s="77">
        <f t="shared" si="28"/>
        <v>0</v>
      </c>
      <c r="AK48" s="77">
        <v>2401.21</v>
      </c>
      <c r="AL48" s="77">
        <v>2189</v>
      </c>
      <c r="AM48" s="77">
        <v>23.66</v>
      </c>
      <c r="AN48" s="77">
        <v>4.18</v>
      </c>
      <c r="AO48" s="77">
        <v>188.55</v>
      </c>
      <c r="AP48" s="77">
        <v>0</v>
      </c>
      <c r="AQ48" s="77">
        <v>22.5</v>
      </c>
      <c r="AR48" s="77">
        <v>0.36</v>
      </c>
      <c r="AS48" s="77">
        <v>0</v>
      </c>
      <c r="AT48" s="77">
        <f>'1.Смета.или.Акт'!E82</f>
        <v>118</v>
      </c>
      <c r="AU48" s="77">
        <f>'1.Смета.или.Акт'!E83</f>
        <v>63</v>
      </c>
      <c r="AV48" s="77">
        <v>1</v>
      </c>
      <c r="AW48" s="77">
        <v>1</v>
      </c>
      <c r="AX48" s="77"/>
      <c r="AY48" s="77"/>
      <c r="AZ48" s="77">
        <v>1</v>
      </c>
      <c r="BA48" s="77">
        <v>1</v>
      </c>
      <c r="BB48" s="77">
        <v>1</v>
      </c>
      <c r="BC48" s="77">
        <v>1</v>
      </c>
      <c r="BD48" s="77"/>
      <c r="BE48" s="77"/>
      <c r="BF48" s="77"/>
      <c r="BG48" s="77"/>
      <c r="BH48" s="77">
        <v>0</v>
      </c>
      <c r="BI48" s="77">
        <v>1</v>
      </c>
      <c r="BJ48" s="77" t="s">
        <v>377</v>
      </c>
      <c r="BK48" s="77"/>
      <c r="BL48" s="77"/>
      <c r="BM48" s="77">
        <v>10001</v>
      </c>
      <c r="BN48" s="77">
        <v>0</v>
      </c>
      <c r="BO48" s="77"/>
      <c r="BP48" s="77">
        <v>0</v>
      </c>
      <c r="BQ48" s="77">
        <v>1</v>
      </c>
      <c r="BR48" s="77">
        <v>0</v>
      </c>
      <c r="BS48" s="77">
        <v>1</v>
      </c>
      <c r="BT48" s="77">
        <v>1</v>
      </c>
      <c r="BU48" s="77">
        <v>1</v>
      </c>
      <c r="BV48" s="77">
        <v>1</v>
      </c>
      <c r="BW48" s="77">
        <v>1</v>
      </c>
      <c r="BX48" s="77">
        <v>1</v>
      </c>
      <c r="BY48" s="77"/>
      <c r="BZ48" s="77">
        <v>118</v>
      </c>
      <c r="CA48" s="77">
        <v>63</v>
      </c>
      <c r="CB48" s="77"/>
      <c r="CC48" s="77"/>
      <c r="CD48" s="77"/>
      <c r="CE48" s="77"/>
      <c r="CF48" s="77">
        <v>0</v>
      </c>
      <c r="CG48" s="77">
        <v>0</v>
      </c>
      <c r="CH48" s="77"/>
      <c r="CI48" s="77"/>
      <c r="CJ48" s="77"/>
      <c r="CK48" s="77"/>
      <c r="CL48" s="77"/>
      <c r="CM48" s="77">
        <v>0</v>
      </c>
      <c r="CN48" s="77"/>
      <c r="CO48" s="77">
        <v>0</v>
      </c>
      <c r="CP48" s="77">
        <f>IF('1.Смета.или.Акт'!F81=AC48+AD48+AF48,P48+Q48+S48,I48*AB48)</f>
        <v>7804</v>
      </c>
      <c r="CQ48" s="77">
        <f t="shared" si="29"/>
        <v>2189</v>
      </c>
      <c r="CR48" s="77">
        <f t="shared" si="30"/>
        <v>23.66</v>
      </c>
      <c r="CS48" s="77">
        <f t="shared" si="31"/>
        <v>4.18</v>
      </c>
      <c r="CT48" s="77">
        <f t="shared" si="32"/>
        <v>188.55</v>
      </c>
      <c r="CU48" s="77">
        <f t="shared" si="33"/>
        <v>0</v>
      </c>
      <c r="CV48" s="77">
        <f t="shared" si="34"/>
        <v>22.5</v>
      </c>
      <c r="CW48" s="77">
        <f t="shared" si="35"/>
        <v>0.36</v>
      </c>
      <c r="CX48" s="77">
        <f t="shared" si="36"/>
        <v>0</v>
      </c>
      <c r="CY48" s="77">
        <f t="shared" si="37"/>
        <v>739.86</v>
      </c>
      <c r="CZ48" s="77">
        <f t="shared" si="38"/>
        <v>395.01</v>
      </c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>
        <v>0</v>
      </c>
      <c r="DO48" s="77">
        <v>0</v>
      </c>
      <c r="DP48" s="77">
        <v>1</v>
      </c>
      <c r="DQ48" s="77">
        <v>1</v>
      </c>
      <c r="DR48" s="77"/>
      <c r="DS48" s="77"/>
      <c r="DT48" s="77"/>
      <c r="DU48" s="77">
        <v>1007</v>
      </c>
      <c r="DV48" s="77" t="s">
        <v>45</v>
      </c>
      <c r="DW48" s="77" t="str">
        <f>'1.Смета.или.Акт'!D81</f>
        <v>м3</v>
      </c>
      <c r="DX48" s="77">
        <v>1</v>
      </c>
      <c r="DY48" s="77"/>
      <c r="DZ48" s="77"/>
      <c r="EA48" s="77"/>
      <c r="EB48" s="77"/>
      <c r="EC48" s="77"/>
      <c r="ED48" s="77"/>
      <c r="EE48" s="77">
        <v>32653358</v>
      </c>
      <c r="EF48" s="77">
        <v>1</v>
      </c>
      <c r="EG48" s="77" t="s">
        <v>368</v>
      </c>
      <c r="EH48" s="77">
        <v>0</v>
      </c>
      <c r="EI48" s="77"/>
      <c r="EJ48" s="77">
        <v>1</v>
      </c>
      <c r="EK48" s="77">
        <v>10001</v>
      </c>
      <c r="EL48" s="77" t="s">
        <v>374</v>
      </c>
      <c r="EM48" s="77" t="s">
        <v>375</v>
      </c>
      <c r="EN48" s="77"/>
      <c r="EO48" s="77"/>
      <c r="EP48" s="77"/>
      <c r="EQ48" s="77">
        <v>0</v>
      </c>
      <c r="ER48" s="77">
        <v>2401.21</v>
      </c>
      <c r="ES48" s="77">
        <v>2189</v>
      </c>
      <c r="ET48" s="77">
        <v>23.66</v>
      </c>
      <c r="EU48" s="77">
        <v>4.18</v>
      </c>
      <c r="EV48" s="77">
        <v>188.55</v>
      </c>
      <c r="EW48" s="77">
        <v>22.5</v>
      </c>
      <c r="EX48" s="77">
        <v>0.36</v>
      </c>
      <c r="EY48" s="77">
        <v>0</v>
      </c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>
        <v>0</v>
      </c>
      <c r="FR48" s="77">
        <f t="shared" si="39"/>
        <v>0</v>
      </c>
      <c r="FS48" s="77">
        <v>0</v>
      </c>
      <c r="FT48" s="77"/>
      <c r="FU48" s="77"/>
      <c r="FV48" s="77"/>
      <c r="FW48" s="77"/>
      <c r="FX48" s="77">
        <v>118</v>
      </c>
      <c r="FY48" s="77">
        <v>63</v>
      </c>
      <c r="FZ48" s="77"/>
      <c r="GA48" s="77"/>
      <c r="GB48" s="77"/>
      <c r="GC48" s="77"/>
      <c r="GD48" s="77">
        <v>0</v>
      </c>
      <c r="GE48" s="77"/>
      <c r="GF48" s="77">
        <v>-1773538537</v>
      </c>
      <c r="GG48" s="77">
        <v>2</v>
      </c>
      <c r="GH48" s="77">
        <v>1</v>
      </c>
      <c r="GI48" s="77">
        <v>-2</v>
      </c>
      <c r="GJ48" s="77">
        <v>0</v>
      </c>
      <c r="GK48" s="77">
        <f>ROUND(R48*(R12)/100,0)</f>
        <v>0</v>
      </c>
      <c r="GL48" s="77">
        <f t="shared" si="40"/>
        <v>0</v>
      </c>
      <c r="GM48" s="77">
        <f t="shared" si="41"/>
        <v>8939</v>
      </c>
      <c r="GN48" s="77">
        <f t="shared" si="42"/>
        <v>8939</v>
      </c>
      <c r="GO48" s="77">
        <f t="shared" si="43"/>
        <v>0</v>
      </c>
      <c r="GP48" s="77">
        <f t="shared" si="44"/>
        <v>0</v>
      </c>
      <c r="GQ48" s="77"/>
      <c r="GR48" s="77">
        <v>0</v>
      </c>
      <c r="GS48" s="77">
        <v>3</v>
      </c>
      <c r="GT48" s="77">
        <v>0</v>
      </c>
      <c r="GU48" s="77"/>
      <c r="GV48" s="77">
        <f t="shared" si="45"/>
        <v>0</v>
      </c>
      <c r="GW48" s="77">
        <v>1</v>
      </c>
      <c r="GX48" s="77">
        <f t="shared" si="46"/>
        <v>0</v>
      </c>
      <c r="GY48" s="77"/>
      <c r="GZ48" s="77"/>
      <c r="HA48" s="77">
        <v>0</v>
      </c>
      <c r="HB48" s="77">
        <v>0</v>
      </c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>
        <v>-1</v>
      </c>
      <c r="IG48" s="77"/>
      <c r="IH48" s="77"/>
      <c r="II48" s="77"/>
      <c r="IJ48" s="77"/>
      <c r="IK48" s="77">
        <v>0</v>
      </c>
      <c r="IL48" s="77"/>
      <c r="IM48" s="77"/>
      <c r="IN48" s="77"/>
      <c r="IO48" s="77"/>
      <c r="IP48" s="77"/>
      <c r="IQ48" s="77"/>
      <c r="IR48" s="77"/>
      <c r="IS48" s="77"/>
      <c r="IT48" s="77"/>
      <c r="IU48" s="77"/>
    </row>
    <row r="49" spans="1:255" x14ac:dyDescent="0.2">
      <c r="A49">
        <v>17</v>
      </c>
      <c r="B49">
        <v>1</v>
      </c>
      <c r="C49">
        <f>ROW(SmtRes!A110)</f>
        <v>110</v>
      </c>
      <c r="D49">
        <f>ROW(EtalonRes!A110)</f>
        <v>110</v>
      </c>
      <c r="E49" t="s">
        <v>376</v>
      </c>
      <c r="F49" t="s">
        <v>267</v>
      </c>
      <c r="G49" t="s">
        <v>268</v>
      </c>
      <c r="H49" t="s">
        <v>45</v>
      </c>
      <c r="I49">
        <f>'1.Смета.или.Акт'!E81</f>
        <v>3.25</v>
      </c>
      <c r="J49">
        <v>0</v>
      </c>
      <c r="O49">
        <f t="shared" si="14"/>
        <v>52911</v>
      </c>
      <c r="P49">
        <f t="shared" si="15"/>
        <v>48235</v>
      </c>
      <c r="Q49">
        <f t="shared" si="16"/>
        <v>521</v>
      </c>
      <c r="R49">
        <f t="shared" si="17"/>
        <v>92</v>
      </c>
      <c r="S49">
        <f t="shared" si="18"/>
        <v>4155</v>
      </c>
      <c r="T49">
        <f t="shared" si="19"/>
        <v>0</v>
      </c>
      <c r="U49">
        <f t="shared" si="20"/>
        <v>73.125</v>
      </c>
      <c r="V49">
        <f t="shared" si="21"/>
        <v>1.17</v>
      </c>
      <c r="W49">
        <f t="shared" si="22"/>
        <v>0</v>
      </c>
      <c r="X49">
        <f t="shared" si="23"/>
        <v>5011</v>
      </c>
      <c r="Y49">
        <f t="shared" si="24"/>
        <v>2676</v>
      </c>
      <c r="AA49">
        <v>34744229</v>
      </c>
      <c r="AB49">
        <f>ROUND((AC49+AD49+AF49),2)</f>
        <v>2401.21</v>
      </c>
      <c r="AC49">
        <f t="shared" si="51"/>
        <v>2189</v>
      </c>
      <c r="AD49">
        <f>ROUND((((ET49)-(EU49))+AE49),2)</f>
        <v>23.66</v>
      </c>
      <c r="AE49">
        <f>ROUND((EU49),2)</f>
        <v>4.18</v>
      </c>
      <c r="AF49">
        <f>ROUND((EV49),2)</f>
        <v>188.55</v>
      </c>
      <c r="AG49">
        <f t="shared" si="25"/>
        <v>0</v>
      </c>
      <c r="AH49">
        <f t="shared" si="26"/>
        <v>22.5</v>
      </c>
      <c r="AI49">
        <f t="shared" si="27"/>
        <v>0.36</v>
      </c>
      <c r="AJ49">
        <f t="shared" si="28"/>
        <v>0</v>
      </c>
      <c r="AK49">
        <v>2401.21</v>
      </c>
      <c r="AL49">
        <v>2189</v>
      </c>
      <c r="AM49">
        <v>23.66</v>
      </c>
      <c r="AN49">
        <v>4.18</v>
      </c>
      <c r="AO49">
        <v>188.55</v>
      </c>
      <c r="AP49">
        <v>0</v>
      </c>
      <c r="AQ49">
        <v>22.5</v>
      </c>
      <c r="AR49">
        <v>0.36</v>
      </c>
      <c r="AS49">
        <v>0</v>
      </c>
      <c r="AT49">
        <v>118</v>
      </c>
      <c r="AU49">
        <v>63</v>
      </c>
      <c r="AV49">
        <v>1</v>
      </c>
      <c r="AW49">
        <v>1</v>
      </c>
      <c r="AZ49">
        <v>6.78</v>
      </c>
      <c r="BA49">
        <v>6.78</v>
      </c>
      <c r="BB49">
        <v>6.78</v>
      </c>
      <c r="BC49">
        <v>6.78</v>
      </c>
      <c r="BH49">
        <v>0</v>
      </c>
      <c r="BI49">
        <v>1</v>
      </c>
      <c r="BJ49" t="s">
        <v>377</v>
      </c>
      <c r="BM49">
        <v>10001</v>
      </c>
      <c r="BN49">
        <v>0</v>
      </c>
      <c r="BP49">
        <v>0</v>
      </c>
      <c r="BQ49">
        <v>1</v>
      </c>
      <c r="BR49">
        <v>0</v>
      </c>
      <c r="BS49">
        <v>6.78</v>
      </c>
      <c r="BT49">
        <v>1</v>
      </c>
      <c r="BU49">
        <v>1</v>
      </c>
      <c r="BV49">
        <v>1</v>
      </c>
      <c r="BW49">
        <v>1</v>
      </c>
      <c r="BX49">
        <v>1</v>
      </c>
      <c r="BZ49">
        <v>118</v>
      </c>
      <c r="CA49">
        <v>63</v>
      </c>
      <c r="CF49">
        <v>0</v>
      </c>
      <c r="CG49">
        <v>0</v>
      </c>
      <c r="CM49">
        <v>0</v>
      </c>
      <c r="CO49">
        <v>0</v>
      </c>
      <c r="CP49">
        <f>(P49+Q49+S49)</f>
        <v>52911</v>
      </c>
      <c r="CQ49">
        <f t="shared" si="29"/>
        <v>14841.42</v>
      </c>
      <c r="CR49">
        <f t="shared" si="30"/>
        <v>160.41480000000001</v>
      </c>
      <c r="CS49">
        <f t="shared" si="31"/>
        <v>28.340399999999999</v>
      </c>
      <c r="CT49">
        <f t="shared" si="32"/>
        <v>1278.3690000000001</v>
      </c>
      <c r="CU49">
        <f t="shared" si="33"/>
        <v>0</v>
      </c>
      <c r="CV49">
        <f t="shared" si="34"/>
        <v>22.5</v>
      </c>
      <c r="CW49">
        <f t="shared" si="35"/>
        <v>0.36</v>
      </c>
      <c r="CX49">
        <f t="shared" si="36"/>
        <v>0</v>
      </c>
      <c r="CY49">
        <f t="shared" si="37"/>
        <v>5011.46</v>
      </c>
      <c r="CZ49">
        <f t="shared" si="38"/>
        <v>2675.61</v>
      </c>
      <c r="DN49">
        <v>0</v>
      </c>
      <c r="DO49">
        <v>0</v>
      </c>
      <c r="DP49">
        <v>1</v>
      </c>
      <c r="DQ49">
        <v>1</v>
      </c>
      <c r="DU49">
        <v>1007</v>
      </c>
      <c r="DV49" t="s">
        <v>45</v>
      </c>
      <c r="DW49" t="s">
        <v>45</v>
      </c>
      <c r="DX49">
        <v>1</v>
      </c>
      <c r="EE49">
        <v>32653358</v>
      </c>
      <c r="EF49">
        <v>1</v>
      </c>
      <c r="EG49" t="s">
        <v>368</v>
      </c>
      <c r="EH49">
        <v>0</v>
      </c>
      <c r="EJ49">
        <v>1</v>
      </c>
      <c r="EK49">
        <v>10001</v>
      </c>
      <c r="EL49" t="s">
        <v>374</v>
      </c>
      <c r="EM49" t="s">
        <v>375</v>
      </c>
      <c r="EQ49">
        <v>0</v>
      </c>
      <c r="ER49">
        <v>2401.21</v>
      </c>
      <c r="ES49">
        <v>2189</v>
      </c>
      <c r="ET49">
        <v>23.66</v>
      </c>
      <c r="EU49">
        <v>4.18</v>
      </c>
      <c r="EV49">
        <v>188.55</v>
      </c>
      <c r="EW49">
        <v>22.5</v>
      </c>
      <c r="EX49">
        <v>0.36</v>
      </c>
      <c r="EY49">
        <v>0</v>
      </c>
      <c r="FQ49">
        <v>0</v>
      </c>
      <c r="FR49">
        <f t="shared" si="39"/>
        <v>0</v>
      </c>
      <c r="FS49">
        <v>0</v>
      </c>
      <c r="FX49">
        <v>118</v>
      </c>
      <c r="FY49">
        <v>63</v>
      </c>
      <c r="GD49">
        <v>0</v>
      </c>
      <c r="GF49">
        <v>-1773538537</v>
      </c>
      <c r="GG49">
        <v>1</v>
      </c>
      <c r="GH49">
        <v>1</v>
      </c>
      <c r="GI49">
        <v>4</v>
      </c>
      <c r="GJ49">
        <v>0</v>
      </c>
      <c r="GK49">
        <f>ROUND(R49*(S12)/100,0)</f>
        <v>0</v>
      </c>
      <c r="GL49">
        <f t="shared" si="40"/>
        <v>0</v>
      </c>
      <c r="GM49">
        <f t="shared" si="41"/>
        <v>60598</v>
      </c>
      <c r="GN49">
        <f t="shared" si="42"/>
        <v>60598</v>
      </c>
      <c r="GO49">
        <f t="shared" si="43"/>
        <v>0</v>
      </c>
      <c r="GP49">
        <f t="shared" si="44"/>
        <v>0</v>
      </c>
      <c r="GR49">
        <v>0</v>
      </c>
      <c r="GS49">
        <v>3</v>
      </c>
      <c r="GT49">
        <v>0</v>
      </c>
      <c r="GV49">
        <f t="shared" si="45"/>
        <v>0</v>
      </c>
      <c r="GW49">
        <v>1</v>
      </c>
      <c r="GX49">
        <f t="shared" si="46"/>
        <v>0</v>
      </c>
      <c r="HA49">
        <v>0</v>
      </c>
      <c r="HB49">
        <v>0</v>
      </c>
      <c r="IF49">
        <v>-1</v>
      </c>
      <c r="IK49">
        <v>0</v>
      </c>
    </row>
    <row r="50" spans="1:255" x14ac:dyDescent="0.2">
      <c r="A50" s="77">
        <v>17</v>
      </c>
      <c r="B50" s="77">
        <v>1</v>
      </c>
      <c r="C50" s="77">
        <f>ROW(SmtRes!A117)</f>
        <v>117</v>
      </c>
      <c r="D50" s="77">
        <f>ROW(EtalonRes!A117)</f>
        <v>117</v>
      </c>
      <c r="E50" s="77" t="s">
        <v>378</v>
      </c>
      <c r="F50" s="77" t="s">
        <v>269</v>
      </c>
      <c r="G50" s="77" t="s">
        <v>270</v>
      </c>
      <c r="H50" s="77" t="s">
        <v>242</v>
      </c>
      <c r="I50" s="77">
        <f>'1.Смета.или.Акт'!E85</f>
        <v>0.62170000000000003</v>
      </c>
      <c r="J50" s="77">
        <v>0</v>
      </c>
      <c r="K50" s="77"/>
      <c r="L50" s="77"/>
      <c r="M50" s="77"/>
      <c r="N50" s="77"/>
      <c r="O50" s="77">
        <f t="shared" si="14"/>
        <v>3251</v>
      </c>
      <c r="P50" s="77">
        <f t="shared" si="15"/>
        <v>3046</v>
      </c>
      <c r="Q50" s="77">
        <f t="shared" si="16"/>
        <v>70</v>
      </c>
      <c r="R50" s="77">
        <f t="shared" si="17"/>
        <v>10</v>
      </c>
      <c r="S50" s="77">
        <f t="shared" si="18"/>
        <v>135</v>
      </c>
      <c r="T50" s="77">
        <f t="shared" si="19"/>
        <v>0</v>
      </c>
      <c r="U50" s="77">
        <f t="shared" si="20"/>
        <v>15.449245000000001</v>
      </c>
      <c r="V50" s="77">
        <f t="shared" si="21"/>
        <v>0.75225700000000006</v>
      </c>
      <c r="W50" s="77">
        <f t="shared" si="22"/>
        <v>0</v>
      </c>
      <c r="X50" s="77">
        <f t="shared" si="23"/>
        <v>171</v>
      </c>
      <c r="Y50" s="77">
        <f t="shared" si="24"/>
        <v>91</v>
      </c>
      <c r="Z50" s="77"/>
      <c r="AA50" s="77">
        <v>34744228</v>
      </c>
      <c r="AB50" s="77">
        <f>'1.Смета.или.Акт'!F85</f>
        <v>5229.7599999999993</v>
      </c>
      <c r="AC50" s="77">
        <f t="shared" si="51"/>
        <v>4899.74</v>
      </c>
      <c r="AD50" s="77">
        <f>'1.Смета.или.Акт'!H85</f>
        <v>112.83</v>
      </c>
      <c r="AE50" s="77">
        <f>'1.Смета.или.Акт'!I85</f>
        <v>15.4</v>
      </c>
      <c r="AF50" s="77">
        <f>'1.Смета.или.Акт'!G85</f>
        <v>217.19</v>
      </c>
      <c r="AG50" s="77">
        <f t="shared" si="25"/>
        <v>0</v>
      </c>
      <c r="AH50" s="77">
        <f t="shared" si="26"/>
        <v>24.85</v>
      </c>
      <c r="AI50" s="77">
        <f t="shared" si="27"/>
        <v>1.21</v>
      </c>
      <c r="AJ50" s="77">
        <f t="shared" si="28"/>
        <v>0</v>
      </c>
      <c r="AK50" s="77">
        <v>5229.76</v>
      </c>
      <c r="AL50" s="77">
        <v>4899.74</v>
      </c>
      <c r="AM50" s="77">
        <v>112.83</v>
      </c>
      <c r="AN50" s="77">
        <v>15.4</v>
      </c>
      <c r="AO50" s="77">
        <v>217.19</v>
      </c>
      <c r="AP50" s="77">
        <v>0</v>
      </c>
      <c r="AQ50" s="77">
        <v>24.85</v>
      </c>
      <c r="AR50" s="77">
        <v>1.21</v>
      </c>
      <c r="AS50" s="77">
        <v>0</v>
      </c>
      <c r="AT50" s="77">
        <f>'1.Смета.или.Акт'!E86</f>
        <v>118</v>
      </c>
      <c r="AU50" s="77">
        <f>'1.Смета.или.Акт'!E87</f>
        <v>63</v>
      </c>
      <c r="AV50" s="77">
        <v>1</v>
      </c>
      <c r="AW50" s="77">
        <v>1</v>
      </c>
      <c r="AX50" s="77"/>
      <c r="AY50" s="77"/>
      <c r="AZ50" s="77">
        <v>1</v>
      </c>
      <c r="BA50" s="77">
        <v>1</v>
      </c>
      <c r="BB50" s="77">
        <v>1</v>
      </c>
      <c r="BC50" s="77">
        <v>1</v>
      </c>
      <c r="BD50" s="77"/>
      <c r="BE50" s="77"/>
      <c r="BF50" s="77"/>
      <c r="BG50" s="77"/>
      <c r="BH50" s="77">
        <v>0</v>
      </c>
      <c r="BI50" s="77">
        <v>1</v>
      </c>
      <c r="BJ50" s="77" t="s">
        <v>379</v>
      </c>
      <c r="BK50" s="77"/>
      <c r="BL50" s="77"/>
      <c r="BM50" s="77">
        <v>10001</v>
      </c>
      <c r="BN50" s="77">
        <v>0</v>
      </c>
      <c r="BO50" s="77"/>
      <c r="BP50" s="77">
        <v>0</v>
      </c>
      <c r="BQ50" s="77">
        <v>1</v>
      </c>
      <c r="BR50" s="77">
        <v>0</v>
      </c>
      <c r="BS50" s="77">
        <v>1</v>
      </c>
      <c r="BT50" s="77">
        <v>1</v>
      </c>
      <c r="BU50" s="77">
        <v>1</v>
      </c>
      <c r="BV50" s="77">
        <v>1</v>
      </c>
      <c r="BW50" s="77">
        <v>1</v>
      </c>
      <c r="BX50" s="77">
        <v>1</v>
      </c>
      <c r="BY50" s="77"/>
      <c r="BZ50" s="77">
        <v>118</v>
      </c>
      <c r="CA50" s="77">
        <v>63</v>
      </c>
      <c r="CB50" s="77"/>
      <c r="CC50" s="77"/>
      <c r="CD50" s="77"/>
      <c r="CE50" s="77"/>
      <c r="CF50" s="77">
        <v>0</v>
      </c>
      <c r="CG50" s="77">
        <v>0</v>
      </c>
      <c r="CH50" s="77"/>
      <c r="CI50" s="77"/>
      <c r="CJ50" s="77"/>
      <c r="CK50" s="77"/>
      <c r="CL50" s="77"/>
      <c r="CM50" s="77">
        <v>0</v>
      </c>
      <c r="CN50" s="77"/>
      <c r="CO50" s="77">
        <v>0</v>
      </c>
      <c r="CP50" s="77">
        <f>IF('1.Смета.или.Акт'!F85=AC50+AD50+AF50,P50+Q50+S50,I50*AB50)</f>
        <v>3251</v>
      </c>
      <c r="CQ50" s="77">
        <f t="shared" si="29"/>
        <v>4899.74</v>
      </c>
      <c r="CR50" s="77">
        <f t="shared" si="30"/>
        <v>112.83</v>
      </c>
      <c r="CS50" s="77">
        <f t="shared" si="31"/>
        <v>15.4</v>
      </c>
      <c r="CT50" s="77">
        <f t="shared" si="32"/>
        <v>217.19</v>
      </c>
      <c r="CU50" s="77">
        <f t="shared" si="33"/>
        <v>0</v>
      </c>
      <c r="CV50" s="77">
        <f t="shared" si="34"/>
        <v>24.85</v>
      </c>
      <c r="CW50" s="77">
        <f t="shared" si="35"/>
        <v>1.21</v>
      </c>
      <c r="CX50" s="77">
        <f t="shared" si="36"/>
        <v>0</v>
      </c>
      <c r="CY50" s="77">
        <f t="shared" si="37"/>
        <v>171.1</v>
      </c>
      <c r="CZ50" s="77">
        <f t="shared" si="38"/>
        <v>91.35</v>
      </c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>
        <v>0</v>
      </c>
      <c r="DO50" s="77">
        <v>0</v>
      </c>
      <c r="DP50" s="77">
        <v>1</v>
      </c>
      <c r="DQ50" s="77">
        <v>1</v>
      </c>
      <c r="DR50" s="77"/>
      <c r="DS50" s="77"/>
      <c r="DT50" s="77"/>
      <c r="DU50" s="77">
        <v>1005</v>
      </c>
      <c r="DV50" s="77" t="s">
        <v>242</v>
      </c>
      <c r="DW50" s="77" t="str">
        <f>'1.Смета.или.Акт'!D85</f>
        <v>100 м2</v>
      </c>
      <c r="DX50" s="77">
        <v>100</v>
      </c>
      <c r="DY50" s="77"/>
      <c r="DZ50" s="77"/>
      <c r="EA50" s="77"/>
      <c r="EB50" s="77"/>
      <c r="EC50" s="77"/>
      <c r="ED50" s="77"/>
      <c r="EE50" s="77">
        <v>32653358</v>
      </c>
      <c r="EF50" s="77">
        <v>1</v>
      </c>
      <c r="EG50" s="77" t="s">
        <v>368</v>
      </c>
      <c r="EH50" s="77">
        <v>0</v>
      </c>
      <c r="EI50" s="77"/>
      <c r="EJ50" s="77">
        <v>1</v>
      </c>
      <c r="EK50" s="77">
        <v>10001</v>
      </c>
      <c r="EL50" s="77" t="s">
        <v>374</v>
      </c>
      <c r="EM50" s="77" t="s">
        <v>375</v>
      </c>
      <c r="EN50" s="77"/>
      <c r="EO50" s="77"/>
      <c r="EP50" s="77"/>
      <c r="EQ50" s="77">
        <v>0</v>
      </c>
      <c r="ER50" s="77">
        <v>5229.76</v>
      </c>
      <c r="ES50" s="77">
        <v>4899.74</v>
      </c>
      <c r="ET50" s="77">
        <v>112.83</v>
      </c>
      <c r="EU50" s="77">
        <v>15.4</v>
      </c>
      <c r="EV50" s="77">
        <v>217.19</v>
      </c>
      <c r="EW50" s="77">
        <v>24.85</v>
      </c>
      <c r="EX50" s="77">
        <v>1.21</v>
      </c>
      <c r="EY50" s="77">
        <v>0</v>
      </c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>
        <v>0</v>
      </c>
      <c r="FR50" s="77">
        <f t="shared" si="39"/>
        <v>0</v>
      </c>
      <c r="FS50" s="77">
        <v>0</v>
      </c>
      <c r="FT50" s="77"/>
      <c r="FU50" s="77"/>
      <c r="FV50" s="77"/>
      <c r="FW50" s="77"/>
      <c r="FX50" s="77">
        <v>118</v>
      </c>
      <c r="FY50" s="77">
        <v>63</v>
      </c>
      <c r="FZ50" s="77"/>
      <c r="GA50" s="77"/>
      <c r="GB50" s="77"/>
      <c r="GC50" s="77"/>
      <c r="GD50" s="77">
        <v>0</v>
      </c>
      <c r="GE50" s="77"/>
      <c r="GF50" s="77">
        <v>-70216638</v>
      </c>
      <c r="GG50" s="77">
        <v>2</v>
      </c>
      <c r="GH50" s="77">
        <v>1</v>
      </c>
      <c r="GI50" s="77">
        <v>-2</v>
      </c>
      <c r="GJ50" s="77">
        <v>0</v>
      </c>
      <c r="GK50" s="77">
        <f>ROUND(R50*(R12)/100,0)</f>
        <v>0</v>
      </c>
      <c r="GL50" s="77">
        <f t="shared" si="40"/>
        <v>0</v>
      </c>
      <c r="GM50" s="77">
        <f t="shared" si="41"/>
        <v>3513</v>
      </c>
      <c r="GN50" s="77">
        <f t="shared" si="42"/>
        <v>3513</v>
      </c>
      <c r="GO50" s="77">
        <f t="shared" si="43"/>
        <v>0</v>
      </c>
      <c r="GP50" s="77">
        <f t="shared" si="44"/>
        <v>0</v>
      </c>
      <c r="GQ50" s="77"/>
      <c r="GR50" s="77">
        <v>0</v>
      </c>
      <c r="GS50" s="77">
        <v>3</v>
      </c>
      <c r="GT50" s="77">
        <v>0</v>
      </c>
      <c r="GU50" s="77"/>
      <c r="GV50" s="77">
        <f t="shared" si="45"/>
        <v>0</v>
      </c>
      <c r="GW50" s="77">
        <v>1</v>
      </c>
      <c r="GX50" s="77">
        <f t="shared" si="46"/>
        <v>0</v>
      </c>
      <c r="GY50" s="77"/>
      <c r="GZ50" s="77"/>
      <c r="HA50" s="77">
        <v>0</v>
      </c>
      <c r="HB50" s="77">
        <v>0</v>
      </c>
      <c r="HC50" s="77"/>
      <c r="HD50" s="77"/>
      <c r="HE50" s="77"/>
      <c r="HF50" s="77"/>
      <c r="HG50" s="77"/>
      <c r="HH50" s="77"/>
      <c r="HI50" s="77"/>
      <c r="HJ50" s="77"/>
      <c r="HK50" s="77"/>
      <c r="HL50" s="77"/>
      <c r="HM50" s="77"/>
      <c r="HN50" s="77"/>
      <c r="HO50" s="77"/>
      <c r="HP50" s="77"/>
      <c r="HQ50" s="77"/>
      <c r="HR50" s="77"/>
      <c r="HS50" s="77"/>
      <c r="HT50" s="77"/>
      <c r="HU50" s="77"/>
      <c r="HV50" s="77"/>
      <c r="HW50" s="77"/>
      <c r="HX50" s="77"/>
      <c r="HY50" s="77"/>
      <c r="HZ50" s="77"/>
      <c r="IA50" s="77"/>
      <c r="IB50" s="77"/>
      <c r="IC50" s="77"/>
      <c r="ID50" s="77"/>
      <c r="IE50" s="77"/>
      <c r="IF50" s="77">
        <v>-1</v>
      </c>
      <c r="IG50" s="77"/>
      <c r="IH50" s="77"/>
      <c r="II50" s="77"/>
      <c r="IJ50" s="77"/>
      <c r="IK50" s="77">
        <v>0</v>
      </c>
      <c r="IL50" s="77"/>
      <c r="IM50" s="77"/>
      <c r="IN50" s="77"/>
      <c r="IO50" s="77"/>
      <c r="IP50" s="77"/>
      <c r="IQ50" s="77"/>
      <c r="IR50" s="77"/>
      <c r="IS50" s="77"/>
      <c r="IT50" s="77"/>
      <c r="IU50" s="77"/>
    </row>
    <row r="51" spans="1:255" x14ac:dyDescent="0.2">
      <c r="A51">
        <v>17</v>
      </c>
      <c r="B51">
        <v>1</v>
      </c>
      <c r="C51">
        <f>ROW(SmtRes!A124)</f>
        <v>124</v>
      </c>
      <c r="D51">
        <f>ROW(EtalonRes!A124)</f>
        <v>124</v>
      </c>
      <c r="E51" t="s">
        <v>378</v>
      </c>
      <c r="F51" t="s">
        <v>269</v>
      </c>
      <c r="G51" t="s">
        <v>270</v>
      </c>
      <c r="H51" t="s">
        <v>242</v>
      </c>
      <c r="I51">
        <f>'1.Смета.или.Акт'!E85</f>
        <v>0.62170000000000003</v>
      </c>
      <c r="J51">
        <v>0</v>
      </c>
      <c r="O51">
        <f t="shared" si="14"/>
        <v>22044</v>
      </c>
      <c r="P51">
        <f t="shared" si="15"/>
        <v>20653</v>
      </c>
      <c r="Q51">
        <f t="shared" si="16"/>
        <v>476</v>
      </c>
      <c r="R51">
        <f t="shared" si="17"/>
        <v>65</v>
      </c>
      <c r="S51">
        <f t="shared" si="18"/>
        <v>915</v>
      </c>
      <c r="T51">
        <f t="shared" si="19"/>
        <v>0</v>
      </c>
      <c r="U51">
        <f t="shared" si="20"/>
        <v>15.449245000000001</v>
      </c>
      <c r="V51">
        <f t="shared" si="21"/>
        <v>0.75225700000000006</v>
      </c>
      <c r="W51">
        <f t="shared" si="22"/>
        <v>0</v>
      </c>
      <c r="X51">
        <f t="shared" si="23"/>
        <v>1156</v>
      </c>
      <c r="Y51">
        <f t="shared" si="24"/>
        <v>617</v>
      </c>
      <c r="AA51">
        <v>34744229</v>
      </c>
      <c r="AB51">
        <f>ROUND((AC51+AD51+AF51),2)</f>
        <v>5229.76</v>
      </c>
      <c r="AC51">
        <f t="shared" si="51"/>
        <v>4899.74</v>
      </c>
      <c r="AD51">
        <f>ROUND((((ET51)-(EU51))+AE51),2)</f>
        <v>112.83</v>
      </c>
      <c r="AE51">
        <f>ROUND((EU51),2)</f>
        <v>15.4</v>
      </c>
      <c r="AF51">
        <f>ROUND((EV51),2)</f>
        <v>217.19</v>
      </c>
      <c r="AG51">
        <f t="shared" si="25"/>
        <v>0</v>
      </c>
      <c r="AH51">
        <f t="shared" si="26"/>
        <v>24.85</v>
      </c>
      <c r="AI51">
        <f t="shared" si="27"/>
        <v>1.21</v>
      </c>
      <c r="AJ51">
        <f t="shared" si="28"/>
        <v>0</v>
      </c>
      <c r="AK51">
        <v>5229.76</v>
      </c>
      <c r="AL51">
        <v>4899.74</v>
      </c>
      <c r="AM51">
        <v>112.83</v>
      </c>
      <c r="AN51">
        <v>15.4</v>
      </c>
      <c r="AO51">
        <v>217.19</v>
      </c>
      <c r="AP51">
        <v>0</v>
      </c>
      <c r="AQ51">
        <v>24.85</v>
      </c>
      <c r="AR51">
        <v>1.21</v>
      </c>
      <c r="AS51">
        <v>0</v>
      </c>
      <c r="AT51">
        <v>118</v>
      </c>
      <c r="AU51">
        <v>63</v>
      </c>
      <c r="AV51">
        <v>1</v>
      </c>
      <c r="AW51">
        <v>1</v>
      </c>
      <c r="AZ51">
        <v>6.78</v>
      </c>
      <c r="BA51">
        <v>6.78</v>
      </c>
      <c r="BB51">
        <v>6.78</v>
      </c>
      <c r="BC51">
        <v>6.78</v>
      </c>
      <c r="BH51">
        <v>0</v>
      </c>
      <c r="BI51">
        <v>1</v>
      </c>
      <c r="BJ51" t="s">
        <v>379</v>
      </c>
      <c r="BM51">
        <v>10001</v>
      </c>
      <c r="BN51">
        <v>0</v>
      </c>
      <c r="BP51">
        <v>0</v>
      </c>
      <c r="BQ51">
        <v>1</v>
      </c>
      <c r="BR51">
        <v>0</v>
      </c>
      <c r="BS51">
        <v>6.78</v>
      </c>
      <c r="BT51">
        <v>1</v>
      </c>
      <c r="BU51">
        <v>1</v>
      </c>
      <c r="BV51">
        <v>1</v>
      </c>
      <c r="BW51">
        <v>1</v>
      </c>
      <c r="BX51">
        <v>1</v>
      </c>
      <c r="BZ51">
        <v>118</v>
      </c>
      <c r="CA51">
        <v>63</v>
      </c>
      <c r="CF51">
        <v>0</v>
      </c>
      <c r="CG51">
        <v>0</v>
      </c>
      <c r="CM51">
        <v>0</v>
      </c>
      <c r="CO51">
        <v>0</v>
      </c>
      <c r="CP51">
        <f>(P51+Q51+S51)</f>
        <v>22044</v>
      </c>
      <c r="CQ51">
        <f t="shared" si="29"/>
        <v>33220.237200000003</v>
      </c>
      <c r="CR51">
        <f t="shared" si="30"/>
        <v>764.98739999999998</v>
      </c>
      <c r="CS51">
        <f t="shared" si="31"/>
        <v>104.41200000000001</v>
      </c>
      <c r="CT51">
        <f t="shared" si="32"/>
        <v>1472.5482</v>
      </c>
      <c r="CU51">
        <f t="shared" si="33"/>
        <v>0</v>
      </c>
      <c r="CV51">
        <f t="shared" si="34"/>
        <v>24.85</v>
      </c>
      <c r="CW51">
        <f t="shared" si="35"/>
        <v>1.21</v>
      </c>
      <c r="CX51">
        <f t="shared" si="36"/>
        <v>0</v>
      </c>
      <c r="CY51">
        <f t="shared" si="37"/>
        <v>1156.4000000000001</v>
      </c>
      <c r="CZ51">
        <f t="shared" si="38"/>
        <v>617.4</v>
      </c>
      <c r="DN51">
        <v>0</v>
      </c>
      <c r="DO51">
        <v>0</v>
      </c>
      <c r="DP51">
        <v>1</v>
      </c>
      <c r="DQ51">
        <v>1</v>
      </c>
      <c r="DU51">
        <v>1005</v>
      </c>
      <c r="DV51" t="s">
        <v>242</v>
      </c>
      <c r="DW51" t="s">
        <v>242</v>
      </c>
      <c r="DX51">
        <v>100</v>
      </c>
      <c r="EE51">
        <v>32653358</v>
      </c>
      <c r="EF51">
        <v>1</v>
      </c>
      <c r="EG51" t="s">
        <v>368</v>
      </c>
      <c r="EH51">
        <v>0</v>
      </c>
      <c r="EJ51">
        <v>1</v>
      </c>
      <c r="EK51">
        <v>10001</v>
      </c>
      <c r="EL51" t="s">
        <v>374</v>
      </c>
      <c r="EM51" t="s">
        <v>375</v>
      </c>
      <c r="EQ51">
        <v>0</v>
      </c>
      <c r="ER51">
        <v>5229.76</v>
      </c>
      <c r="ES51">
        <v>4899.74</v>
      </c>
      <c r="ET51">
        <v>112.83</v>
      </c>
      <c r="EU51">
        <v>15.4</v>
      </c>
      <c r="EV51">
        <v>217.19</v>
      </c>
      <c r="EW51">
        <v>24.85</v>
      </c>
      <c r="EX51">
        <v>1.21</v>
      </c>
      <c r="EY51">
        <v>0</v>
      </c>
      <c r="FQ51">
        <v>0</v>
      </c>
      <c r="FR51">
        <f t="shared" si="39"/>
        <v>0</v>
      </c>
      <c r="FS51">
        <v>0</v>
      </c>
      <c r="FX51">
        <v>118</v>
      </c>
      <c r="FY51">
        <v>63</v>
      </c>
      <c r="GD51">
        <v>0</v>
      </c>
      <c r="GF51">
        <v>-70216638</v>
      </c>
      <c r="GG51">
        <v>1</v>
      </c>
      <c r="GH51">
        <v>1</v>
      </c>
      <c r="GI51">
        <v>4</v>
      </c>
      <c r="GJ51">
        <v>0</v>
      </c>
      <c r="GK51">
        <f>ROUND(R51*(S12)/100,0)</f>
        <v>0</v>
      </c>
      <c r="GL51">
        <f t="shared" si="40"/>
        <v>0</v>
      </c>
      <c r="GM51">
        <f t="shared" si="41"/>
        <v>23817</v>
      </c>
      <c r="GN51">
        <f t="shared" si="42"/>
        <v>23817</v>
      </c>
      <c r="GO51">
        <f t="shared" si="43"/>
        <v>0</v>
      </c>
      <c r="GP51">
        <f t="shared" si="44"/>
        <v>0</v>
      </c>
      <c r="GR51">
        <v>0</v>
      </c>
      <c r="GS51">
        <v>3</v>
      </c>
      <c r="GT51">
        <v>0</v>
      </c>
      <c r="GV51">
        <f t="shared" si="45"/>
        <v>0</v>
      </c>
      <c r="GW51">
        <v>1</v>
      </c>
      <c r="GX51">
        <f t="shared" si="46"/>
        <v>0</v>
      </c>
      <c r="HA51">
        <v>0</v>
      </c>
      <c r="HB51">
        <v>0</v>
      </c>
      <c r="IF51">
        <v>-1</v>
      </c>
      <c r="IK51">
        <v>0</v>
      </c>
    </row>
    <row r="52" spans="1:255" x14ac:dyDescent="0.2">
      <c r="A52" s="77">
        <v>17</v>
      </c>
      <c r="B52" s="77">
        <v>1</v>
      </c>
      <c r="C52" s="77">
        <f>ROW(SmtRes!A134)</f>
        <v>134</v>
      </c>
      <c r="D52" s="77">
        <f>ROW(EtalonRes!A134)</f>
        <v>134</v>
      </c>
      <c r="E52" s="77" t="s">
        <v>380</v>
      </c>
      <c r="F52" s="77" t="s">
        <v>271</v>
      </c>
      <c r="G52" s="77" t="s">
        <v>272</v>
      </c>
      <c r="H52" s="77" t="s">
        <v>242</v>
      </c>
      <c r="I52" s="77">
        <f>'1.Смета.или.Акт'!E89</f>
        <v>1.5543</v>
      </c>
      <c r="J52" s="77">
        <v>0</v>
      </c>
      <c r="K52" s="77"/>
      <c r="L52" s="77"/>
      <c r="M52" s="77"/>
      <c r="N52" s="77"/>
      <c r="O52" s="77">
        <f t="shared" si="14"/>
        <v>2773</v>
      </c>
      <c r="P52" s="77">
        <f t="shared" si="15"/>
        <v>2395</v>
      </c>
      <c r="Q52" s="77">
        <f t="shared" si="16"/>
        <v>122</v>
      </c>
      <c r="R52" s="77">
        <f t="shared" si="17"/>
        <v>6</v>
      </c>
      <c r="S52" s="77">
        <f t="shared" si="18"/>
        <v>256</v>
      </c>
      <c r="T52" s="77">
        <f t="shared" si="19"/>
        <v>0</v>
      </c>
      <c r="U52" s="77">
        <f t="shared" si="20"/>
        <v>27.215793000000001</v>
      </c>
      <c r="V52" s="77">
        <f t="shared" si="21"/>
        <v>0.43520400000000004</v>
      </c>
      <c r="W52" s="77">
        <f t="shared" si="22"/>
        <v>0</v>
      </c>
      <c r="X52" s="77">
        <f t="shared" si="23"/>
        <v>314</v>
      </c>
      <c r="Y52" s="77">
        <f t="shared" si="24"/>
        <v>170</v>
      </c>
      <c r="Z52" s="77"/>
      <c r="AA52" s="77">
        <v>34744228</v>
      </c>
      <c r="AB52" s="77">
        <f>'1.Смета.или.Акт'!F89</f>
        <v>1783.8999999999999</v>
      </c>
      <c r="AC52" s="77">
        <f t="shared" si="51"/>
        <v>1541.1</v>
      </c>
      <c r="AD52" s="77">
        <f>'1.Смета.или.Акт'!H89</f>
        <v>78.209999999999994</v>
      </c>
      <c r="AE52" s="77">
        <f>'1.Смета.или.Акт'!I89</f>
        <v>3.6</v>
      </c>
      <c r="AF52" s="77">
        <f>'1.Смета.или.Акт'!G89</f>
        <v>164.59</v>
      </c>
      <c r="AG52" s="77">
        <f t="shared" si="25"/>
        <v>0</v>
      </c>
      <c r="AH52" s="77">
        <f t="shared" si="26"/>
        <v>17.510000000000002</v>
      </c>
      <c r="AI52" s="77">
        <f t="shared" si="27"/>
        <v>0.28000000000000003</v>
      </c>
      <c r="AJ52" s="77">
        <f t="shared" si="28"/>
        <v>0</v>
      </c>
      <c r="AK52" s="77">
        <v>1783.9</v>
      </c>
      <c r="AL52" s="77">
        <v>1541.1</v>
      </c>
      <c r="AM52" s="77">
        <v>78.209999999999994</v>
      </c>
      <c r="AN52" s="77">
        <v>3.6</v>
      </c>
      <c r="AO52" s="77">
        <v>164.59</v>
      </c>
      <c r="AP52" s="77">
        <v>0</v>
      </c>
      <c r="AQ52" s="77">
        <v>17.510000000000002</v>
      </c>
      <c r="AR52" s="77">
        <v>0.28000000000000003</v>
      </c>
      <c r="AS52" s="77">
        <v>0</v>
      </c>
      <c r="AT52" s="77">
        <f>'1.Смета.или.Акт'!E90</f>
        <v>120</v>
      </c>
      <c r="AU52" s="77">
        <f>'1.Смета.или.Акт'!E91</f>
        <v>65</v>
      </c>
      <c r="AV52" s="77">
        <v>1</v>
      </c>
      <c r="AW52" s="77">
        <v>1</v>
      </c>
      <c r="AX52" s="77"/>
      <c r="AY52" s="77"/>
      <c r="AZ52" s="77">
        <v>1</v>
      </c>
      <c r="BA52" s="77">
        <v>1</v>
      </c>
      <c r="BB52" s="77">
        <v>1</v>
      </c>
      <c r="BC52" s="77">
        <v>1</v>
      </c>
      <c r="BD52" s="77"/>
      <c r="BE52" s="77"/>
      <c r="BF52" s="77"/>
      <c r="BG52" s="77"/>
      <c r="BH52" s="77">
        <v>0</v>
      </c>
      <c r="BI52" s="77">
        <v>1</v>
      </c>
      <c r="BJ52" s="77" t="s">
        <v>381</v>
      </c>
      <c r="BK52" s="77"/>
      <c r="BL52" s="77"/>
      <c r="BM52" s="77">
        <v>12001</v>
      </c>
      <c r="BN52" s="77">
        <v>0</v>
      </c>
      <c r="BO52" s="77"/>
      <c r="BP52" s="77">
        <v>0</v>
      </c>
      <c r="BQ52" s="77">
        <v>1</v>
      </c>
      <c r="BR52" s="77">
        <v>0</v>
      </c>
      <c r="BS52" s="77">
        <v>1</v>
      </c>
      <c r="BT52" s="77">
        <v>1</v>
      </c>
      <c r="BU52" s="77">
        <v>1</v>
      </c>
      <c r="BV52" s="77">
        <v>1</v>
      </c>
      <c r="BW52" s="77">
        <v>1</v>
      </c>
      <c r="BX52" s="77">
        <v>1</v>
      </c>
      <c r="BY52" s="77"/>
      <c r="BZ52" s="77">
        <v>120</v>
      </c>
      <c r="CA52" s="77">
        <v>65</v>
      </c>
      <c r="CB52" s="77"/>
      <c r="CC52" s="77"/>
      <c r="CD52" s="77"/>
      <c r="CE52" s="77"/>
      <c r="CF52" s="77">
        <v>0</v>
      </c>
      <c r="CG52" s="77">
        <v>0</v>
      </c>
      <c r="CH52" s="77"/>
      <c r="CI52" s="77"/>
      <c r="CJ52" s="77"/>
      <c r="CK52" s="77"/>
      <c r="CL52" s="77"/>
      <c r="CM52" s="77">
        <v>0</v>
      </c>
      <c r="CN52" s="77"/>
      <c r="CO52" s="77">
        <v>0</v>
      </c>
      <c r="CP52" s="77">
        <f>IF('1.Смета.или.Акт'!F89=AC52+AD52+AF52,P52+Q52+S52,I52*AB52)</f>
        <v>2773</v>
      </c>
      <c r="CQ52" s="77">
        <f t="shared" si="29"/>
        <v>1541.1</v>
      </c>
      <c r="CR52" s="77">
        <f t="shared" si="30"/>
        <v>78.209999999999994</v>
      </c>
      <c r="CS52" s="77">
        <f t="shared" si="31"/>
        <v>3.6</v>
      </c>
      <c r="CT52" s="77">
        <f t="shared" si="32"/>
        <v>164.59</v>
      </c>
      <c r="CU52" s="77">
        <f t="shared" si="33"/>
        <v>0</v>
      </c>
      <c r="CV52" s="77">
        <f t="shared" si="34"/>
        <v>17.510000000000002</v>
      </c>
      <c r="CW52" s="77">
        <f t="shared" si="35"/>
        <v>0.28000000000000003</v>
      </c>
      <c r="CX52" s="77">
        <f t="shared" si="36"/>
        <v>0</v>
      </c>
      <c r="CY52" s="77">
        <f t="shared" si="37"/>
        <v>314.39999999999998</v>
      </c>
      <c r="CZ52" s="77">
        <f t="shared" si="38"/>
        <v>170.3</v>
      </c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>
        <v>0</v>
      </c>
      <c r="DO52" s="77">
        <v>0</v>
      </c>
      <c r="DP52" s="77">
        <v>1</v>
      </c>
      <c r="DQ52" s="77">
        <v>1</v>
      </c>
      <c r="DR52" s="77"/>
      <c r="DS52" s="77"/>
      <c r="DT52" s="77"/>
      <c r="DU52" s="77">
        <v>1005</v>
      </c>
      <c r="DV52" s="77" t="s">
        <v>242</v>
      </c>
      <c r="DW52" s="77" t="str">
        <f>'1.Смета.или.Акт'!D89</f>
        <v>100 м2</v>
      </c>
      <c r="DX52" s="77">
        <v>100</v>
      </c>
      <c r="DY52" s="77"/>
      <c r="DZ52" s="77"/>
      <c r="EA52" s="77"/>
      <c r="EB52" s="77"/>
      <c r="EC52" s="77"/>
      <c r="ED52" s="77"/>
      <c r="EE52" s="77">
        <v>32653360</v>
      </c>
      <c r="EF52" s="77">
        <v>1</v>
      </c>
      <c r="EG52" s="77" t="s">
        <v>368</v>
      </c>
      <c r="EH52" s="77">
        <v>0</v>
      </c>
      <c r="EI52" s="77"/>
      <c r="EJ52" s="77">
        <v>1</v>
      </c>
      <c r="EK52" s="77">
        <v>12001</v>
      </c>
      <c r="EL52" s="77" t="s">
        <v>382</v>
      </c>
      <c r="EM52" s="77" t="s">
        <v>383</v>
      </c>
      <c r="EN52" s="77"/>
      <c r="EO52" s="77"/>
      <c r="EP52" s="77"/>
      <c r="EQ52" s="77">
        <v>0</v>
      </c>
      <c r="ER52" s="77">
        <v>1783.9</v>
      </c>
      <c r="ES52" s="77">
        <v>1541.1</v>
      </c>
      <c r="ET52" s="77">
        <v>78.209999999999994</v>
      </c>
      <c r="EU52" s="77">
        <v>3.6</v>
      </c>
      <c r="EV52" s="77">
        <v>164.59</v>
      </c>
      <c r="EW52" s="77">
        <v>17.510000000000002</v>
      </c>
      <c r="EX52" s="77">
        <v>0.28000000000000003</v>
      </c>
      <c r="EY52" s="77">
        <v>0</v>
      </c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>
        <v>0</v>
      </c>
      <c r="FR52" s="77">
        <f t="shared" si="39"/>
        <v>0</v>
      </c>
      <c r="FS52" s="77">
        <v>0</v>
      </c>
      <c r="FT52" s="77"/>
      <c r="FU52" s="77"/>
      <c r="FV52" s="77"/>
      <c r="FW52" s="77"/>
      <c r="FX52" s="77">
        <v>120</v>
      </c>
      <c r="FY52" s="77">
        <v>65</v>
      </c>
      <c r="FZ52" s="77"/>
      <c r="GA52" s="77"/>
      <c r="GB52" s="77"/>
      <c r="GC52" s="77"/>
      <c r="GD52" s="77">
        <v>0</v>
      </c>
      <c r="GE52" s="77"/>
      <c r="GF52" s="77">
        <v>1378791615</v>
      </c>
      <c r="GG52" s="77">
        <v>2</v>
      </c>
      <c r="GH52" s="77">
        <v>1</v>
      </c>
      <c r="GI52" s="77">
        <v>-2</v>
      </c>
      <c r="GJ52" s="77">
        <v>0</v>
      </c>
      <c r="GK52" s="77">
        <f>ROUND(R52*(R12)/100,0)</f>
        <v>0</v>
      </c>
      <c r="GL52" s="77">
        <f t="shared" si="40"/>
        <v>0</v>
      </c>
      <c r="GM52" s="77">
        <f t="shared" si="41"/>
        <v>3257</v>
      </c>
      <c r="GN52" s="77">
        <f t="shared" si="42"/>
        <v>3257</v>
      </c>
      <c r="GO52" s="77">
        <f t="shared" si="43"/>
        <v>0</v>
      </c>
      <c r="GP52" s="77">
        <f t="shared" si="44"/>
        <v>0</v>
      </c>
      <c r="GQ52" s="77"/>
      <c r="GR52" s="77">
        <v>0</v>
      </c>
      <c r="GS52" s="77">
        <v>3</v>
      </c>
      <c r="GT52" s="77">
        <v>0</v>
      </c>
      <c r="GU52" s="77"/>
      <c r="GV52" s="77">
        <f t="shared" si="45"/>
        <v>0</v>
      </c>
      <c r="GW52" s="77">
        <v>1</v>
      </c>
      <c r="GX52" s="77">
        <f t="shared" si="46"/>
        <v>0</v>
      </c>
      <c r="GY52" s="77"/>
      <c r="GZ52" s="77"/>
      <c r="HA52" s="77">
        <v>0</v>
      </c>
      <c r="HB52" s="77">
        <v>0</v>
      </c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>
        <v>-1</v>
      </c>
      <c r="IG52" s="77"/>
      <c r="IH52" s="77"/>
      <c r="II52" s="77"/>
      <c r="IJ52" s="77"/>
      <c r="IK52" s="77">
        <v>0</v>
      </c>
      <c r="IL52" s="77"/>
      <c r="IM52" s="77"/>
      <c r="IN52" s="77"/>
      <c r="IO52" s="77"/>
      <c r="IP52" s="77"/>
      <c r="IQ52" s="77"/>
      <c r="IR52" s="77"/>
      <c r="IS52" s="77"/>
      <c r="IT52" s="77"/>
      <c r="IU52" s="77"/>
    </row>
    <row r="53" spans="1:255" x14ac:dyDescent="0.2">
      <c r="A53">
        <v>17</v>
      </c>
      <c r="B53">
        <v>1</v>
      </c>
      <c r="C53">
        <f>ROW(SmtRes!A144)</f>
        <v>144</v>
      </c>
      <c r="D53">
        <f>ROW(EtalonRes!A144)</f>
        <v>144</v>
      </c>
      <c r="E53" t="s">
        <v>380</v>
      </c>
      <c r="F53" t="s">
        <v>271</v>
      </c>
      <c r="G53" t="s">
        <v>272</v>
      </c>
      <c r="H53" t="s">
        <v>242</v>
      </c>
      <c r="I53">
        <f>'1.Смета.или.Акт'!E89</f>
        <v>1.5543</v>
      </c>
      <c r="J53">
        <v>0</v>
      </c>
      <c r="O53">
        <f t="shared" si="14"/>
        <v>18798</v>
      </c>
      <c r="P53">
        <f t="shared" si="15"/>
        <v>16240</v>
      </c>
      <c r="Q53">
        <f t="shared" si="16"/>
        <v>824</v>
      </c>
      <c r="R53">
        <f t="shared" si="17"/>
        <v>38</v>
      </c>
      <c r="S53">
        <f t="shared" si="18"/>
        <v>1734</v>
      </c>
      <c r="T53">
        <f t="shared" si="19"/>
        <v>0</v>
      </c>
      <c r="U53">
        <f t="shared" si="20"/>
        <v>27.215793000000001</v>
      </c>
      <c r="V53">
        <f t="shared" si="21"/>
        <v>0.43520400000000004</v>
      </c>
      <c r="W53">
        <f t="shared" si="22"/>
        <v>0</v>
      </c>
      <c r="X53">
        <f t="shared" si="23"/>
        <v>2126</v>
      </c>
      <c r="Y53">
        <f t="shared" si="24"/>
        <v>1152</v>
      </c>
      <c r="AA53">
        <v>34744229</v>
      </c>
      <c r="AB53">
        <f>ROUND((AC53+AD53+AF53),2)</f>
        <v>1783.9</v>
      </c>
      <c r="AC53">
        <f t="shared" si="51"/>
        <v>1541.1</v>
      </c>
      <c r="AD53">
        <f>ROUND((((ET53)-(EU53))+AE53),2)</f>
        <v>78.209999999999994</v>
      </c>
      <c r="AE53">
        <f>ROUND((EU53),2)</f>
        <v>3.6</v>
      </c>
      <c r="AF53">
        <f>ROUND((EV53),2)</f>
        <v>164.59</v>
      </c>
      <c r="AG53">
        <f t="shared" si="25"/>
        <v>0</v>
      </c>
      <c r="AH53">
        <f t="shared" si="26"/>
        <v>17.510000000000002</v>
      </c>
      <c r="AI53">
        <f t="shared" si="27"/>
        <v>0.28000000000000003</v>
      </c>
      <c r="AJ53">
        <f t="shared" si="28"/>
        <v>0</v>
      </c>
      <c r="AK53">
        <v>1783.9</v>
      </c>
      <c r="AL53">
        <v>1541.1</v>
      </c>
      <c r="AM53">
        <v>78.209999999999994</v>
      </c>
      <c r="AN53">
        <v>3.6</v>
      </c>
      <c r="AO53">
        <v>164.59</v>
      </c>
      <c r="AP53">
        <v>0</v>
      </c>
      <c r="AQ53">
        <v>17.510000000000002</v>
      </c>
      <c r="AR53">
        <v>0.28000000000000003</v>
      </c>
      <c r="AS53">
        <v>0</v>
      </c>
      <c r="AT53">
        <v>120</v>
      </c>
      <c r="AU53">
        <v>65</v>
      </c>
      <c r="AV53">
        <v>1</v>
      </c>
      <c r="AW53">
        <v>1</v>
      </c>
      <c r="AZ53">
        <v>6.78</v>
      </c>
      <c r="BA53">
        <v>6.78</v>
      </c>
      <c r="BB53">
        <v>6.78</v>
      </c>
      <c r="BC53">
        <v>6.78</v>
      </c>
      <c r="BH53">
        <v>0</v>
      </c>
      <c r="BI53">
        <v>1</v>
      </c>
      <c r="BJ53" t="s">
        <v>381</v>
      </c>
      <c r="BM53">
        <v>12001</v>
      </c>
      <c r="BN53">
        <v>0</v>
      </c>
      <c r="BP53">
        <v>0</v>
      </c>
      <c r="BQ53">
        <v>1</v>
      </c>
      <c r="BR53">
        <v>0</v>
      </c>
      <c r="BS53">
        <v>6.78</v>
      </c>
      <c r="BT53">
        <v>1</v>
      </c>
      <c r="BU53">
        <v>1</v>
      </c>
      <c r="BV53">
        <v>1</v>
      </c>
      <c r="BW53">
        <v>1</v>
      </c>
      <c r="BX53">
        <v>1</v>
      </c>
      <c r="BZ53">
        <v>120</v>
      </c>
      <c r="CA53">
        <v>65</v>
      </c>
      <c r="CF53">
        <v>0</v>
      </c>
      <c r="CG53">
        <v>0</v>
      </c>
      <c r="CM53">
        <v>0</v>
      </c>
      <c r="CO53">
        <v>0</v>
      </c>
      <c r="CP53">
        <f>(P53+Q53+S53)</f>
        <v>18798</v>
      </c>
      <c r="CQ53">
        <f t="shared" si="29"/>
        <v>10448.657999999999</v>
      </c>
      <c r="CR53">
        <f t="shared" si="30"/>
        <v>530.26379999999995</v>
      </c>
      <c r="CS53">
        <f t="shared" si="31"/>
        <v>24.408000000000001</v>
      </c>
      <c r="CT53">
        <f t="shared" si="32"/>
        <v>1115.9202</v>
      </c>
      <c r="CU53">
        <f t="shared" si="33"/>
        <v>0</v>
      </c>
      <c r="CV53">
        <f t="shared" si="34"/>
        <v>17.510000000000002</v>
      </c>
      <c r="CW53">
        <f t="shared" si="35"/>
        <v>0.28000000000000003</v>
      </c>
      <c r="CX53">
        <f t="shared" si="36"/>
        <v>0</v>
      </c>
      <c r="CY53">
        <f t="shared" si="37"/>
        <v>2126.4</v>
      </c>
      <c r="CZ53">
        <f t="shared" si="38"/>
        <v>1151.8</v>
      </c>
      <c r="DN53">
        <v>0</v>
      </c>
      <c r="DO53">
        <v>0</v>
      </c>
      <c r="DP53">
        <v>1</v>
      </c>
      <c r="DQ53">
        <v>1</v>
      </c>
      <c r="DU53">
        <v>1005</v>
      </c>
      <c r="DV53" t="s">
        <v>242</v>
      </c>
      <c r="DW53" t="s">
        <v>242</v>
      </c>
      <c r="DX53">
        <v>100</v>
      </c>
      <c r="EE53">
        <v>32653360</v>
      </c>
      <c r="EF53">
        <v>1</v>
      </c>
      <c r="EG53" t="s">
        <v>368</v>
      </c>
      <c r="EH53">
        <v>0</v>
      </c>
      <c r="EJ53">
        <v>1</v>
      </c>
      <c r="EK53">
        <v>12001</v>
      </c>
      <c r="EL53" t="s">
        <v>382</v>
      </c>
      <c r="EM53" t="s">
        <v>383</v>
      </c>
      <c r="EQ53">
        <v>0</v>
      </c>
      <c r="ER53">
        <v>1783.9</v>
      </c>
      <c r="ES53">
        <v>1541.1</v>
      </c>
      <c r="ET53">
        <v>78.209999999999994</v>
      </c>
      <c r="EU53">
        <v>3.6</v>
      </c>
      <c r="EV53">
        <v>164.59</v>
      </c>
      <c r="EW53">
        <v>17.510000000000002</v>
      </c>
      <c r="EX53">
        <v>0.28000000000000003</v>
      </c>
      <c r="EY53">
        <v>0</v>
      </c>
      <c r="FQ53">
        <v>0</v>
      </c>
      <c r="FR53">
        <f t="shared" si="39"/>
        <v>0</v>
      </c>
      <c r="FS53">
        <v>0</v>
      </c>
      <c r="FX53">
        <v>120</v>
      </c>
      <c r="FY53">
        <v>65</v>
      </c>
      <c r="GD53">
        <v>0</v>
      </c>
      <c r="GF53">
        <v>1378791615</v>
      </c>
      <c r="GG53">
        <v>1</v>
      </c>
      <c r="GH53">
        <v>1</v>
      </c>
      <c r="GI53">
        <v>4</v>
      </c>
      <c r="GJ53">
        <v>0</v>
      </c>
      <c r="GK53">
        <f>ROUND(R53*(S12)/100,0)</f>
        <v>0</v>
      </c>
      <c r="GL53">
        <f t="shared" si="40"/>
        <v>0</v>
      </c>
      <c r="GM53">
        <f t="shared" si="41"/>
        <v>22076</v>
      </c>
      <c r="GN53">
        <f t="shared" si="42"/>
        <v>22076</v>
      </c>
      <c r="GO53">
        <f t="shared" si="43"/>
        <v>0</v>
      </c>
      <c r="GP53">
        <f t="shared" si="44"/>
        <v>0</v>
      </c>
      <c r="GR53">
        <v>0</v>
      </c>
      <c r="GS53">
        <v>3</v>
      </c>
      <c r="GT53">
        <v>0</v>
      </c>
      <c r="GV53">
        <f t="shared" si="45"/>
        <v>0</v>
      </c>
      <c r="GW53">
        <v>1</v>
      </c>
      <c r="GX53">
        <f t="shared" si="46"/>
        <v>0</v>
      </c>
      <c r="HA53">
        <v>0</v>
      </c>
      <c r="HB53">
        <v>0</v>
      </c>
      <c r="IF53">
        <v>-1</v>
      </c>
      <c r="IK53">
        <v>0</v>
      </c>
    </row>
    <row r="54" spans="1:255" x14ac:dyDescent="0.2">
      <c r="A54" s="77">
        <v>17</v>
      </c>
      <c r="B54" s="77">
        <v>1</v>
      </c>
      <c r="C54" s="77">
        <f>ROW(SmtRes!A152)</f>
        <v>152</v>
      </c>
      <c r="D54" s="77">
        <f>ROW(EtalonRes!A152)</f>
        <v>152</v>
      </c>
      <c r="E54" s="77" t="s">
        <v>384</v>
      </c>
      <c r="F54" s="77" t="s">
        <v>273</v>
      </c>
      <c r="G54" s="77" t="s">
        <v>274</v>
      </c>
      <c r="H54" s="77" t="s">
        <v>275</v>
      </c>
      <c r="I54" s="77">
        <f>'1.Смета.или.Акт'!E93</f>
        <v>0.21</v>
      </c>
      <c r="J54" s="77">
        <v>0</v>
      </c>
      <c r="K54" s="77"/>
      <c r="L54" s="77"/>
      <c r="M54" s="77"/>
      <c r="N54" s="77"/>
      <c r="O54" s="77">
        <f t="shared" si="14"/>
        <v>584</v>
      </c>
      <c r="P54" s="77">
        <f t="shared" si="15"/>
        <v>513</v>
      </c>
      <c r="Q54" s="77">
        <f t="shared" si="16"/>
        <v>43</v>
      </c>
      <c r="R54" s="77">
        <f t="shared" si="17"/>
        <v>1</v>
      </c>
      <c r="S54" s="77">
        <f t="shared" si="18"/>
        <v>28</v>
      </c>
      <c r="T54" s="77">
        <f t="shared" si="19"/>
        <v>0</v>
      </c>
      <c r="U54" s="77">
        <f t="shared" si="20"/>
        <v>2.7762000000000002</v>
      </c>
      <c r="V54" s="77">
        <f t="shared" si="21"/>
        <v>7.3499999999999996E-2</v>
      </c>
      <c r="W54" s="77">
        <f t="shared" si="22"/>
        <v>0</v>
      </c>
      <c r="X54" s="77">
        <f t="shared" si="23"/>
        <v>35</v>
      </c>
      <c r="Y54" s="77">
        <f t="shared" si="24"/>
        <v>19</v>
      </c>
      <c r="Z54" s="77"/>
      <c r="AA54" s="77">
        <v>34744228</v>
      </c>
      <c r="AB54" s="77">
        <f>'1.Смета.или.Акт'!F93</f>
        <v>2778.41</v>
      </c>
      <c r="AC54" s="77">
        <f t="shared" si="51"/>
        <v>2440.8000000000002</v>
      </c>
      <c r="AD54" s="77">
        <f>'1.Смета.или.Акт'!H93</f>
        <v>206.47</v>
      </c>
      <c r="AE54" s="77">
        <f>'1.Смета.или.Акт'!I93</f>
        <v>4.5</v>
      </c>
      <c r="AF54" s="77">
        <f>'1.Смета.или.Акт'!G93</f>
        <v>131.13999999999999</v>
      </c>
      <c r="AG54" s="77">
        <f t="shared" si="25"/>
        <v>0</v>
      </c>
      <c r="AH54" s="77">
        <f t="shared" si="26"/>
        <v>13.22</v>
      </c>
      <c r="AI54" s="77">
        <f t="shared" si="27"/>
        <v>0.35</v>
      </c>
      <c r="AJ54" s="77">
        <f t="shared" si="28"/>
        <v>0</v>
      </c>
      <c r="AK54" s="77">
        <v>2778.41</v>
      </c>
      <c r="AL54" s="77">
        <v>2440.8000000000002</v>
      </c>
      <c r="AM54" s="77">
        <v>206.47</v>
      </c>
      <c r="AN54" s="77">
        <v>4.5</v>
      </c>
      <c r="AO54" s="77">
        <v>131.13999999999999</v>
      </c>
      <c r="AP54" s="77">
        <v>0</v>
      </c>
      <c r="AQ54" s="77">
        <v>13.22</v>
      </c>
      <c r="AR54" s="77">
        <v>0.35</v>
      </c>
      <c r="AS54" s="77">
        <v>0</v>
      </c>
      <c r="AT54" s="77">
        <f>'1.Смета.или.Акт'!E94</f>
        <v>120</v>
      </c>
      <c r="AU54" s="77">
        <f>'1.Смета.или.Акт'!E95</f>
        <v>65</v>
      </c>
      <c r="AV54" s="77">
        <v>1</v>
      </c>
      <c r="AW54" s="77">
        <v>1</v>
      </c>
      <c r="AX54" s="77"/>
      <c r="AY54" s="77"/>
      <c r="AZ54" s="77">
        <v>1</v>
      </c>
      <c r="BA54" s="77">
        <v>1</v>
      </c>
      <c r="BB54" s="77">
        <v>1</v>
      </c>
      <c r="BC54" s="77">
        <v>1</v>
      </c>
      <c r="BD54" s="77"/>
      <c r="BE54" s="77"/>
      <c r="BF54" s="77"/>
      <c r="BG54" s="77"/>
      <c r="BH54" s="77">
        <v>0</v>
      </c>
      <c r="BI54" s="77">
        <v>1</v>
      </c>
      <c r="BJ54" s="77" t="s">
        <v>385</v>
      </c>
      <c r="BK54" s="77"/>
      <c r="BL54" s="77"/>
      <c r="BM54" s="77">
        <v>12001</v>
      </c>
      <c r="BN54" s="77">
        <v>0</v>
      </c>
      <c r="BO54" s="77"/>
      <c r="BP54" s="77">
        <v>0</v>
      </c>
      <c r="BQ54" s="77">
        <v>1</v>
      </c>
      <c r="BR54" s="77">
        <v>0</v>
      </c>
      <c r="BS54" s="77">
        <v>1</v>
      </c>
      <c r="BT54" s="77">
        <v>1</v>
      </c>
      <c r="BU54" s="77">
        <v>1</v>
      </c>
      <c r="BV54" s="77">
        <v>1</v>
      </c>
      <c r="BW54" s="77">
        <v>1</v>
      </c>
      <c r="BX54" s="77">
        <v>1</v>
      </c>
      <c r="BY54" s="77"/>
      <c r="BZ54" s="77">
        <v>120</v>
      </c>
      <c r="CA54" s="77">
        <v>65</v>
      </c>
      <c r="CB54" s="77"/>
      <c r="CC54" s="77"/>
      <c r="CD54" s="77"/>
      <c r="CE54" s="77"/>
      <c r="CF54" s="77">
        <v>0</v>
      </c>
      <c r="CG54" s="77">
        <v>0</v>
      </c>
      <c r="CH54" s="77"/>
      <c r="CI54" s="77"/>
      <c r="CJ54" s="77"/>
      <c r="CK54" s="77"/>
      <c r="CL54" s="77"/>
      <c r="CM54" s="77">
        <v>0</v>
      </c>
      <c r="CN54" s="77"/>
      <c r="CO54" s="77">
        <v>0</v>
      </c>
      <c r="CP54" s="77">
        <f>IF('1.Смета.или.Акт'!F93=AC54+AD54+AF54,P54+Q54+S54,I54*AB54)</f>
        <v>584</v>
      </c>
      <c r="CQ54" s="77">
        <f t="shared" si="29"/>
        <v>2440.8000000000002</v>
      </c>
      <c r="CR54" s="77">
        <f t="shared" si="30"/>
        <v>206.47</v>
      </c>
      <c r="CS54" s="77">
        <f t="shared" si="31"/>
        <v>4.5</v>
      </c>
      <c r="CT54" s="77">
        <f t="shared" si="32"/>
        <v>131.13999999999999</v>
      </c>
      <c r="CU54" s="77">
        <f t="shared" si="33"/>
        <v>0</v>
      </c>
      <c r="CV54" s="77">
        <f t="shared" si="34"/>
        <v>13.22</v>
      </c>
      <c r="CW54" s="77">
        <f t="shared" si="35"/>
        <v>0.35</v>
      </c>
      <c r="CX54" s="77">
        <f t="shared" si="36"/>
        <v>0</v>
      </c>
      <c r="CY54" s="77">
        <f t="shared" si="37"/>
        <v>34.799999999999997</v>
      </c>
      <c r="CZ54" s="77">
        <f t="shared" si="38"/>
        <v>18.850000000000001</v>
      </c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>
        <v>0</v>
      </c>
      <c r="DO54" s="77">
        <v>0</v>
      </c>
      <c r="DP54" s="77">
        <v>1</v>
      </c>
      <c r="DQ54" s="77">
        <v>1</v>
      </c>
      <c r="DR54" s="77"/>
      <c r="DS54" s="77"/>
      <c r="DT54" s="77"/>
      <c r="DU54" s="77">
        <v>1003</v>
      </c>
      <c r="DV54" s="77" t="s">
        <v>275</v>
      </c>
      <c r="DW54" s="77" t="str">
        <f>'1.Смета.или.Акт'!D93</f>
        <v>100 м</v>
      </c>
      <c r="DX54" s="77">
        <v>100</v>
      </c>
      <c r="DY54" s="77"/>
      <c r="DZ54" s="77"/>
      <c r="EA54" s="77"/>
      <c r="EB54" s="77"/>
      <c r="EC54" s="77"/>
      <c r="ED54" s="77"/>
      <c r="EE54" s="77">
        <v>32653360</v>
      </c>
      <c r="EF54" s="77">
        <v>1</v>
      </c>
      <c r="EG54" s="77" t="s">
        <v>368</v>
      </c>
      <c r="EH54" s="77">
        <v>0</v>
      </c>
      <c r="EI54" s="77"/>
      <c r="EJ54" s="77">
        <v>1</v>
      </c>
      <c r="EK54" s="77">
        <v>12001</v>
      </c>
      <c r="EL54" s="77" t="s">
        <v>382</v>
      </c>
      <c r="EM54" s="77" t="s">
        <v>383</v>
      </c>
      <c r="EN54" s="77"/>
      <c r="EO54" s="77"/>
      <c r="EP54" s="77"/>
      <c r="EQ54" s="77">
        <v>0</v>
      </c>
      <c r="ER54" s="77">
        <v>2778.41</v>
      </c>
      <c r="ES54" s="77">
        <v>2440.8000000000002</v>
      </c>
      <c r="ET54" s="77">
        <v>206.47</v>
      </c>
      <c r="EU54" s="77">
        <v>4.5</v>
      </c>
      <c r="EV54" s="77">
        <v>131.13999999999999</v>
      </c>
      <c r="EW54" s="77">
        <v>13.22</v>
      </c>
      <c r="EX54" s="77">
        <v>0.35</v>
      </c>
      <c r="EY54" s="77">
        <v>0</v>
      </c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>
        <v>0</v>
      </c>
      <c r="FR54" s="77">
        <f t="shared" si="39"/>
        <v>0</v>
      </c>
      <c r="FS54" s="77">
        <v>0</v>
      </c>
      <c r="FT54" s="77"/>
      <c r="FU54" s="77"/>
      <c r="FV54" s="77"/>
      <c r="FW54" s="77"/>
      <c r="FX54" s="77">
        <v>120</v>
      </c>
      <c r="FY54" s="77">
        <v>65</v>
      </c>
      <c r="FZ54" s="77"/>
      <c r="GA54" s="77"/>
      <c r="GB54" s="77"/>
      <c r="GC54" s="77"/>
      <c r="GD54" s="77">
        <v>0</v>
      </c>
      <c r="GE54" s="77"/>
      <c r="GF54" s="77">
        <v>-1656821981</v>
      </c>
      <c r="GG54" s="77">
        <v>2</v>
      </c>
      <c r="GH54" s="77">
        <v>1</v>
      </c>
      <c r="GI54" s="77">
        <v>-2</v>
      </c>
      <c r="GJ54" s="77">
        <v>0</v>
      </c>
      <c r="GK54" s="77">
        <f>ROUND(R54*(R12)/100,0)</f>
        <v>0</v>
      </c>
      <c r="GL54" s="77">
        <f t="shared" si="40"/>
        <v>0</v>
      </c>
      <c r="GM54" s="77">
        <f t="shared" si="41"/>
        <v>638</v>
      </c>
      <c r="GN54" s="77">
        <f t="shared" si="42"/>
        <v>638</v>
      </c>
      <c r="GO54" s="77">
        <f t="shared" si="43"/>
        <v>0</v>
      </c>
      <c r="GP54" s="77">
        <f t="shared" si="44"/>
        <v>0</v>
      </c>
      <c r="GQ54" s="77"/>
      <c r="GR54" s="77">
        <v>0</v>
      </c>
      <c r="GS54" s="77">
        <v>3</v>
      </c>
      <c r="GT54" s="77">
        <v>0</v>
      </c>
      <c r="GU54" s="77"/>
      <c r="GV54" s="77">
        <f t="shared" si="45"/>
        <v>0</v>
      </c>
      <c r="GW54" s="77">
        <v>1</v>
      </c>
      <c r="GX54" s="77">
        <f t="shared" si="46"/>
        <v>0</v>
      </c>
      <c r="GY54" s="77"/>
      <c r="GZ54" s="77"/>
      <c r="HA54" s="77">
        <v>0</v>
      </c>
      <c r="HB54" s="77">
        <v>0</v>
      </c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>
        <v>-1</v>
      </c>
      <c r="IG54" s="77"/>
      <c r="IH54" s="77"/>
      <c r="II54" s="77"/>
      <c r="IJ54" s="77"/>
      <c r="IK54" s="77">
        <v>0</v>
      </c>
      <c r="IL54" s="77"/>
      <c r="IM54" s="77"/>
      <c r="IN54" s="77"/>
      <c r="IO54" s="77"/>
      <c r="IP54" s="77"/>
      <c r="IQ54" s="77"/>
      <c r="IR54" s="77"/>
      <c r="IS54" s="77"/>
      <c r="IT54" s="77"/>
      <c r="IU54" s="77"/>
    </row>
    <row r="55" spans="1:255" x14ac:dyDescent="0.2">
      <c r="A55">
        <v>17</v>
      </c>
      <c r="B55">
        <v>1</v>
      </c>
      <c r="C55">
        <f>ROW(SmtRes!A160)</f>
        <v>160</v>
      </c>
      <c r="D55">
        <f>ROW(EtalonRes!A160)</f>
        <v>160</v>
      </c>
      <c r="E55" t="s">
        <v>384</v>
      </c>
      <c r="F55" t="s">
        <v>273</v>
      </c>
      <c r="G55" t="s">
        <v>274</v>
      </c>
      <c r="H55" t="s">
        <v>275</v>
      </c>
      <c r="I55">
        <f>'1.Смета.или.Акт'!E93</f>
        <v>0.21</v>
      </c>
      <c r="J55">
        <v>0</v>
      </c>
      <c r="O55">
        <f t="shared" si="14"/>
        <v>3956</v>
      </c>
      <c r="P55">
        <f t="shared" si="15"/>
        <v>3475</v>
      </c>
      <c r="Q55">
        <f t="shared" si="16"/>
        <v>294</v>
      </c>
      <c r="R55">
        <f t="shared" si="17"/>
        <v>6</v>
      </c>
      <c r="S55">
        <f t="shared" si="18"/>
        <v>187</v>
      </c>
      <c r="T55">
        <f t="shared" si="19"/>
        <v>0</v>
      </c>
      <c r="U55">
        <f t="shared" si="20"/>
        <v>2.7762000000000002</v>
      </c>
      <c r="V55">
        <f t="shared" si="21"/>
        <v>7.3499999999999996E-2</v>
      </c>
      <c r="W55">
        <f t="shared" si="22"/>
        <v>0</v>
      </c>
      <c r="X55">
        <f t="shared" si="23"/>
        <v>232</v>
      </c>
      <c r="Y55">
        <f t="shared" si="24"/>
        <v>125</v>
      </c>
      <c r="AA55">
        <v>34744229</v>
      </c>
      <c r="AB55">
        <f>ROUND((AC55+AD55+AF55),2)</f>
        <v>2778.41</v>
      </c>
      <c r="AC55">
        <f t="shared" si="51"/>
        <v>2440.8000000000002</v>
      </c>
      <c r="AD55">
        <f>ROUND((((ET55)-(EU55))+AE55),2)</f>
        <v>206.47</v>
      </c>
      <c r="AE55">
        <f t="shared" ref="AE55:AF57" si="52">ROUND((EU55),2)</f>
        <v>4.5</v>
      </c>
      <c r="AF55">
        <f t="shared" si="52"/>
        <v>131.13999999999999</v>
      </c>
      <c r="AG55">
        <f t="shared" si="25"/>
        <v>0</v>
      </c>
      <c r="AH55">
        <f t="shared" si="26"/>
        <v>13.22</v>
      </c>
      <c r="AI55">
        <f t="shared" si="27"/>
        <v>0.35</v>
      </c>
      <c r="AJ55">
        <f t="shared" si="28"/>
        <v>0</v>
      </c>
      <c r="AK55">
        <v>2778.41</v>
      </c>
      <c r="AL55">
        <v>2440.8000000000002</v>
      </c>
      <c r="AM55">
        <v>206.47</v>
      </c>
      <c r="AN55">
        <v>4.5</v>
      </c>
      <c r="AO55">
        <v>131.13999999999999</v>
      </c>
      <c r="AP55">
        <v>0</v>
      </c>
      <c r="AQ55">
        <v>13.22</v>
      </c>
      <c r="AR55">
        <v>0.35</v>
      </c>
      <c r="AS55">
        <v>0</v>
      </c>
      <c r="AT55">
        <v>120</v>
      </c>
      <c r="AU55">
        <v>65</v>
      </c>
      <c r="AV55">
        <v>1</v>
      </c>
      <c r="AW55">
        <v>1</v>
      </c>
      <c r="AZ55">
        <v>6.78</v>
      </c>
      <c r="BA55">
        <v>6.78</v>
      </c>
      <c r="BB55">
        <v>6.78</v>
      </c>
      <c r="BC55">
        <v>6.78</v>
      </c>
      <c r="BH55">
        <v>0</v>
      </c>
      <c r="BI55">
        <v>1</v>
      </c>
      <c r="BJ55" t="s">
        <v>385</v>
      </c>
      <c r="BM55">
        <v>12001</v>
      </c>
      <c r="BN55">
        <v>0</v>
      </c>
      <c r="BP55">
        <v>0</v>
      </c>
      <c r="BQ55">
        <v>1</v>
      </c>
      <c r="BR55">
        <v>0</v>
      </c>
      <c r="BS55">
        <v>6.78</v>
      </c>
      <c r="BT55">
        <v>1</v>
      </c>
      <c r="BU55">
        <v>1</v>
      </c>
      <c r="BV55">
        <v>1</v>
      </c>
      <c r="BW55">
        <v>1</v>
      </c>
      <c r="BX55">
        <v>1</v>
      </c>
      <c r="BZ55">
        <v>120</v>
      </c>
      <c r="CA55">
        <v>65</v>
      </c>
      <c r="CF55">
        <v>0</v>
      </c>
      <c r="CG55">
        <v>0</v>
      </c>
      <c r="CM55">
        <v>0</v>
      </c>
      <c r="CO55">
        <v>0</v>
      </c>
      <c r="CP55">
        <f>(P55+Q55+S55)</f>
        <v>3956</v>
      </c>
      <c r="CQ55">
        <f t="shared" si="29"/>
        <v>16548.624000000003</v>
      </c>
      <c r="CR55">
        <f t="shared" si="30"/>
        <v>1399.8666000000001</v>
      </c>
      <c r="CS55">
        <f t="shared" si="31"/>
        <v>30.51</v>
      </c>
      <c r="CT55">
        <f t="shared" si="32"/>
        <v>889.12919999999997</v>
      </c>
      <c r="CU55">
        <f t="shared" si="33"/>
        <v>0</v>
      </c>
      <c r="CV55">
        <f t="shared" si="34"/>
        <v>13.22</v>
      </c>
      <c r="CW55">
        <f t="shared" si="35"/>
        <v>0.35</v>
      </c>
      <c r="CX55">
        <f t="shared" si="36"/>
        <v>0</v>
      </c>
      <c r="CY55">
        <f t="shared" si="37"/>
        <v>231.6</v>
      </c>
      <c r="CZ55">
        <f t="shared" si="38"/>
        <v>125.45</v>
      </c>
      <c r="DN55">
        <v>0</v>
      </c>
      <c r="DO55">
        <v>0</v>
      </c>
      <c r="DP55">
        <v>1</v>
      </c>
      <c r="DQ55">
        <v>1</v>
      </c>
      <c r="DU55">
        <v>1003</v>
      </c>
      <c r="DV55" t="s">
        <v>275</v>
      </c>
      <c r="DW55" t="s">
        <v>275</v>
      </c>
      <c r="DX55">
        <v>100</v>
      </c>
      <c r="EE55">
        <v>32653360</v>
      </c>
      <c r="EF55">
        <v>1</v>
      </c>
      <c r="EG55" t="s">
        <v>368</v>
      </c>
      <c r="EH55">
        <v>0</v>
      </c>
      <c r="EJ55">
        <v>1</v>
      </c>
      <c r="EK55">
        <v>12001</v>
      </c>
      <c r="EL55" t="s">
        <v>382</v>
      </c>
      <c r="EM55" t="s">
        <v>383</v>
      </c>
      <c r="EQ55">
        <v>0</v>
      </c>
      <c r="ER55">
        <v>2778.41</v>
      </c>
      <c r="ES55">
        <v>2440.8000000000002</v>
      </c>
      <c r="ET55">
        <v>206.47</v>
      </c>
      <c r="EU55">
        <v>4.5</v>
      </c>
      <c r="EV55">
        <v>131.13999999999999</v>
      </c>
      <c r="EW55">
        <v>13.22</v>
      </c>
      <c r="EX55">
        <v>0.35</v>
      </c>
      <c r="EY55">
        <v>0</v>
      </c>
      <c r="FQ55">
        <v>0</v>
      </c>
      <c r="FR55">
        <f t="shared" si="39"/>
        <v>0</v>
      </c>
      <c r="FS55">
        <v>0</v>
      </c>
      <c r="FX55">
        <v>120</v>
      </c>
      <c r="FY55">
        <v>65</v>
      </c>
      <c r="GD55">
        <v>0</v>
      </c>
      <c r="GF55">
        <v>-1656821981</v>
      </c>
      <c r="GG55">
        <v>1</v>
      </c>
      <c r="GH55">
        <v>1</v>
      </c>
      <c r="GI55">
        <v>4</v>
      </c>
      <c r="GJ55">
        <v>0</v>
      </c>
      <c r="GK55">
        <f>ROUND(R55*(S12)/100,0)</f>
        <v>0</v>
      </c>
      <c r="GL55">
        <f t="shared" si="40"/>
        <v>0</v>
      </c>
      <c r="GM55">
        <f t="shared" si="41"/>
        <v>4313</v>
      </c>
      <c r="GN55">
        <f t="shared" si="42"/>
        <v>4313</v>
      </c>
      <c r="GO55">
        <f t="shared" si="43"/>
        <v>0</v>
      </c>
      <c r="GP55">
        <f t="shared" si="44"/>
        <v>0</v>
      </c>
      <c r="GR55">
        <v>0</v>
      </c>
      <c r="GS55">
        <v>3</v>
      </c>
      <c r="GT55">
        <v>0</v>
      </c>
      <c r="GV55">
        <f t="shared" si="45"/>
        <v>0</v>
      </c>
      <c r="GW55">
        <v>1</v>
      </c>
      <c r="GX55">
        <f t="shared" si="46"/>
        <v>0</v>
      </c>
      <c r="HA55">
        <v>0</v>
      </c>
      <c r="HB55">
        <v>0</v>
      </c>
      <c r="IF55">
        <v>-1</v>
      </c>
      <c r="IK55">
        <v>0</v>
      </c>
    </row>
    <row r="56" spans="1:255" x14ac:dyDescent="0.2">
      <c r="A56" s="77">
        <v>18</v>
      </c>
      <c r="B56" s="77">
        <v>1</v>
      </c>
      <c r="C56" s="77">
        <v>152</v>
      </c>
      <c r="D56" s="77"/>
      <c r="E56" s="77" t="s">
        <v>276</v>
      </c>
      <c r="F56" s="77" t="str">
        <f>'1.Смета.или.Акт'!B97</f>
        <v>12.1.02.15</v>
      </c>
      <c r="G56" s="77" t="str">
        <f>'1.Смета.или.Акт'!C97</f>
        <v>Материалы рулонные кровельные</v>
      </c>
      <c r="H56" s="77" t="s">
        <v>171</v>
      </c>
      <c r="I56" s="77">
        <f>I54*J56</f>
        <v>4.9999999999999973</v>
      </c>
      <c r="J56" s="77">
        <v>23.8095238095238</v>
      </c>
      <c r="K56" s="77"/>
      <c r="L56" s="77"/>
      <c r="M56" s="77"/>
      <c r="N56" s="77"/>
      <c r="O56" s="77">
        <f t="shared" ref="O56:O81" si="53">ROUND(CP56,0)</f>
        <v>489</v>
      </c>
      <c r="P56" s="77">
        <f t="shared" ref="P56:P81" si="54">ROUND(CQ56*I56,0)</f>
        <v>489</v>
      </c>
      <c r="Q56" s="77">
        <f t="shared" ref="Q56:Q81" si="55">ROUND(CR56*I56,0)</f>
        <v>0</v>
      </c>
      <c r="R56" s="77">
        <f t="shared" ref="R56:R81" si="56">ROUND(CS56*I56,0)</f>
        <v>0</v>
      </c>
      <c r="S56" s="77">
        <f t="shared" ref="S56:S81" si="57">ROUND(CT56*I56,0)</f>
        <v>0</v>
      </c>
      <c r="T56" s="77">
        <f t="shared" ref="T56:T81" si="58">ROUND(CU56*I56,0)</f>
        <v>0</v>
      </c>
      <c r="U56" s="77">
        <f t="shared" ref="U56:U81" si="59">CV56*I56</f>
        <v>0</v>
      </c>
      <c r="V56" s="77">
        <f t="shared" ref="V56:V81" si="60">CW56*I56</f>
        <v>0</v>
      </c>
      <c r="W56" s="77">
        <f t="shared" ref="W56:W81" si="61">ROUND(CX56*I56,0)</f>
        <v>0</v>
      </c>
      <c r="X56" s="77">
        <f t="shared" ref="X56:X81" si="62">ROUND(CY56,0)</f>
        <v>0</v>
      </c>
      <c r="Y56" s="77">
        <f t="shared" ref="Y56:Y81" si="63">ROUND(CZ56,0)</f>
        <v>0</v>
      </c>
      <c r="Z56" s="77"/>
      <c r="AA56" s="77">
        <v>34744228</v>
      </c>
      <c r="AB56" s="77">
        <f>ROUND((AC56+AD56+AF56),2)</f>
        <v>97.8</v>
      </c>
      <c r="AC56" s="77">
        <f>'1.Смета.или.Акт'!F97</f>
        <v>97.8</v>
      </c>
      <c r="AD56" s="77">
        <f>ROUND((((ET56)-(EU56))+AE56),2)</f>
        <v>0</v>
      </c>
      <c r="AE56" s="77">
        <f t="shared" si="52"/>
        <v>0</v>
      </c>
      <c r="AF56" s="77">
        <f t="shared" si="52"/>
        <v>0</v>
      </c>
      <c r="AG56" s="77">
        <f t="shared" ref="AG56:AG81" si="64">ROUND((AP56),2)</f>
        <v>0</v>
      </c>
      <c r="AH56" s="77">
        <f t="shared" ref="AH56:AH81" si="65">(EW56)</f>
        <v>0</v>
      </c>
      <c r="AI56" s="77">
        <f t="shared" ref="AI56:AI81" si="66">(EX56)</f>
        <v>0</v>
      </c>
      <c r="AJ56" s="77">
        <f t="shared" ref="AJ56:AJ81" si="67">ROUND((AS56),2)</f>
        <v>0</v>
      </c>
      <c r="AK56" s="77">
        <v>97.8</v>
      </c>
      <c r="AL56" s="77">
        <v>97.8</v>
      </c>
      <c r="AM56" s="77">
        <v>0</v>
      </c>
      <c r="AN56" s="77">
        <v>0</v>
      </c>
      <c r="AO56" s="77">
        <v>0</v>
      </c>
      <c r="AP56" s="77">
        <v>0</v>
      </c>
      <c r="AQ56" s="77">
        <v>0</v>
      </c>
      <c r="AR56" s="77">
        <v>0</v>
      </c>
      <c r="AS56" s="77">
        <v>0</v>
      </c>
      <c r="AT56" s="77">
        <v>106</v>
      </c>
      <c r="AU56" s="77">
        <v>65</v>
      </c>
      <c r="AV56" s="77">
        <v>1</v>
      </c>
      <c r="AW56" s="77">
        <v>1</v>
      </c>
      <c r="AX56" s="77"/>
      <c r="AY56" s="77"/>
      <c r="AZ56" s="77">
        <v>1</v>
      </c>
      <c r="BA56" s="77">
        <v>1</v>
      </c>
      <c r="BB56" s="77">
        <v>1</v>
      </c>
      <c r="BC56" s="77">
        <v>1</v>
      </c>
      <c r="BD56" s="77"/>
      <c r="BE56" s="77"/>
      <c r="BF56" s="77"/>
      <c r="BG56" s="77"/>
      <c r="BH56" s="77">
        <v>3</v>
      </c>
      <c r="BI56" s="77">
        <v>1</v>
      </c>
      <c r="BJ56" s="77"/>
      <c r="BK56" s="77"/>
      <c r="BL56" s="77"/>
      <c r="BM56" s="77">
        <v>0</v>
      </c>
      <c r="BN56" s="77">
        <v>0</v>
      </c>
      <c r="BO56" s="77"/>
      <c r="BP56" s="77">
        <v>0</v>
      </c>
      <c r="BQ56" s="77">
        <v>20</v>
      </c>
      <c r="BR56" s="77">
        <v>0</v>
      </c>
      <c r="BS56" s="77">
        <v>1</v>
      </c>
      <c r="BT56" s="77">
        <v>1</v>
      </c>
      <c r="BU56" s="77">
        <v>1</v>
      </c>
      <c r="BV56" s="77">
        <v>1</v>
      </c>
      <c r="BW56" s="77">
        <v>1</v>
      </c>
      <c r="BX56" s="77">
        <v>1</v>
      </c>
      <c r="BY56" s="77"/>
      <c r="BZ56" s="77">
        <v>106</v>
      </c>
      <c r="CA56" s="77">
        <v>65</v>
      </c>
      <c r="CB56" s="77"/>
      <c r="CC56" s="77"/>
      <c r="CD56" s="77"/>
      <c r="CE56" s="77"/>
      <c r="CF56" s="77">
        <v>0</v>
      </c>
      <c r="CG56" s="77">
        <v>0</v>
      </c>
      <c r="CH56" s="77"/>
      <c r="CI56" s="77"/>
      <c r="CJ56" s="77"/>
      <c r="CK56" s="77"/>
      <c r="CL56" s="77"/>
      <c r="CM56" s="77">
        <v>0</v>
      </c>
      <c r="CN56" s="77"/>
      <c r="CO56" s="77">
        <v>0</v>
      </c>
      <c r="CP56" s="77">
        <f>IF('1.Смета.или.Акт'!F97=AC56+AD56+AF56,P56+Q56+S56,I56*AB56)</f>
        <v>489</v>
      </c>
      <c r="CQ56" s="77">
        <f t="shared" ref="CQ56:CQ81" si="68">AC56*BC56</f>
        <v>97.8</v>
      </c>
      <c r="CR56" s="77">
        <f t="shared" ref="CR56:CR81" si="69">AD56*BB56</f>
        <v>0</v>
      </c>
      <c r="CS56" s="77">
        <f t="shared" ref="CS56:CS81" si="70">AE56*BS56</f>
        <v>0</v>
      </c>
      <c r="CT56" s="77">
        <f t="shared" ref="CT56:CT81" si="71">AF56*BA56</f>
        <v>0</v>
      </c>
      <c r="CU56" s="77">
        <f t="shared" ref="CU56:CU81" si="72">AG56</f>
        <v>0</v>
      </c>
      <c r="CV56" s="77">
        <f t="shared" ref="CV56:CV81" si="73">AH56</f>
        <v>0</v>
      </c>
      <c r="CW56" s="77">
        <f t="shared" ref="CW56:CW81" si="74">AI56</f>
        <v>0</v>
      </c>
      <c r="CX56" s="77">
        <f t="shared" ref="CX56:CX81" si="75">AJ56</f>
        <v>0</v>
      </c>
      <c r="CY56" s="77">
        <f t="shared" ref="CY56:CY81" si="76">(((S56+(R56*IF(0,0,1)))*AT56)/100)</f>
        <v>0</v>
      </c>
      <c r="CZ56" s="77">
        <f t="shared" ref="CZ56:CZ81" si="77">(((S56+(R56*IF(0,0,1)))*AU56)/100)</f>
        <v>0</v>
      </c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>
        <v>0</v>
      </c>
      <c r="DO56" s="77">
        <v>0</v>
      </c>
      <c r="DP56" s="77">
        <v>1</v>
      </c>
      <c r="DQ56" s="77">
        <v>1</v>
      </c>
      <c r="DR56" s="77"/>
      <c r="DS56" s="77"/>
      <c r="DT56" s="77"/>
      <c r="DU56" s="77">
        <v>1013</v>
      </c>
      <c r="DV56" s="77" t="s">
        <v>171</v>
      </c>
      <c r="DW56" s="77" t="str">
        <f>'1.Смета.или.Акт'!D97</f>
        <v>ШТ</v>
      </c>
      <c r="DX56" s="77">
        <v>1</v>
      </c>
      <c r="DY56" s="77"/>
      <c r="DZ56" s="77"/>
      <c r="EA56" s="77"/>
      <c r="EB56" s="77"/>
      <c r="EC56" s="77"/>
      <c r="ED56" s="77"/>
      <c r="EE56" s="77">
        <v>32653299</v>
      </c>
      <c r="EF56" s="77">
        <v>20</v>
      </c>
      <c r="EG56" s="77" t="s">
        <v>356</v>
      </c>
      <c r="EH56" s="77">
        <v>0</v>
      </c>
      <c r="EI56" s="77"/>
      <c r="EJ56" s="77">
        <v>1</v>
      </c>
      <c r="EK56" s="77">
        <v>0</v>
      </c>
      <c r="EL56" s="77" t="s">
        <v>357</v>
      </c>
      <c r="EM56" s="77" t="s">
        <v>358</v>
      </c>
      <c r="EN56" s="77"/>
      <c r="EO56" s="77"/>
      <c r="EP56" s="77"/>
      <c r="EQ56" s="77">
        <v>0</v>
      </c>
      <c r="ER56" s="77">
        <v>95.88</v>
      </c>
      <c r="ES56" s="77">
        <v>97.8</v>
      </c>
      <c r="ET56" s="77">
        <v>0</v>
      </c>
      <c r="EU56" s="77">
        <v>0</v>
      </c>
      <c r="EV56" s="77">
        <v>0</v>
      </c>
      <c r="EW56" s="77">
        <v>0</v>
      </c>
      <c r="EX56" s="77">
        <v>0</v>
      </c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>
        <v>0</v>
      </c>
      <c r="FR56" s="77">
        <f t="shared" ref="FR56:FR81" si="78">ROUND(IF(AND(BH56=3,BI56=3),P56,0),0)</f>
        <v>0</v>
      </c>
      <c r="FS56" s="77">
        <v>0</v>
      </c>
      <c r="FT56" s="77"/>
      <c r="FU56" s="77"/>
      <c r="FV56" s="77"/>
      <c r="FW56" s="77"/>
      <c r="FX56" s="77">
        <v>106</v>
      </c>
      <c r="FY56" s="77">
        <v>65</v>
      </c>
      <c r="FZ56" s="77"/>
      <c r="GA56" s="77" t="s">
        <v>386</v>
      </c>
      <c r="GB56" s="77"/>
      <c r="GC56" s="77"/>
      <c r="GD56" s="77">
        <v>0</v>
      </c>
      <c r="GE56" s="77"/>
      <c r="GF56" s="77">
        <v>510185538</v>
      </c>
      <c r="GG56" s="77">
        <v>2</v>
      </c>
      <c r="GH56" s="77">
        <v>2</v>
      </c>
      <c r="GI56" s="77">
        <v>-2</v>
      </c>
      <c r="GJ56" s="77">
        <v>0</v>
      </c>
      <c r="GK56" s="77">
        <f>ROUND(R56*(R12)/100,0)</f>
        <v>0</v>
      </c>
      <c r="GL56" s="77">
        <f t="shared" ref="GL56:GL81" si="79">ROUND(IF(AND(BH56=3,BI56=3,FS56&lt;&gt;0),P56,0),0)</f>
        <v>0</v>
      </c>
      <c r="GM56" s="77">
        <f t="shared" ref="GM56:GM81" si="80">ROUND(O56+X56+Y56+GK56,0)+GX56</f>
        <v>489</v>
      </c>
      <c r="GN56" s="77">
        <f t="shared" ref="GN56:GN81" si="81">IF(OR(BI56=0,BI56=1),ROUND(O56+X56+Y56+GK56,0),0)</f>
        <v>489</v>
      </c>
      <c r="GO56" s="77">
        <f t="shared" ref="GO56:GO81" si="82">IF(BI56=2,ROUND(O56+X56+Y56+GK56,0),0)</f>
        <v>0</v>
      </c>
      <c r="GP56" s="77">
        <f t="shared" ref="GP56:GP81" si="83">IF(BI56=4,ROUND(O56+X56+Y56+GK56,0)+GX56,0)</f>
        <v>0</v>
      </c>
      <c r="GQ56" s="77"/>
      <c r="GR56" s="77">
        <v>0</v>
      </c>
      <c r="GS56" s="77">
        <v>2</v>
      </c>
      <c r="GT56" s="77">
        <v>0</v>
      </c>
      <c r="GU56" s="77"/>
      <c r="GV56" s="77">
        <f t="shared" ref="GV56:GV81" si="84">ROUND(GT56,2)</f>
        <v>0</v>
      </c>
      <c r="GW56" s="77">
        <v>1</v>
      </c>
      <c r="GX56" s="77">
        <f t="shared" ref="GX56:GX81" si="85">ROUND(GV56*GW56*I56,0)</f>
        <v>0</v>
      </c>
      <c r="GY56" s="77"/>
      <c r="GZ56" s="77"/>
      <c r="HA56" s="77">
        <v>0</v>
      </c>
      <c r="HB56" s="77">
        <v>0</v>
      </c>
      <c r="HC56" s="77"/>
      <c r="HD56" s="77"/>
      <c r="HE56" s="77"/>
      <c r="HF56" s="77"/>
      <c r="HG56" s="77"/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7"/>
      <c r="HV56" s="77"/>
      <c r="HW56" s="77"/>
      <c r="HX56" s="77"/>
      <c r="HY56" s="77"/>
      <c r="HZ56" s="77"/>
      <c r="IA56" s="77"/>
      <c r="IB56" s="77"/>
      <c r="IC56" s="77"/>
      <c r="ID56" s="77"/>
      <c r="IE56" s="77"/>
      <c r="IF56" s="77">
        <v>-1</v>
      </c>
      <c r="IG56" s="77"/>
      <c r="IH56" s="77"/>
      <c r="II56" s="77"/>
      <c r="IJ56" s="77"/>
      <c r="IK56" s="77">
        <v>0</v>
      </c>
      <c r="IL56" s="77"/>
      <c r="IM56" s="77"/>
      <c r="IN56" s="77"/>
      <c r="IO56" s="77"/>
      <c r="IP56" s="77"/>
      <c r="IQ56" s="77"/>
      <c r="IR56" s="77"/>
      <c r="IS56" s="77"/>
      <c r="IT56" s="77"/>
      <c r="IU56" s="77"/>
    </row>
    <row r="57" spans="1:255" x14ac:dyDescent="0.2">
      <c r="A57">
        <v>18</v>
      </c>
      <c r="B57">
        <v>1</v>
      </c>
      <c r="C57">
        <v>160</v>
      </c>
      <c r="E57" t="s">
        <v>276</v>
      </c>
      <c r="F57" t="s">
        <v>169</v>
      </c>
      <c r="G57" t="s">
        <v>170</v>
      </c>
      <c r="H57" t="s">
        <v>171</v>
      </c>
      <c r="I57">
        <f>I55*J57</f>
        <v>4.9999999999999973</v>
      </c>
      <c r="J57">
        <v>23.8095238095238</v>
      </c>
      <c r="O57">
        <f t="shared" si="53"/>
        <v>3315</v>
      </c>
      <c r="P57">
        <f t="shared" si="54"/>
        <v>3315</v>
      </c>
      <c r="Q57">
        <f t="shared" si="55"/>
        <v>0</v>
      </c>
      <c r="R57">
        <f t="shared" si="56"/>
        <v>0</v>
      </c>
      <c r="S57">
        <f t="shared" si="57"/>
        <v>0</v>
      </c>
      <c r="T57">
        <f t="shared" si="58"/>
        <v>0</v>
      </c>
      <c r="U57">
        <f t="shared" si="59"/>
        <v>0</v>
      </c>
      <c r="V57">
        <f t="shared" si="60"/>
        <v>0</v>
      </c>
      <c r="W57">
        <f t="shared" si="61"/>
        <v>0</v>
      </c>
      <c r="X57">
        <f t="shared" si="62"/>
        <v>0</v>
      </c>
      <c r="Y57">
        <f t="shared" si="63"/>
        <v>0</v>
      </c>
      <c r="AA57">
        <v>34744229</v>
      </c>
      <c r="AB57">
        <f>ROUND((AC57+AD57+AF57),2)</f>
        <v>97.8</v>
      </c>
      <c r="AC57">
        <f>ROUND((ES57),2)</f>
        <v>97.8</v>
      </c>
      <c r="AD57">
        <f>ROUND((((ET57)-(EU57))+AE57),2)</f>
        <v>0</v>
      </c>
      <c r="AE57">
        <f t="shared" si="52"/>
        <v>0</v>
      </c>
      <c r="AF57">
        <f t="shared" si="52"/>
        <v>0</v>
      </c>
      <c r="AG57">
        <f t="shared" si="64"/>
        <v>0</v>
      </c>
      <c r="AH57">
        <f t="shared" si="65"/>
        <v>0</v>
      </c>
      <c r="AI57">
        <f t="shared" si="66"/>
        <v>0</v>
      </c>
      <c r="AJ57">
        <f t="shared" si="67"/>
        <v>0</v>
      </c>
      <c r="AK57">
        <v>97.8</v>
      </c>
      <c r="AL57">
        <v>97.8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106</v>
      </c>
      <c r="AU57">
        <v>65</v>
      </c>
      <c r="AV57">
        <v>1</v>
      </c>
      <c r="AW57">
        <v>1</v>
      </c>
      <c r="AZ57">
        <v>6.78</v>
      </c>
      <c r="BA57">
        <v>1</v>
      </c>
      <c r="BB57">
        <v>1</v>
      </c>
      <c r="BC57">
        <v>6.78</v>
      </c>
      <c r="BH57">
        <v>3</v>
      </c>
      <c r="BI57">
        <v>1</v>
      </c>
      <c r="BM57">
        <v>0</v>
      </c>
      <c r="BN57">
        <v>0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Z57">
        <v>106</v>
      </c>
      <c r="CA57">
        <v>65</v>
      </c>
      <c r="CF57">
        <v>0</v>
      </c>
      <c r="CG57">
        <v>0</v>
      </c>
      <c r="CM57">
        <v>0</v>
      </c>
      <c r="CO57">
        <v>0</v>
      </c>
      <c r="CP57">
        <f>(P57+Q57+S57)</f>
        <v>3315</v>
      </c>
      <c r="CQ57">
        <f t="shared" si="68"/>
        <v>663.08400000000006</v>
      </c>
      <c r="CR57">
        <f t="shared" si="69"/>
        <v>0</v>
      </c>
      <c r="CS57">
        <f t="shared" si="70"/>
        <v>0</v>
      </c>
      <c r="CT57">
        <f t="shared" si="71"/>
        <v>0</v>
      </c>
      <c r="CU57">
        <f t="shared" si="72"/>
        <v>0</v>
      </c>
      <c r="CV57">
        <f t="shared" si="73"/>
        <v>0</v>
      </c>
      <c r="CW57">
        <f t="shared" si="74"/>
        <v>0</v>
      </c>
      <c r="CX57">
        <f t="shared" si="75"/>
        <v>0</v>
      </c>
      <c r="CY57">
        <f t="shared" si="76"/>
        <v>0</v>
      </c>
      <c r="CZ57">
        <f t="shared" si="77"/>
        <v>0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171</v>
      </c>
      <c r="DW57" t="s">
        <v>171</v>
      </c>
      <c r="DX57">
        <v>1</v>
      </c>
      <c r="EE57">
        <v>32653299</v>
      </c>
      <c r="EF57">
        <v>20</v>
      </c>
      <c r="EG57" t="s">
        <v>356</v>
      </c>
      <c r="EH57">
        <v>0</v>
      </c>
      <c r="EJ57">
        <v>1</v>
      </c>
      <c r="EK57">
        <v>0</v>
      </c>
      <c r="EL57" t="s">
        <v>357</v>
      </c>
      <c r="EM57" t="s">
        <v>358</v>
      </c>
      <c r="EQ57">
        <v>0</v>
      </c>
      <c r="ER57">
        <v>650.1</v>
      </c>
      <c r="ES57">
        <v>97.8</v>
      </c>
      <c r="ET57">
        <v>0</v>
      </c>
      <c r="EU57">
        <v>0</v>
      </c>
      <c r="EV57">
        <v>0</v>
      </c>
      <c r="EW57">
        <v>0</v>
      </c>
      <c r="EX57">
        <v>0</v>
      </c>
      <c r="EZ57">
        <v>5</v>
      </c>
      <c r="FC57">
        <v>0</v>
      </c>
      <c r="FD57">
        <v>18</v>
      </c>
      <c r="FF57">
        <v>650.1</v>
      </c>
      <c r="FQ57">
        <v>0</v>
      </c>
      <c r="FR57">
        <f t="shared" si="78"/>
        <v>0</v>
      </c>
      <c r="FS57">
        <v>0</v>
      </c>
      <c r="FX57">
        <v>106</v>
      </c>
      <c r="FY57">
        <v>65</v>
      </c>
      <c r="GA57" t="s">
        <v>386</v>
      </c>
      <c r="GD57">
        <v>0</v>
      </c>
      <c r="GF57">
        <v>510185538</v>
      </c>
      <c r="GG57">
        <v>1</v>
      </c>
      <c r="GH57">
        <v>3</v>
      </c>
      <c r="GI57">
        <v>4</v>
      </c>
      <c r="GJ57">
        <v>0</v>
      </c>
      <c r="GK57">
        <f>ROUND(R57*(S12)/100,0)</f>
        <v>0</v>
      </c>
      <c r="GL57">
        <f t="shared" si="79"/>
        <v>0</v>
      </c>
      <c r="GM57">
        <f t="shared" si="80"/>
        <v>3315</v>
      </c>
      <c r="GN57">
        <f t="shared" si="81"/>
        <v>3315</v>
      </c>
      <c r="GO57">
        <f t="shared" si="82"/>
        <v>0</v>
      </c>
      <c r="GP57">
        <f t="shared" si="83"/>
        <v>0</v>
      </c>
      <c r="GR57">
        <v>1</v>
      </c>
      <c r="GS57">
        <v>1</v>
      </c>
      <c r="GT57">
        <v>0</v>
      </c>
      <c r="GV57">
        <f t="shared" si="84"/>
        <v>0</v>
      </c>
      <c r="GW57">
        <v>1</v>
      </c>
      <c r="GX57">
        <f t="shared" si="85"/>
        <v>0</v>
      </c>
      <c r="HA57">
        <v>0</v>
      </c>
      <c r="HB57">
        <v>0</v>
      </c>
      <c r="IF57">
        <v>-1</v>
      </c>
      <c r="IK57">
        <v>0</v>
      </c>
    </row>
    <row r="58" spans="1:255" x14ac:dyDescent="0.2">
      <c r="A58" s="77">
        <v>17</v>
      </c>
      <c r="B58" s="77">
        <v>1</v>
      </c>
      <c r="C58" s="77">
        <f>ROW(SmtRes!A183)</f>
        <v>183</v>
      </c>
      <c r="D58" s="77">
        <f>ROW(EtalonRes!A183)</f>
        <v>183</v>
      </c>
      <c r="E58" s="77" t="s">
        <v>387</v>
      </c>
      <c r="F58" s="77" t="s">
        <v>278</v>
      </c>
      <c r="G58" s="77" t="s">
        <v>279</v>
      </c>
      <c r="H58" s="77" t="s">
        <v>242</v>
      </c>
      <c r="I58" s="77">
        <f>'1.Смета.или.Акт'!E99</f>
        <v>1.5543</v>
      </c>
      <c r="J58" s="77">
        <v>0</v>
      </c>
      <c r="K58" s="77"/>
      <c r="L58" s="77"/>
      <c r="M58" s="77"/>
      <c r="N58" s="77"/>
      <c r="O58" s="77">
        <f t="shared" si="53"/>
        <v>1450</v>
      </c>
      <c r="P58" s="77">
        <f t="shared" si="54"/>
        <v>239</v>
      </c>
      <c r="Q58" s="77">
        <f t="shared" si="55"/>
        <v>729</v>
      </c>
      <c r="R58" s="77">
        <f t="shared" si="56"/>
        <v>64</v>
      </c>
      <c r="S58" s="77">
        <f t="shared" si="57"/>
        <v>482</v>
      </c>
      <c r="T58" s="77">
        <f t="shared" si="58"/>
        <v>0</v>
      </c>
      <c r="U58" s="77">
        <f t="shared" si="59"/>
        <v>55.17765</v>
      </c>
      <c r="V58" s="77">
        <f t="shared" si="60"/>
        <v>4.5540989999999999</v>
      </c>
      <c r="W58" s="77">
        <f t="shared" si="61"/>
        <v>0</v>
      </c>
      <c r="X58" s="77">
        <f t="shared" si="62"/>
        <v>491</v>
      </c>
      <c r="Y58" s="77">
        <f t="shared" si="63"/>
        <v>464</v>
      </c>
      <c r="Z58" s="77"/>
      <c r="AA58" s="77">
        <v>34744228</v>
      </c>
      <c r="AB58" s="77">
        <f>'1.Смета.или.Акт'!F99</f>
        <v>933.04</v>
      </c>
      <c r="AC58" s="77">
        <f>ROUND((ES58),2)</f>
        <v>153.96</v>
      </c>
      <c r="AD58" s="77">
        <f>'1.Смета.или.Акт'!H99</f>
        <v>468.81</v>
      </c>
      <c r="AE58" s="77">
        <f>'1.Смета.или.Акт'!I99</f>
        <v>41.15</v>
      </c>
      <c r="AF58" s="77">
        <f>'1.Смета.или.Акт'!G99</f>
        <v>310.27</v>
      </c>
      <c r="AG58" s="77">
        <f t="shared" si="64"/>
        <v>0</v>
      </c>
      <c r="AH58" s="77">
        <f t="shared" si="65"/>
        <v>35.5</v>
      </c>
      <c r="AI58" s="77">
        <f t="shared" si="66"/>
        <v>2.93</v>
      </c>
      <c r="AJ58" s="77">
        <f t="shared" si="67"/>
        <v>0</v>
      </c>
      <c r="AK58" s="77">
        <v>933.04</v>
      </c>
      <c r="AL58" s="77">
        <v>153.96</v>
      </c>
      <c r="AM58" s="77">
        <v>468.81</v>
      </c>
      <c r="AN58" s="77">
        <v>41.15</v>
      </c>
      <c r="AO58" s="77">
        <v>310.27</v>
      </c>
      <c r="AP58" s="77">
        <v>0</v>
      </c>
      <c r="AQ58" s="77">
        <v>35.5</v>
      </c>
      <c r="AR58" s="77">
        <v>2.93</v>
      </c>
      <c r="AS58" s="77">
        <v>0</v>
      </c>
      <c r="AT58" s="77">
        <f>'1.Смета.или.Акт'!E100</f>
        <v>90</v>
      </c>
      <c r="AU58" s="77">
        <f>'1.Смета.или.Акт'!E101</f>
        <v>85</v>
      </c>
      <c r="AV58" s="77">
        <v>1</v>
      </c>
      <c r="AW58" s="77">
        <v>1</v>
      </c>
      <c r="AX58" s="77"/>
      <c r="AY58" s="77"/>
      <c r="AZ58" s="77">
        <v>1</v>
      </c>
      <c r="BA58" s="77">
        <v>1</v>
      </c>
      <c r="BB58" s="77">
        <v>1</v>
      </c>
      <c r="BC58" s="77">
        <v>1</v>
      </c>
      <c r="BD58" s="77"/>
      <c r="BE58" s="77"/>
      <c r="BF58" s="77"/>
      <c r="BG58" s="77"/>
      <c r="BH58" s="77">
        <v>0</v>
      </c>
      <c r="BI58" s="77">
        <v>1</v>
      </c>
      <c r="BJ58" s="77" t="s">
        <v>388</v>
      </c>
      <c r="BK58" s="77"/>
      <c r="BL58" s="77"/>
      <c r="BM58" s="77">
        <v>9001</v>
      </c>
      <c r="BN58" s="77">
        <v>0</v>
      </c>
      <c r="BO58" s="77"/>
      <c r="BP58" s="77">
        <v>0</v>
      </c>
      <c r="BQ58" s="77">
        <v>1</v>
      </c>
      <c r="BR58" s="77">
        <v>0</v>
      </c>
      <c r="BS58" s="77">
        <v>1</v>
      </c>
      <c r="BT58" s="77">
        <v>1</v>
      </c>
      <c r="BU58" s="77">
        <v>1</v>
      </c>
      <c r="BV58" s="77">
        <v>1</v>
      </c>
      <c r="BW58" s="77">
        <v>1</v>
      </c>
      <c r="BX58" s="77">
        <v>1</v>
      </c>
      <c r="BY58" s="77"/>
      <c r="BZ58" s="77">
        <v>90</v>
      </c>
      <c r="CA58" s="77">
        <v>85</v>
      </c>
      <c r="CB58" s="77"/>
      <c r="CC58" s="77"/>
      <c r="CD58" s="77"/>
      <c r="CE58" s="77"/>
      <c r="CF58" s="77">
        <v>0</v>
      </c>
      <c r="CG58" s="77">
        <v>0</v>
      </c>
      <c r="CH58" s="77"/>
      <c r="CI58" s="77"/>
      <c r="CJ58" s="77"/>
      <c r="CK58" s="77"/>
      <c r="CL58" s="77"/>
      <c r="CM58" s="77">
        <v>0</v>
      </c>
      <c r="CN58" s="77"/>
      <c r="CO58" s="77">
        <v>0</v>
      </c>
      <c r="CP58" s="77">
        <f>IF('1.Смета.или.Акт'!F99=AC58+AD58+AF58,P58+Q58+S58,I58*AB58)</f>
        <v>1450</v>
      </c>
      <c r="CQ58" s="77">
        <f t="shared" si="68"/>
        <v>153.96</v>
      </c>
      <c r="CR58" s="77">
        <f t="shared" si="69"/>
        <v>468.81</v>
      </c>
      <c r="CS58" s="77">
        <f t="shared" si="70"/>
        <v>41.15</v>
      </c>
      <c r="CT58" s="77">
        <f t="shared" si="71"/>
        <v>310.27</v>
      </c>
      <c r="CU58" s="77">
        <f t="shared" si="72"/>
        <v>0</v>
      </c>
      <c r="CV58" s="77">
        <f t="shared" si="73"/>
        <v>35.5</v>
      </c>
      <c r="CW58" s="77">
        <f t="shared" si="74"/>
        <v>2.93</v>
      </c>
      <c r="CX58" s="77">
        <f t="shared" si="75"/>
        <v>0</v>
      </c>
      <c r="CY58" s="77">
        <f t="shared" si="76"/>
        <v>491.4</v>
      </c>
      <c r="CZ58" s="77">
        <f t="shared" si="77"/>
        <v>464.1</v>
      </c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>
        <v>0</v>
      </c>
      <c r="DO58" s="77">
        <v>0</v>
      </c>
      <c r="DP58" s="77">
        <v>1</v>
      </c>
      <c r="DQ58" s="77">
        <v>1</v>
      </c>
      <c r="DR58" s="77"/>
      <c r="DS58" s="77"/>
      <c r="DT58" s="77"/>
      <c r="DU58" s="77">
        <v>1005</v>
      </c>
      <c r="DV58" s="77" t="s">
        <v>242</v>
      </c>
      <c r="DW58" s="77" t="str">
        <f>'1.Смета.или.Акт'!D99</f>
        <v>100 м2</v>
      </c>
      <c r="DX58" s="77">
        <v>100</v>
      </c>
      <c r="DY58" s="77"/>
      <c r="DZ58" s="77"/>
      <c r="EA58" s="77"/>
      <c r="EB58" s="77"/>
      <c r="EC58" s="77"/>
      <c r="ED58" s="77"/>
      <c r="EE58" s="77">
        <v>32653357</v>
      </c>
      <c r="EF58" s="77">
        <v>1</v>
      </c>
      <c r="EG58" s="77" t="s">
        <v>368</v>
      </c>
      <c r="EH58" s="77">
        <v>0</v>
      </c>
      <c r="EI58" s="77"/>
      <c r="EJ58" s="77">
        <v>1</v>
      </c>
      <c r="EK58" s="77">
        <v>9001</v>
      </c>
      <c r="EL58" s="77" t="s">
        <v>389</v>
      </c>
      <c r="EM58" s="77" t="s">
        <v>390</v>
      </c>
      <c r="EN58" s="77"/>
      <c r="EO58" s="77"/>
      <c r="EP58" s="77"/>
      <c r="EQ58" s="77">
        <v>0</v>
      </c>
      <c r="ER58" s="77">
        <v>933.04</v>
      </c>
      <c r="ES58" s="77">
        <v>153.96</v>
      </c>
      <c r="ET58" s="77">
        <v>468.81</v>
      </c>
      <c r="EU58" s="77">
        <v>41.15</v>
      </c>
      <c r="EV58" s="77">
        <v>310.27</v>
      </c>
      <c r="EW58" s="77">
        <v>35.5</v>
      </c>
      <c r="EX58" s="77">
        <v>2.93</v>
      </c>
      <c r="EY58" s="77">
        <v>0</v>
      </c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>
        <v>0</v>
      </c>
      <c r="FR58" s="77">
        <f t="shared" si="78"/>
        <v>0</v>
      </c>
      <c r="FS58" s="77">
        <v>0</v>
      </c>
      <c r="FT58" s="77"/>
      <c r="FU58" s="77"/>
      <c r="FV58" s="77"/>
      <c r="FW58" s="77"/>
      <c r="FX58" s="77">
        <v>90</v>
      </c>
      <c r="FY58" s="77">
        <v>85</v>
      </c>
      <c r="FZ58" s="77"/>
      <c r="GA58" s="77"/>
      <c r="GB58" s="77"/>
      <c r="GC58" s="77"/>
      <c r="GD58" s="77">
        <v>0</v>
      </c>
      <c r="GE58" s="77"/>
      <c r="GF58" s="77">
        <v>1849954762</v>
      </c>
      <c r="GG58" s="77">
        <v>2</v>
      </c>
      <c r="GH58" s="77">
        <v>1</v>
      </c>
      <c r="GI58" s="77">
        <v>-2</v>
      </c>
      <c r="GJ58" s="77">
        <v>0</v>
      </c>
      <c r="GK58" s="77">
        <f>ROUND(R58*(R12)/100,0)</f>
        <v>0</v>
      </c>
      <c r="GL58" s="77">
        <f t="shared" si="79"/>
        <v>0</v>
      </c>
      <c r="GM58" s="77">
        <f t="shared" si="80"/>
        <v>2405</v>
      </c>
      <c r="GN58" s="77">
        <f t="shared" si="81"/>
        <v>2405</v>
      </c>
      <c r="GO58" s="77">
        <f t="shared" si="82"/>
        <v>0</v>
      </c>
      <c r="GP58" s="77">
        <f t="shared" si="83"/>
        <v>0</v>
      </c>
      <c r="GQ58" s="77"/>
      <c r="GR58" s="77">
        <v>0</v>
      </c>
      <c r="GS58" s="77">
        <v>3</v>
      </c>
      <c r="GT58" s="77">
        <v>0</v>
      </c>
      <c r="GU58" s="77"/>
      <c r="GV58" s="77">
        <f t="shared" si="84"/>
        <v>0</v>
      </c>
      <c r="GW58" s="77">
        <v>1</v>
      </c>
      <c r="GX58" s="77">
        <f t="shared" si="85"/>
        <v>0</v>
      </c>
      <c r="GY58" s="77"/>
      <c r="GZ58" s="77"/>
      <c r="HA58" s="77">
        <v>0</v>
      </c>
      <c r="HB58" s="77">
        <v>0</v>
      </c>
      <c r="HC58" s="77"/>
      <c r="HD58" s="77"/>
      <c r="HE58" s="77"/>
      <c r="HF58" s="77"/>
      <c r="HG58" s="77"/>
      <c r="HH58" s="77"/>
      <c r="HI58" s="77"/>
      <c r="HJ58" s="77"/>
      <c r="HK58" s="77"/>
      <c r="HL58" s="77"/>
      <c r="HM58" s="77"/>
      <c r="HN58" s="77"/>
      <c r="HO58" s="77"/>
      <c r="HP58" s="77"/>
      <c r="HQ58" s="77"/>
      <c r="HR58" s="77"/>
      <c r="HS58" s="77"/>
      <c r="HT58" s="77"/>
      <c r="HU58" s="77"/>
      <c r="HV58" s="77"/>
      <c r="HW58" s="77"/>
      <c r="HX58" s="77"/>
      <c r="HY58" s="77"/>
      <c r="HZ58" s="77"/>
      <c r="IA58" s="77"/>
      <c r="IB58" s="77"/>
      <c r="IC58" s="77"/>
      <c r="ID58" s="77"/>
      <c r="IE58" s="77"/>
      <c r="IF58" s="77">
        <v>-1</v>
      </c>
      <c r="IG58" s="77"/>
      <c r="IH58" s="77"/>
      <c r="II58" s="77"/>
      <c r="IJ58" s="77"/>
      <c r="IK58" s="77">
        <v>0</v>
      </c>
      <c r="IL58" s="77"/>
      <c r="IM58" s="77"/>
      <c r="IN58" s="77"/>
      <c r="IO58" s="77"/>
      <c r="IP58" s="77"/>
      <c r="IQ58" s="77"/>
      <c r="IR58" s="77"/>
      <c r="IS58" s="77"/>
      <c r="IT58" s="77"/>
      <c r="IU58" s="77"/>
    </row>
    <row r="59" spans="1:255" x14ac:dyDescent="0.2">
      <c r="A59">
        <v>17</v>
      </c>
      <c r="B59">
        <v>1</v>
      </c>
      <c r="C59">
        <f>ROW(SmtRes!A206)</f>
        <v>206</v>
      </c>
      <c r="D59">
        <f>ROW(EtalonRes!A206)</f>
        <v>206</v>
      </c>
      <c r="E59" t="s">
        <v>387</v>
      </c>
      <c r="F59" t="s">
        <v>278</v>
      </c>
      <c r="G59" t="s">
        <v>279</v>
      </c>
      <c r="H59" t="s">
        <v>242</v>
      </c>
      <c r="I59">
        <f>'1.Смета.или.Акт'!E99</f>
        <v>1.5543</v>
      </c>
      <c r="J59">
        <v>0</v>
      </c>
      <c r="O59">
        <f t="shared" si="53"/>
        <v>9832</v>
      </c>
      <c r="P59">
        <f t="shared" si="54"/>
        <v>1622</v>
      </c>
      <c r="Q59">
        <f t="shared" si="55"/>
        <v>4940</v>
      </c>
      <c r="R59">
        <f t="shared" si="56"/>
        <v>434</v>
      </c>
      <c r="S59">
        <f t="shared" si="57"/>
        <v>3270</v>
      </c>
      <c r="T59">
        <f t="shared" si="58"/>
        <v>0</v>
      </c>
      <c r="U59">
        <f t="shared" si="59"/>
        <v>55.17765</v>
      </c>
      <c r="V59">
        <f t="shared" si="60"/>
        <v>4.5540989999999999</v>
      </c>
      <c r="W59">
        <f t="shared" si="61"/>
        <v>0</v>
      </c>
      <c r="X59">
        <f t="shared" si="62"/>
        <v>3334</v>
      </c>
      <c r="Y59">
        <f t="shared" si="63"/>
        <v>3148</v>
      </c>
      <c r="AA59">
        <v>34744229</v>
      </c>
      <c r="AB59">
        <f>ROUND((AC59+AD59+AF59),2)</f>
        <v>933.04</v>
      </c>
      <c r="AC59">
        <f>ROUND((ES59),2)</f>
        <v>153.96</v>
      </c>
      <c r="AD59">
        <f>ROUND((((ET59)-(EU59))+AE59),2)</f>
        <v>468.81</v>
      </c>
      <c r="AE59">
        <f t="shared" ref="AE59:AF63" si="86">ROUND((EU59),2)</f>
        <v>41.15</v>
      </c>
      <c r="AF59">
        <f t="shared" si="86"/>
        <v>310.27</v>
      </c>
      <c r="AG59">
        <f t="shared" si="64"/>
        <v>0</v>
      </c>
      <c r="AH59">
        <f t="shared" si="65"/>
        <v>35.5</v>
      </c>
      <c r="AI59">
        <f t="shared" si="66"/>
        <v>2.93</v>
      </c>
      <c r="AJ59">
        <f t="shared" si="67"/>
        <v>0</v>
      </c>
      <c r="AK59">
        <v>933.04</v>
      </c>
      <c r="AL59">
        <v>153.96</v>
      </c>
      <c r="AM59">
        <v>468.81</v>
      </c>
      <c r="AN59">
        <v>41.15</v>
      </c>
      <c r="AO59">
        <v>310.27</v>
      </c>
      <c r="AP59">
        <v>0</v>
      </c>
      <c r="AQ59">
        <v>35.5</v>
      </c>
      <c r="AR59">
        <v>2.93</v>
      </c>
      <c r="AS59">
        <v>0</v>
      </c>
      <c r="AT59">
        <v>90</v>
      </c>
      <c r="AU59">
        <v>85</v>
      </c>
      <c r="AV59">
        <v>1</v>
      </c>
      <c r="AW59">
        <v>1</v>
      </c>
      <c r="AZ59">
        <v>6.78</v>
      </c>
      <c r="BA59">
        <v>6.78</v>
      </c>
      <c r="BB59">
        <v>6.78</v>
      </c>
      <c r="BC59">
        <v>6.78</v>
      </c>
      <c r="BH59">
        <v>0</v>
      </c>
      <c r="BI59">
        <v>1</v>
      </c>
      <c r="BJ59" t="s">
        <v>388</v>
      </c>
      <c r="BM59">
        <v>9001</v>
      </c>
      <c r="BN59">
        <v>0</v>
      </c>
      <c r="BP59">
        <v>0</v>
      </c>
      <c r="BQ59">
        <v>1</v>
      </c>
      <c r="BR59">
        <v>0</v>
      </c>
      <c r="BS59">
        <v>6.78</v>
      </c>
      <c r="BT59">
        <v>1</v>
      </c>
      <c r="BU59">
        <v>1</v>
      </c>
      <c r="BV59">
        <v>1</v>
      </c>
      <c r="BW59">
        <v>1</v>
      </c>
      <c r="BX59">
        <v>1</v>
      </c>
      <c r="BZ59">
        <v>90</v>
      </c>
      <c r="CA59">
        <v>85</v>
      </c>
      <c r="CF59">
        <v>0</v>
      </c>
      <c r="CG59">
        <v>0</v>
      </c>
      <c r="CM59">
        <v>0</v>
      </c>
      <c r="CO59">
        <v>0</v>
      </c>
      <c r="CP59">
        <f>(P59+Q59+S59)</f>
        <v>9832</v>
      </c>
      <c r="CQ59">
        <f t="shared" si="68"/>
        <v>1043.8488</v>
      </c>
      <c r="CR59">
        <f t="shared" si="69"/>
        <v>3178.5318000000002</v>
      </c>
      <c r="CS59">
        <f t="shared" si="70"/>
        <v>278.99700000000001</v>
      </c>
      <c r="CT59">
        <f t="shared" si="71"/>
        <v>2103.6306</v>
      </c>
      <c r="CU59">
        <f t="shared" si="72"/>
        <v>0</v>
      </c>
      <c r="CV59">
        <f t="shared" si="73"/>
        <v>35.5</v>
      </c>
      <c r="CW59">
        <f t="shared" si="74"/>
        <v>2.93</v>
      </c>
      <c r="CX59">
        <f t="shared" si="75"/>
        <v>0</v>
      </c>
      <c r="CY59">
        <f t="shared" si="76"/>
        <v>3333.6</v>
      </c>
      <c r="CZ59">
        <f t="shared" si="77"/>
        <v>3148.4</v>
      </c>
      <c r="DN59">
        <v>0</v>
      </c>
      <c r="DO59">
        <v>0</v>
      </c>
      <c r="DP59">
        <v>1</v>
      </c>
      <c r="DQ59">
        <v>1</v>
      </c>
      <c r="DU59">
        <v>1005</v>
      </c>
      <c r="DV59" t="s">
        <v>242</v>
      </c>
      <c r="DW59" t="s">
        <v>242</v>
      </c>
      <c r="DX59">
        <v>100</v>
      </c>
      <c r="EE59">
        <v>32653357</v>
      </c>
      <c r="EF59">
        <v>1</v>
      </c>
      <c r="EG59" t="s">
        <v>368</v>
      </c>
      <c r="EH59">
        <v>0</v>
      </c>
      <c r="EJ59">
        <v>1</v>
      </c>
      <c r="EK59">
        <v>9001</v>
      </c>
      <c r="EL59" t="s">
        <v>389</v>
      </c>
      <c r="EM59" t="s">
        <v>390</v>
      </c>
      <c r="EQ59">
        <v>0</v>
      </c>
      <c r="ER59">
        <v>933.04</v>
      </c>
      <c r="ES59">
        <v>153.96</v>
      </c>
      <c r="ET59">
        <v>468.81</v>
      </c>
      <c r="EU59">
        <v>41.15</v>
      </c>
      <c r="EV59">
        <v>310.27</v>
      </c>
      <c r="EW59">
        <v>35.5</v>
      </c>
      <c r="EX59">
        <v>2.93</v>
      </c>
      <c r="EY59">
        <v>0</v>
      </c>
      <c r="FQ59">
        <v>0</v>
      </c>
      <c r="FR59">
        <f t="shared" si="78"/>
        <v>0</v>
      </c>
      <c r="FS59">
        <v>0</v>
      </c>
      <c r="FX59">
        <v>90</v>
      </c>
      <c r="FY59">
        <v>85</v>
      </c>
      <c r="GD59">
        <v>0</v>
      </c>
      <c r="GF59">
        <v>1849954762</v>
      </c>
      <c r="GG59">
        <v>1</v>
      </c>
      <c r="GH59">
        <v>1</v>
      </c>
      <c r="GI59">
        <v>4</v>
      </c>
      <c r="GJ59">
        <v>0</v>
      </c>
      <c r="GK59">
        <f>ROUND(R59*(S12)/100,0)</f>
        <v>0</v>
      </c>
      <c r="GL59">
        <f t="shared" si="79"/>
        <v>0</v>
      </c>
      <c r="GM59">
        <f t="shared" si="80"/>
        <v>16314</v>
      </c>
      <c r="GN59">
        <f t="shared" si="81"/>
        <v>16314</v>
      </c>
      <c r="GO59">
        <f t="shared" si="82"/>
        <v>0</v>
      </c>
      <c r="GP59">
        <f t="shared" si="83"/>
        <v>0</v>
      </c>
      <c r="GR59">
        <v>0</v>
      </c>
      <c r="GS59">
        <v>3</v>
      </c>
      <c r="GT59">
        <v>0</v>
      </c>
      <c r="GV59">
        <f t="shared" si="84"/>
        <v>0</v>
      </c>
      <c r="GW59">
        <v>1</v>
      </c>
      <c r="GX59">
        <f t="shared" si="85"/>
        <v>0</v>
      </c>
      <c r="HA59">
        <v>0</v>
      </c>
      <c r="HB59">
        <v>0</v>
      </c>
      <c r="IF59">
        <v>-1</v>
      </c>
      <c r="IK59">
        <v>0</v>
      </c>
    </row>
    <row r="60" spans="1:255" x14ac:dyDescent="0.2">
      <c r="A60" s="77">
        <v>18</v>
      </c>
      <c r="B60" s="77">
        <v>1</v>
      </c>
      <c r="C60" s="77">
        <v>176</v>
      </c>
      <c r="D60" s="77"/>
      <c r="E60" s="77" t="s">
        <v>280</v>
      </c>
      <c r="F60" s="77" t="str">
        <f>'1.Смета.или.Акт'!B103</f>
        <v>08.1.02.25</v>
      </c>
      <c r="G60" s="77" t="str">
        <f>'1.Смета.или.Акт'!C103</f>
        <v>Саморез кровельный</v>
      </c>
      <c r="H60" s="77" t="s">
        <v>171</v>
      </c>
      <c r="I60" s="77">
        <f>I58*J60</f>
        <v>1554.0000000000007</v>
      </c>
      <c r="J60" s="77">
        <v>999.80698706813405</v>
      </c>
      <c r="K60" s="77"/>
      <c r="L60" s="77"/>
      <c r="M60" s="77"/>
      <c r="N60" s="77"/>
      <c r="O60" s="77">
        <f t="shared" si="53"/>
        <v>404</v>
      </c>
      <c r="P60" s="77">
        <f t="shared" si="54"/>
        <v>404</v>
      </c>
      <c r="Q60" s="77">
        <f t="shared" si="55"/>
        <v>0</v>
      </c>
      <c r="R60" s="77">
        <f t="shared" si="56"/>
        <v>0</v>
      </c>
      <c r="S60" s="77">
        <f t="shared" si="57"/>
        <v>0</v>
      </c>
      <c r="T60" s="77">
        <f t="shared" si="58"/>
        <v>0</v>
      </c>
      <c r="U60" s="77">
        <f t="shared" si="59"/>
        <v>0</v>
      </c>
      <c r="V60" s="77">
        <f t="shared" si="60"/>
        <v>0</v>
      </c>
      <c r="W60" s="77">
        <f t="shared" si="61"/>
        <v>0</v>
      </c>
      <c r="X60" s="77">
        <f t="shared" si="62"/>
        <v>0</v>
      </c>
      <c r="Y60" s="77">
        <f t="shared" si="63"/>
        <v>0</v>
      </c>
      <c r="Z60" s="77"/>
      <c r="AA60" s="77">
        <v>34744228</v>
      </c>
      <c r="AB60" s="77">
        <f>ROUND((AC60+AD60+AF60),2)</f>
        <v>0.26</v>
      </c>
      <c r="AC60" s="77">
        <f>'1.Смета.или.Акт'!F103</f>
        <v>0.26</v>
      </c>
      <c r="AD60" s="77">
        <f>ROUND((((ET60)-(EU60))+AE60),2)</f>
        <v>0</v>
      </c>
      <c r="AE60" s="77">
        <f t="shared" si="86"/>
        <v>0</v>
      </c>
      <c r="AF60" s="77">
        <f t="shared" si="86"/>
        <v>0</v>
      </c>
      <c r="AG60" s="77">
        <f t="shared" si="64"/>
        <v>0</v>
      </c>
      <c r="AH60" s="77">
        <f t="shared" si="65"/>
        <v>0</v>
      </c>
      <c r="AI60" s="77">
        <f t="shared" si="66"/>
        <v>0</v>
      </c>
      <c r="AJ60" s="77">
        <f t="shared" si="67"/>
        <v>0</v>
      </c>
      <c r="AK60" s="77">
        <v>0.26</v>
      </c>
      <c r="AL60" s="77">
        <v>0.26</v>
      </c>
      <c r="AM60" s="77">
        <v>0</v>
      </c>
      <c r="AN60" s="77">
        <v>0</v>
      </c>
      <c r="AO60" s="77">
        <v>0</v>
      </c>
      <c r="AP60" s="77">
        <v>0</v>
      </c>
      <c r="AQ60" s="77">
        <v>0</v>
      </c>
      <c r="AR60" s="77">
        <v>0</v>
      </c>
      <c r="AS60" s="77">
        <v>0</v>
      </c>
      <c r="AT60" s="77">
        <v>106</v>
      </c>
      <c r="AU60" s="77">
        <v>65</v>
      </c>
      <c r="AV60" s="77">
        <v>1</v>
      </c>
      <c r="AW60" s="77">
        <v>1</v>
      </c>
      <c r="AX60" s="77"/>
      <c r="AY60" s="77"/>
      <c r="AZ60" s="77">
        <v>1</v>
      </c>
      <c r="BA60" s="77">
        <v>1</v>
      </c>
      <c r="BB60" s="77">
        <v>1</v>
      </c>
      <c r="BC60" s="77">
        <v>1</v>
      </c>
      <c r="BD60" s="77"/>
      <c r="BE60" s="77"/>
      <c r="BF60" s="77"/>
      <c r="BG60" s="77"/>
      <c r="BH60" s="77">
        <v>3</v>
      </c>
      <c r="BI60" s="77">
        <v>1</v>
      </c>
      <c r="BJ60" s="77"/>
      <c r="BK60" s="77"/>
      <c r="BL60" s="77"/>
      <c r="BM60" s="77">
        <v>0</v>
      </c>
      <c r="BN60" s="77">
        <v>0</v>
      </c>
      <c r="BO60" s="77"/>
      <c r="BP60" s="77">
        <v>0</v>
      </c>
      <c r="BQ60" s="77">
        <v>20</v>
      </c>
      <c r="BR60" s="77">
        <v>0</v>
      </c>
      <c r="BS60" s="77">
        <v>1</v>
      </c>
      <c r="BT60" s="77">
        <v>1</v>
      </c>
      <c r="BU60" s="77">
        <v>1</v>
      </c>
      <c r="BV60" s="77">
        <v>1</v>
      </c>
      <c r="BW60" s="77">
        <v>1</v>
      </c>
      <c r="BX60" s="77">
        <v>1</v>
      </c>
      <c r="BY60" s="77"/>
      <c r="BZ60" s="77">
        <v>106</v>
      </c>
      <c r="CA60" s="77">
        <v>65</v>
      </c>
      <c r="CB60" s="77"/>
      <c r="CC60" s="77"/>
      <c r="CD60" s="77"/>
      <c r="CE60" s="77"/>
      <c r="CF60" s="77">
        <v>0</v>
      </c>
      <c r="CG60" s="77">
        <v>0</v>
      </c>
      <c r="CH60" s="77"/>
      <c r="CI60" s="77"/>
      <c r="CJ60" s="77"/>
      <c r="CK60" s="77"/>
      <c r="CL60" s="77"/>
      <c r="CM60" s="77">
        <v>0</v>
      </c>
      <c r="CN60" s="77"/>
      <c r="CO60" s="77">
        <v>0</v>
      </c>
      <c r="CP60" s="77">
        <f>IF('1.Смета.или.Акт'!F103=AC60+AD60+AF60,P60+Q60+S60,I60*AB60)</f>
        <v>404</v>
      </c>
      <c r="CQ60" s="77">
        <f t="shared" si="68"/>
        <v>0.26</v>
      </c>
      <c r="CR60" s="77">
        <f t="shared" si="69"/>
        <v>0</v>
      </c>
      <c r="CS60" s="77">
        <f t="shared" si="70"/>
        <v>0</v>
      </c>
      <c r="CT60" s="77">
        <f t="shared" si="71"/>
        <v>0</v>
      </c>
      <c r="CU60" s="77">
        <f t="shared" si="72"/>
        <v>0</v>
      </c>
      <c r="CV60" s="77">
        <f t="shared" si="73"/>
        <v>0</v>
      </c>
      <c r="CW60" s="77">
        <f t="shared" si="74"/>
        <v>0</v>
      </c>
      <c r="CX60" s="77">
        <f t="shared" si="75"/>
        <v>0</v>
      </c>
      <c r="CY60" s="77">
        <f t="shared" si="76"/>
        <v>0</v>
      </c>
      <c r="CZ60" s="77">
        <f t="shared" si="77"/>
        <v>0</v>
      </c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>
        <v>0</v>
      </c>
      <c r="DO60" s="77">
        <v>0</v>
      </c>
      <c r="DP60" s="77">
        <v>1</v>
      </c>
      <c r="DQ60" s="77">
        <v>1</v>
      </c>
      <c r="DR60" s="77"/>
      <c r="DS60" s="77"/>
      <c r="DT60" s="77"/>
      <c r="DU60" s="77">
        <v>1013</v>
      </c>
      <c r="DV60" s="77" t="s">
        <v>171</v>
      </c>
      <c r="DW60" s="77" t="str">
        <f>'1.Смета.или.Акт'!D103</f>
        <v>ШТ</v>
      </c>
      <c r="DX60" s="77">
        <v>1</v>
      </c>
      <c r="DY60" s="77"/>
      <c r="DZ60" s="77"/>
      <c r="EA60" s="77"/>
      <c r="EB60" s="77"/>
      <c r="EC60" s="77"/>
      <c r="ED60" s="77"/>
      <c r="EE60" s="77">
        <v>32653299</v>
      </c>
      <c r="EF60" s="77">
        <v>20</v>
      </c>
      <c r="EG60" s="77" t="s">
        <v>356</v>
      </c>
      <c r="EH60" s="77">
        <v>0</v>
      </c>
      <c r="EI60" s="77"/>
      <c r="EJ60" s="77">
        <v>1</v>
      </c>
      <c r="EK60" s="77">
        <v>0</v>
      </c>
      <c r="EL60" s="77" t="s">
        <v>357</v>
      </c>
      <c r="EM60" s="77" t="s">
        <v>358</v>
      </c>
      <c r="EN60" s="77"/>
      <c r="EO60" s="77"/>
      <c r="EP60" s="77"/>
      <c r="EQ60" s="77">
        <v>0</v>
      </c>
      <c r="ER60" s="77">
        <v>0.25</v>
      </c>
      <c r="ES60" s="77">
        <v>0.26</v>
      </c>
      <c r="ET60" s="77">
        <v>0</v>
      </c>
      <c r="EU60" s="77">
        <v>0</v>
      </c>
      <c r="EV60" s="77">
        <v>0</v>
      </c>
      <c r="EW60" s="77">
        <v>0</v>
      </c>
      <c r="EX60" s="77">
        <v>0</v>
      </c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  <c r="FO60" s="77"/>
      <c r="FP60" s="77"/>
      <c r="FQ60" s="77">
        <v>0</v>
      </c>
      <c r="FR60" s="77">
        <f t="shared" si="78"/>
        <v>0</v>
      </c>
      <c r="FS60" s="77">
        <v>0</v>
      </c>
      <c r="FT60" s="77"/>
      <c r="FU60" s="77"/>
      <c r="FV60" s="77"/>
      <c r="FW60" s="77"/>
      <c r="FX60" s="77">
        <v>106</v>
      </c>
      <c r="FY60" s="77">
        <v>65</v>
      </c>
      <c r="FZ60" s="77"/>
      <c r="GA60" s="77" t="s">
        <v>391</v>
      </c>
      <c r="GB60" s="77"/>
      <c r="GC60" s="77"/>
      <c r="GD60" s="77">
        <v>0</v>
      </c>
      <c r="GE60" s="77"/>
      <c r="GF60" s="77">
        <v>2018268843</v>
      </c>
      <c r="GG60" s="77">
        <v>2</v>
      </c>
      <c r="GH60" s="77">
        <v>2</v>
      </c>
      <c r="GI60" s="77">
        <v>-2</v>
      </c>
      <c r="GJ60" s="77">
        <v>0</v>
      </c>
      <c r="GK60" s="77">
        <f>ROUND(R60*(R12)/100,0)</f>
        <v>0</v>
      </c>
      <c r="GL60" s="77">
        <f t="shared" si="79"/>
        <v>0</v>
      </c>
      <c r="GM60" s="77">
        <f t="shared" si="80"/>
        <v>404</v>
      </c>
      <c r="GN60" s="77">
        <f t="shared" si="81"/>
        <v>404</v>
      </c>
      <c r="GO60" s="77">
        <f t="shared" si="82"/>
        <v>0</v>
      </c>
      <c r="GP60" s="77">
        <f t="shared" si="83"/>
        <v>0</v>
      </c>
      <c r="GQ60" s="77"/>
      <c r="GR60" s="77">
        <v>0</v>
      </c>
      <c r="GS60" s="77">
        <v>2</v>
      </c>
      <c r="GT60" s="77">
        <v>0</v>
      </c>
      <c r="GU60" s="77"/>
      <c r="GV60" s="77">
        <f t="shared" si="84"/>
        <v>0</v>
      </c>
      <c r="GW60" s="77">
        <v>1</v>
      </c>
      <c r="GX60" s="77">
        <f t="shared" si="85"/>
        <v>0</v>
      </c>
      <c r="GY60" s="77"/>
      <c r="GZ60" s="77"/>
      <c r="HA60" s="77">
        <v>0</v>
      </c>
      <c r="HB60" s="77">
        <v>0</v>
      </c>
      <c r="HC60" s="77"/>
      <c r="HD60" s="77"/>
      <c r="HE60" s="77"/>
      <c r="HF60" s="77"/>
      <c r="HG60" s="77"/>
      <c r="HH60" s="77"/>
      <c r="HI60" s="77"/>
      <c r="HJ60" s="77"/>
      <c r="HK60" s="77"/>
      <c r="HL60" s="77"/>
      <c r="HM60" s="77"/>
      <c r="HN60" s="77"/>
      <c r="HO60" s="77"/>
      <c r="HP60" s="77"/>
      <c r="HQ60" s="77"/>
      <c r="HR60" s="77"/>
      <c r="HS60" s="77"/>
      <c r="HT60" s="77"/>
      <c r="HU60" s="77"/>
      <c r="HV60" s="77"/>
      <c r="HW60" s="77"/>
      <c r="HX60" s="77"/>
      <c r="HY60" s="77"/>
      <c r="HZ60" s="77"/>
      <c r="IA60" s="77"/>
      <c r="IB60" s="77"/>
      <c r="IC60" s="77"/>
      <c r="ID60" s="77"/>
      <c r="IE60" s="77"/>
      <c r="IF60" s="77">
        <v>-1</v>
      </c>
      <c r="IG60" s="77"/>
      <c r="IH60" s="77"/>
      <c r="II60" s="77"/>
      <c r="IJ60" s="77"/>
      <c r="IK60" s="77">
        <v>0</v>
      </c>
      <c r="IL60" s="77"/>
      <c r="IM60" s="77"/>
      <c r="IN60" s="77"/>
      <c r="IO60" s="77"/>
      <c r="IP60" s="77"/>
      <c r="IQ60" s="77"/>
      <c r="IR60" s="77"/>
      <c r="IS60" s="77"/>
      <c r="IT60" s="77"/>
      <c r="IU60" s="77"/>
    </row>
    <row r="61" spans="1:255" x14ac:dyDescent="0.2">
      <c r="A61">
        <v>18</v>
      </c>
      <c r="B61">
        <v>1</v>
      </c>
      <c r="C61">
        <v>199</v>
      </c>
      <c r="E61" t="s">
        <v>280</v>
      </c>
      <c r="F61" t="s">
        <v>178</v>
      </c>
      <c r="G61" t="s">
        <v>179</v>
      </c>
      <c r="H61" t="s">
        <v>171</v>
      </c>
      <c r="I61">
        <f>I59*J61</f>
        <v>1554.0000000000007</v>
      </c>
      <c r="J61">
        <v>999.80698706813405</v>
      </c>
      <c r="O61">
        <f t="shared" si="53"/>
        <v>2739</v>
      </c>
      <c r="P61">
        <f t="shared" si="54"/>
        <v>2739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34744229</v>
      </c>
      <c r="AB61">
        <f>ROUND((AC61+AD61+AF61),2)</f>
        <v>0.26</v>
      </c>
      <c r="AC61">
        <f>ROUND((ES61),2)</f>
        <v>0.26</v>
      </c>
      <c r="AD61">
        <f>ROUND((((ET61)-(EU61))+AE61),2)</f>
        <v>0</v>
      </c>
      <c r="AE61">
        <f t="shared" si="86"/>
        <v>0</v>
      </c>
      <c r="AF61">
        <f t="shared" si="86"/>
        <v>0</v>
      </c>
      <c r="AG61">
        <f t="shared" si="64"/>
        <v>0</v>
      </c>
      <c r="AH61">
        <f t="shared" si="65"/>
        <v>0</v>
      </c>
      <c r="AI61">
        <f t="shared" si="66"/>
        <v>0</v>
      </c>
      <c r="AJ61">
        <f t="shared" si="67"/>
        <v>0</v>
      </c>
      <c r="AK61">
        <v>0.26</v>
      </c>
      <c r="AL61">
        <v>0.26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106</v>
      </c>
      <c r="AU61">
        <v>65</v>
      </c>
      <c r="AV61">
        <v>1</v>
      </c>
      <c r="AW61">
        <v>1</v>
      </c>
      <c r="AZ61">
        <v>6.78</v>
      </c>
      <c r="BA61">
        <v>1</v>
      </c>
      <c r="BB61">
        <v>1</v>
      </c>
      <c r="BC61">
        <v>6.78</v>
      </c>
      <c r="BH61">
        <v>3</v>
      </c>
      <c r="BI61">
        <v>1</v>
      </c>
      <c r="BM61">
        <v>0</v>
      </c>
      <c r="BN61">
        <v>0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Z61">
        <v>106</v>
      </c>
      <c r="CA61">
        <v>65</v>
      </c>
      <c r="CF61">
        <v>0</v>
      </c>
      <c r="CG61">
        <v>0</v>
      </c>
      <c r="CM61">
        <v>0</v>
      </c>
      <c r="CO61">
        <v>0</v>
      </c>
      <c r="CP61">
        <f>(P61+Q61+S61)</f>
        <v>2739</v>
      </c>
      <c r="CQ61">
        <f t="shared" si="68"/>
        <v>1.7628000000000001</v>
      </c>
      <c r="CR61">
        <f t="shared" si="69"/>
        <v>0</v>
      </c>
      <c r="CS61">
        <f t="shared" si="70"/>
        <v>0</v>
      </c>
      <c r="CT61">
        <f t="shared" si="71"/>
        <v>0</v>
      </c>
      <c r="CU61">
        <f t="shared" si="72"/>
        <v>0</v>
      </c>
      <c r="CV61">
        <f t="shared" si="73"/>
        <v>0</v>
      </c>
      <c r="CW61">
        <f t="shared" si="74"/>
        <v>0</v>
      </c>
      <c r="CX61">
        <f t="shared" si="75"/>
        <v>0</v>
      </c>
      <c r="CY61">
        <f t="shared" si="76"/>
        <v>0</v>
      </c>
      <c r="CZ61">
        <f t="shared" si="77"/>
        <v>0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171</v>
      </c>
      <c r="DW61" t="s">
        <v>171</v>
      </c>
      <c r="DX61">
        <v>1</v>
      </c>
      <c r="EE61">
        <v>32653299</v>
      </c>
      <c r="EF61">
        <v>20</v>
      </c>
      <c r="EG61" t="s">
        <v>356</v>
      </c>
      <c r="EH61">
        <v>0</v>
      </c>
      <c r="EJ61">
        <v>1</v>
      </c>
      <c r="EK61">
        <v>0</v>
      </c>
      <c r="EL61" t="s">
        <v>357</v>
      </c>
      <c r="EM61" t="s">
        <v>358</v>
      </c>
      <c r="EQ61">
        <v>0</v>
      </c>
      <c r="ER61">
        <v>1.71</v>
      </c>
      <c r="ES61">
        <v>0.26</v>
      </c>
      <c r="ET61">
        <v>0</v>
      </c>
      <c r="EU61">
        <v>0</v>
      </c>
      <c r="EV61">
        <v>0</v>
      </c>
      <c r="EW61">
        <v>0</v>
      </c>
      <c r="EX61">
        <v>0</v>
      </c>
      <c r="EZ61">
        <v>5</v>
      </c>
      <c r="FC61">
        <v>0</v>
      </c>
      <c r="FD61">
        <v>18</v>
      </c>
      <c r="FF61">
        <v>1.71</v>
      </c>
      <c r="FQ61">
        <v>0</v>
      </c>
      <c r="FR61">
        <f t="shared" si="78"/>
        <v>0</v>
      </c>
      <c r="FS61">
        <v>0</v>
      </c>
      <c r="FX61">
        <v>106</v>
      </c>
      <c r="FY61">
        <v>65</v>
      </c>
      <c r="GA61" t="s">
        <v>391</v>
      </c>
      <c r="GD61">
        <v>0</v>
      </c>
      <c r="GF61">
        <v>2018268843</v>
      </c>
      <c r="GG61">
        <v>1</v>
      </c>
      <c r="GH61">
        <v>3</v>
      </c>
      <c r="GI61">
        <v>4</v>
      </c>
      <c r="GJ61">
        <v>0</v>
      </c>
      <c r="GK61">
        <f>ROUND(R61*(S12)/100,0)</f>
        <v>0</v>
      </c>
      <c r="GL61">
        <f t="shared" si="79"/>
        <v>0</v>
      </c>
      <c r="GM61">
        <f t="shared" si="80"/>
        <v>2739</v>
      </c>
      <c r="GN61">
        <f t="shared" si="81"/>
        <v>2739</v>
      </c>
      <c r="GO61">
        <f t="shared" si="82"/>
        <v>0</v>
      </c>
      <c r="GP61">
        <f t="shared" si="83"/>
        <v>0</v>
      </c>
      <c r="GR61">
        <v>1</v>
      </c>
      <c r="GS61">
        <v>1</v>
      </c>
      <c r="GT61">
        <v>0</v>
      </c>
      <c r="GV61">
        <f t="shared" si="84"/>
        <v>0</v>
      </c>
      <c r="GW61">
        <v>1</v>
      </c>
      <c r="GX61">
        <f t="shared" si="85"/>
        <v>0</v>
      </c>
      <c r="HA61">
        <v>0</v>
      </c>
      <c r="HB61">
        <v>0</v>
      </c>
      <c r="IF61">
        <v>-1</v>
      </c>
      <c r="IK61">
        <v>0</v>
      </c>
    </row>
    <row r="62" spans="1:255" x14ac:dyDescent="0.2">
      <c r="A62" s="77">
        <v>18</v>
      </c>
      <c r="B62" s="77">
        <v>1</v>
      </c>
      <c r="C62" s="77">
        <v>179</v>
      </c>
      <c r="D62" s="77"/>
      <c r="E62" s="77" t="s">
        <v>282</v>
      </c>
      <c r="F62" s="77" t="str">
        <f>'1.Смета.или.Акт'!B105</f>
        <v>08.3.09.05</v>
      </c>
      <c r="G62" s="77" t="str">
        <f>'1.Смета.или.Акт'!C105</f>
        <v>Профлист</v>
      </c>
      <c r="H62" s="77" t="s">
        <v>171</v>
      </c>
      <c r="I62" s="77">
        <f>I58*J62</f>
        <v>22.499999999999957</v>
      </c>
      <c r="J62" s="77">
        <v>14.475969889982601</v>
      </c>
      <c r="K62" s="77"/>
      <c r="L62" s="77"/>
      <c r="M62" s="77"/>
      <c r="N62" s="77"/>
      <c r="O62" s="77">
        <f t="shared" si="53"/>
        <v>6488</v>
      </c>
      <c r="P62" s="77">
        <f t="shared" si="54"/>
        <v>6488</v>
      </c>
      <c r="Q62" s="77">
        <f t="shared" si="55"/>
        <v>0</v>
      </c>
      <c r="R62" s="77">
        <f t="shared" si="56"/>
        <v>0</v>
      </c>
      <c r="S62" s="77">
        <f t="shared" si="57"/>
        <v>0</v>
      </c>
      <c r="T62" s="77">
        <f t="shared" si="58"/>
        <v>0</v>
      </c>
      <c r="U62" s="77">
        <f t="shared" si="59"/>
        <v>0</v>
      </c>
      <c r="V62" s="77">
        <f t="shared" si="60"/>
        <v>0</v>
      </c>
      <c r="W62" s="77">
        <f t="shared" si="61"/>
        <v>0</v>
      </c>
      <c r="X62" s="77">
        <f t="shared" si="62"/>
        <v>0</v>
      </c>
      <c r="Y62" s="77">
        <f t="shared" si="63"/>
        <v>0</v>
      </c>
      <c r="Z62" s="77"/>
      <c r="AA62" s="77">
        <v>34744228</v>
      </c>
      <c r="AB62" s="77">
        <f>ROUND((AC62+AD62+AF62),2)</f>
        <v>288.33999999999997</v>
      </c>
      <c r="AC62" s="77">
        <f>'1.Смета.или.Акт'!F105</f>
        <v>288.33999999999997</v>
      </c>
      <c r="AD62" s="77">
        <f>ROUND((((ET62)-(EU62))+AE62),2)</f>
        <v>0</v>
      </c>
      <c r="AE62" s="77">
        <f t="shared" si="86"/>
        <v>0</v>
      </c>
      <c r="AF62" s="77">
        <f t="shared" si="86"/>
        <v>0</v>
      </c>
      <c r="AG62" s="77">
        <f t="shared" si="64"/>
        <v>0</v>
      </c>
      <c r="AH62" s="77">
        <f t="shared" si="65"/>
        <v>0</v>
      </c>
      <c r="AI62" s="77">
        <f t="shared" si="66"/>
        <v>0</v>
      </c>
      <c r="AJ62" s="77">
        <f t="shared" si="67"/>
        <v>0</v>
      </c>
      <c r="AK62" s="77">
        <v>288.33999999999997</v>
      </c>
      <c r="AL62" s="77">
        <v>288.33999999999997</v>
      </c>
      <c r="AM62" s="77">
        <v>0</v>
      </c>
      <c r="AN62" s="77">
        <v>0</v>
      </c>
      <c r="AO62" s="77">
        <v>0</v>
      </c>
      <c r="AP62" s="77">
        <v>0</v>
      </c>
      <c r="AQ62" s="77">
        <v>0</v>
      </c>
      <c r="AR62" s="77">
        <v>0</v>
      </c>
      <c r="AS62" s="77">
        <v>0</v>
      </c>
      <c r="AT62" s="77">
        <v>106</v>
      </c>
      <c r="AU62" s="77">
        <v>65</v>
      </c>
      <c r="AV62" s="77">
        <v>1</v>
      </c>
      <c r="AW62" s="77">
        <v>1</v>
      </c>
      <c r="AX62" s="77"/>
      <c r="AY62" s="77"/>
      <c r="AZ62" s="77">
        <v>1</v>
      </c>
      <c r="BA62" s="77">
        <v>1</v>
      </c>
      <c r="BB62" s="77">
        <v>1</v>
      </c>
      <c r="BC62" s="77">
        <v>1</v>
      </c>
      <c r="BD62" s="77"/>
      <c r="BE62" s="77"/>
      <c r="BF62" s="77"/>
      <c r="BG62" s="77"/>
      <c r="BH62" s="77">
        <v>3</v>
      </c>
      <c r="BI62" s="77">
        <v>1</v>
      </c>
      <c r="BJ62" s="77"/>
      <c r="BK62" s="77"/>
      <c r="BL62" s="77"/>
      <c r="BM62" s="77">
        <v>0</v>
      </c>
      <c r="BN62" s="77">
        <v>0</v>
      </c>
      <c r="BO62" s="77"/>
      <c r="BP62" s="77">
        <v>0</v>
      </c>
      <c r="BQ62" s="77">
        <v>20</v>
      </c>
      <c r="BR62" s="77">
        <v>0</v>
      </c>
      <c r="BS62" s="77">
        <v>1</v>
      </c>
      <c r="BT62" s="77">
        <v>1</v>
      </c>
      <c r="BU62" s="77">
        <v>1</v>
      </c>
      <c r="BV62" s="77">
        <v>1</v>
      </c>
      <c r="BW62" s="77">
        <v>1</v>
      </c>
      <c r="BX62" s="77">
        <v>1</v>
      </c>
      <c r="BY62" s="77"/>
      <c r="BZ62" s="77">
        <v>106</v>
      </c>
      <c r="CA62" s="77">
        <v>65</v>
      </c>
      <c r="CB62" s="77"/>
      <c r="CC62" s="77"/>
      <c r="CD62" s="77"/>
      <c r="CE62" s="77"/>
      <c r="CF62" s="77">
        <v>0</v>
      </c>
      <c r="CG62" s="77">
        <v>0</v>
      </c>
      <c r="CH62" s="77"/>
      <c r="CI62" s="77"/>
      <c r="CJ62" s="77"/>
      <c r="CK62" s="77"/>
      <c r="CL62" s="77"/>
      <c r="CM62" s="77">
        <v>0</v>
      </c>
      <c r="CN62" s="77"/>
      <c r="CO62" s="77">
        <v>0</v>
      </c>
      <c r="CP62" s="77">
        <f>IF('1.Смета.или.Акт'!F105=AC62+AD62+AF62,P62+Q62+S62,I62*AB62)</f>
        <v>6488</v>
      </c>
      <c r="CQ62" s="77">
        <f t="shared" si="68"/>
        <v>288.33999999999997</v>
      </c>
      <c r="CR62" s="77">
        <f t="shared" si="69"/>
        <v>0</v>
      </c>
      <c r="CS62" s="77">
        <f t="shared" si="70"/>
        <v>0</v>
      </c>
      <c r="CT62" s="77">
        <f t="shared" si="71"/>
        <v>0</v>
      </c>
      <c r="CU62" s="77">
        <f t="shared" si="72"/>
        <v>0</v>
      </c>
      <c r="CV62" s="77">
        <f t="shared" si="73"/>
        <v>0</v>
      </c>
      <c r="CW62" s="77">
        <f t="shared" si="74"/>
        <v>0</v>
      </c>
      <c r="CX62" s="77">
        <f t="shared" si="75"/>
        <v>0</v>
      </c>
      <c r="CY62" s="77">
        <f t="shared" si="76"/>
        <v>0</v>
      </c>
      <c r="CZ62" s="77">
        <f t="shared" si="77"/>
        <v>0</v>
      </c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>
        <v>0</v>
      </c>
      <c r="DO62" s="77">
        <v>0</v>
      </c>
      <c r="DP62" s="77">
        <v>1</v>
      </c>
      <c r="DQ62" s="77">
        <v>1</v>
      </c>
      <c r="DR62" s="77"/>
      <c r="DS62" s="77"/>
      <c r="DT62" s="77"/>
      <c r="DU62" s="77">
        <v>1013</v>
      </c>
      <c r="DV62" s="77" t="s">
        <v>171</v>
      </c>
      <c r="DW62" s="77" t="str">
        <f>'1.Смета.или.Акт'!D105</f>
        <v>ШТ</v>
      </c>
      <c r="DX62" s="77">
        <v>1</v>
      </c>
      <c r="DY62" s="77"/>
      <c r="DZ62" s="77"/>
      <c r="EA62" s="77"/>
      <c r="EB62" s="77"/>
      <c r="EC62" s="77"/>
      <c r="ED62" s="77"/>
      <c r="EE62" s="77">
        <v>32653299</v>
      </c>
      <c r="EF62" s="77">
        <v>20</v>
      </c>
      <c r="EG62" s="77" t="s">
        <v>356</v>
      </c>
      <c r="EH62" s="77">
        <v>0</v>
      </c>
      <c r="EI62" s="77"/>
      <c r="EJ62" s="77">
        <v>1</v>
      </c>
      <c r="EK62" s="77">
        <v>0</v>
      </c>
      <c r="EL62" s="77" t="s">
        <v>357</v>
      </c>
      <c r="EM62" s="77" t="s">
        <v>358</v>
      </c>
      <c r="EN62" s="77"/>
      <c r="EO62" s="77"/>
      <c r="EP62" s="77"/>
      <c r="EQ62" s="77">
        <v>0</v>
      </c>
      <c r="ER62" s="77">
        <v>282.69</v>
      </c>
      <c r="ES62" s="77">
        <v>288.33999999999997</v>
      </c>
      <c r="ET62" s="77">
        <v>0</v>
      </c>
      <c r="EU62" s="77">
        <v>0</v>
      </c>
      <c r="EV62" s="77">
        <v>0</v>
      </c>
      <c r="EW62" s="77">
        <v>0</v>
      </c>
      <c r="EX62" s="77">
        <v>0</v>
      </c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>
        <v>0</v>
      </c>
      <c r="FR62" s="77">
        <f t="shared" si="78"/>
        <v>0</v>
      </c>
      <c r="FS62" s="77">
        <v>0</v>
      </c>
      <c r="FT62" s="77"/>
      <c r="FU62" s="77"/>
      <c r="FV62" s="77"/>
      <c r="FW62" s="77"/>
      <c r="FX62" s="77">
        <v>106</v>
      </c>
      <c r="FY62" s="77">
        <v>65</v>
      </c>
      <c r="FZ62" s="77"/>
      <c r="GA62" s="77" t="s">
        <v>392</v>
      </c>
      <c r="GB62" s="77"/>
      <c r="GC62" s="77"/>
      <c r="GD62" s="77">
        <v>0</v>
      </c>
      <c r="GE62" s="77"/>
      <c r="GF62" s="77">
        <v>-273461342</v>
      </c>
      <c r="GG62" s="77">
        <v>2</v>
      </c>
      <c r="GH62" s="77">
        <v>2</v>
      </c>
      <c r="GI62" s="77">
        <v>-2</v>
      </c>
      <c r="GJ62" s="77">
        <v>0</v>
      </c>
      <c r="GK62" s="77">
        <f>ROUND(R62*(R12)/100,0)</f>
        <v>0</v>
      </c>
      <c r="GL62" s="77">
        <f t="shared" si="79"/>
        <v>0</v>
      </c>
      <c r="GM62" s="77">
        <f t="shared" si="80"/>
        <v>6488</v>
      </c>
      <c r="GN62" s="77">
        <f t="shared" si="81"/>
        <v>6488</v>
      </c>
      <c r="GO62" s="77">
        <f t="shared" si="82"/>
        <v>0</v>
      </c>
      <c r="GP62" s="77">
        <f t="shared" si="83"/>
        <v>0</v>
      </c>
      <c r="GQ62" s="77"/>
      <c r="GR62" s="77">
        <v>0</v>
      </c>
      <c r="GS62" s="77">
        <v>2</v>
      </c>
      <c r="GT62" s="77">
        <v>0</v>
      </c>
      <c r="GU62" s="77"/>
      <c r="GV62" s="77">
        <f t="shared" si="84"/>
        <v>0</v>
      </c>
      <c r="GW62" s="77">
        <v>1</v>
      </c>
      <c r="GX62" s="77">
        <f t="shared" si="85"/>
        <v>0</v>
      </c>
      <c r="GY62" s="77"/>
      <c r="GZ62" s="77"/>
      <c r="HA62" s="77">
        <v>0</v>
      </c>
      <c r="HB62" s="77">
        <v>0</v>
      </c>
      <c r="HC62" s="77"/>
      <c r="HD62" s="77"/>
      <c r="HE62" s="77"/>
      <c r="HF62" s="77"/>
      <c r="HG62" s="77"/>
      <c r="HH62" s="77"/>
      <c r="HI62" s="77"/>
      <c r="HJ62" s="77"/>
      <c r="HK62" s="77"/>
      <c r="HL62" s="77"/>
      <c r="HM62" s="77"/>
      <c r="HN62" s="77"/>
      <c r="HO62" s="77"/>
      <c r="HP62" s="77"/>
      <c r="HQ62" s="77"/>
      <c r="HR62" s="77"/>
      <c r="HS62" s="77"/>
      <c r="HT62" s="77"/>
      <c r="HU62" s="77"/>
      <c r="HV62" s="77"/>
      <c r="HW62" s="77"/>
      <c r="HX62" s="77"/>
      <c r="HY62" s="77"/>
      <c r="HZ62" s="77"/>
      <c r="IA62" s="77"/>
      <c r="IB62" s="77"/>
      <c r="IC62" s="77"/>
      <c r="ID62" s="77"/>
      <c r="IE62" s="77"/>
      <c r="IF62" s="77">
        <v>-1</v>
      </c>
      <c r="IG62" s="77"/>
      <c r="IH62" s="77"/>
      <c r="II62" s="77"/>
      <c r="IJ62" s="77"/>
      <c r="IK62" s="77">
        <v>0</v>
      </c>
      <c r="IL62" s="77"/>
      <c r="IM62" s="77"/>
      <c r="IN62" s="77"/>
      <c r="IO62" s="77"/>
      <c r="IP62" s="77"/>
      <c r="IQ62" s="77"/>
      <c r="IR62" s="77"/>
      <c r="IS62" s="77"/>
      <c r="IT62" s="77"/>
      <c r="IU62" s="77"/>
    </row>
    <row r="63" spans="1:255" x14ac:dyDescent="0.2">
      <c r="A63">
        <v>18</v>
      </c>
      <c r="B63">
        <v>1</v>
      </c>
      <c r="C63">
        <v>202</v>
      </c>
      <c r="E63" t="s">
        <v>282</v>
      </c>
      <c r="F63" t="s">
        <v>176</v>
      </c>
      <c r="G63" t="s">
        <v>177</v>
      </c>
      <c r="H63" t="s">
        <v>171</v>
      </c>
      <c r="I63">
        <f>I59*J63</f>
        <v>22.499999999999957</v>
      </c>
      <c r="J63">
        <v>14.475969889982601</v>
      </c>
      <c r="O63">
        <f t="shared" si="53"/>
        <v>43986</v>
      </c>
      <c r="P63">
        <f t="shared" si="54"/>
        <v>43986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34744229</v>
      </c>
      <c r="AB63">
        <f>ROUND((AC63+AD63+AF63),2)</f>
        <v>288.33999999999997</v>
      </c>
      <c r="AC63">
        <f t="shared" ref="AC63:AC69" si="87">ROUND((ES63),2)</f>
        <v>288.33999999999997</v>
      </c>
      <c r="AD63">
        <f>ROUND((((ET63)-(EU63))+AE63),2)</f>
        <v>0</v>
      </c>
      <c r="AE63">
        <f t="shared" si="86"/>
        <v>0</v>
      </c>
      <c r="AF63">
        <f t="shared" si="86"/>
        <v>0</v>
      </c>
      <c r="AG63">
        <f t="shared" si="64"/>
        <v>0</v>
      </c>
      <c r="AH63">
        <f t="shared" si="65"/>
        <v>0</v>
      </c>
      <c r="AI63">
        <f t="shared" si="66"/>
        <v>0</v>
      </c>
      <c r="AJ63">
        <f t="shared" si="67"/>
        <v>0</v>
      </c>
      <c r="AK63">
        <v>288.33999999999997</v>
      </c>
      <c r="AL63">
        <v>288.33999999999997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106</v>
      </c>
      <c r="AU63">
        <v>65</v>
      </c>
      <c r="AV63">
        <v>1</v>
      </c>
      <c r="AW63">
        <v>1</v>
      </c>
      <c r="AZ63">
        <v>6.78</v>
      </c>
      <c r="BA63">
        <v>1</v>
      </c>
      <c r="BB63">
        <v>1</v>
      </c>
      <c r="BC63">
        <v>6.78</v>
      </c>
      <c r="BH63">
        <v>3</v>
      </c>
      <c r="BI63">
        <v>1</v>
      </c>
      <c r="BM63">
        <v>0</v>
      </c>
      <c r="BN63">
        <v>0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Z63">
        <v>106</v>
      </c>
      <c r="CA63">
        <v>65</v>
      </c>
      <c r="CF63">
        <v>0</v>
      </c>
      <c r="CG63">
        <v>0</v>
      </c>
      <c r="CM63">
        <v>0</v>
      </c>
      <c r="CO63">
        <v>0</v>
      </c>
      <c r="CP63">
        <f>(P63+Q63+S63)</f>
        <v>43986</v>
      </c>
      <c r="CQ63">
        <f t="shared" si="68"/>
        <v>1954.9451999999999</v>
      </c>
      <c r="CR63">
        <f t="shared" si="69"/>
        <v>0</v>
      </c>
      <c r="CS63">
        <f t="shared" si="70"/>
        <v>0</v>
      </c>
      <c r="CT63">
        <f t="shared" si="71"/>
        <v>0</v>
      </c>
      <c r="CU63">
        <f t="shared" si="72"/>
        <v>0</v>
      </c>
      <c r="CV63">
        <f t="shared" si="73"/>
        <v>0</v>
      </c>
      <c r="CW63">
        <f t="shared" si="74"/>
        <v>0</v>
      </c>
      <c r="CX63">
        <f t="shared" si="75"/>
        <v>0</v>
      </c>
      <c r="CY63">
        <f t="shared" si="76"/>
        <v>0</v>
      </c>
      <c r="CZ63">
        <f t="shared" si="77"/>
        <v>0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171</v>
      </c>
      <c r="DW63" t="s">
        <v>171</v>
      </c>
      <c r="DX63">
        <v>1</v>
      </c>
      <c r="EE63">
        <v>32653299</v>
      </c>
      <c r="EF63">
        <v>20</v>
      </c>
      <c r="EG63" t="s">
        <v>356</v>
      </c>
      <c r="EH63">
        <v>0</v>
      </c>
      <c r="EJ63">
        <v>1</v>
      </c>
      <c r="EK63">
        <v>0</v>
      </c>
      <c r="EL63" t="s">
        <v>357</v>
      </c>
      <c r="EM63" t="s">
        <v>358</v>
      </c>
      <c r="EQ63">
        <v>0</v>
      </c>
      <c r="ER63">
        <v>1916.66</v>
      </c>
      <c r="ES63">
        <v>288.33999999999997</v>
      </c>
      <c r="ET63">
        <v>0</v>
      </c>
      <c r="EU63">
        <v>0</v>
      </c>
      <c r="EV63">
        <v>0</v>
      </c>
      <c r="EW63">
        <v>0</v>
      </c>
      <c r="EX63">
        <v>0</v>
      </c>
      <c r="EZ63">
        <v>5</v>
      </c>
      <c r="FC63">
        <v>0</v>
      </c>
      <c r="FD63">
        <v>18</v>
      </c>
      <c r="FF63">
        <v>1916.66</v>
      </c>
      <c r="FQ63">
        <v>0</v>
      </c>
      <c r="FR63">
        <f t="shared" si="78"/>
        <v>0</v>
      </c>
      <c r="FS63">
        <v>0</v>
      </c>
      <c r="FX63">
        <v>106</v>
      </c>
      <c r="FY63">
        <v>65</v>
      </c>
      <c r="GA63" t="s">
        <v>392</v>
      </c>
      <c r="GD63">
        <v>0</v>
      </c>
      <c r="GF63">
        <v>-273461342</v>
      </c>
      <c r="GG63">
        <v>1</v>
      </c>
      <c r="GH63">
        <v>3</v>
      </c>
      <c r="GI63">
        <v>4</v>
      </c>
      <c r="GJ63">
        <v>0</v>
      </c>
      <c r="GK63">
        <f>ROUND(R63*(S12)/100,0)</f>
        <v>0</v>
      </c>
      <c r="GL63">
        <f t="shared" si="79"/>
        <v>0</v>
      </c>
      <c r="GM63">
        <f t="shared" si="80"/>
        <v>43986</v>
      </c>
      <c r="GN63">
        <f t="shared" si="81"/>
        <v>43986</v>
      </c>
      <c r="GO63">
        <f t="shared" si="82"/>
        <v>0</v>
      </c>
      <c r="GP63">
        <f t="shared" si="83"/>
        <v>0</v>
      </c>
      <c r="GR63">
        <v>1</v>
      </c>
      <c r="GS63">
        <v>1</v>
      </c>
      <c r="GT63">
        <v>0</v>
      </c>
      <c r="GV63">
        <f t="shared" si="84"/>
        <v>0</v>
      </c>
      <c r="GW63">
        <v>1</v>
      </c>
      <c r="GX63">
        <f t="shared" si="85"/>
        <v>0</v>
      </c>
      <c r="HA63">
        <v>0</v>
      </c>
      <c r="HB63">
        <v>0</v>
      </c>
      <c r="IF63">
        <v>-1</v>
      </c>
      <c r="IK63">
        <v>0</v>
      </c>
    </row>
    <row r="64" spans="1:255" x14ac:dyDescent="0.2">
      <c r="A64" s="77">
        <v>17</v>
      </c>
      <c r="B64" s="77">
        <v>1</v>
      </c>
      <c r="C64" s="77">
        <f>ROW(SmtRes!A212)</f>
        <v>212</v>
      </c>
      <c r="D64" s="77">
        <f>ROW(EtalonRes!A212)</f>
        <v>212</v>
      </c>
      <c r="E64" s="77" t="s">
        <v>393</v>
      </c>
      <c r="F64" s="77" t="s">
        <v>284</v>
      </c>
      <c r="G64" s="77" t="s">
        <v>285</v>
      </c>
      <c r="H64" s="77" t="s">
        <v>242</v>
      </c>
      <c r="I64" s="77">
        <f>'1.Смета.или.Акт'!E107</f>
        <v>1.5543</v>
      </c>
      <c r="J64" s="77">
        <v>0</v>
      </c>
      <c r="K64" s="77"/>
      <c r="L64" s="77"/>
      <c r="M64" s="77"/>
      <c r="N64" s="77"/>
      <c r="O64" s="77">
        <f t="shared" si="53"/>
        <v>336</v>
      </c>
      <c r="P64" s="77">
        <f t="shared" si="54"/>
        <v>268</v>
      </c>
      <c r="Q64" s="77">
        <f t="shared" si="55"/>
        <v>8</v>
      </c>
      <c r="R64" s="77">
        <f t="shared" si="56"/>
        <v>1</v>
      </c>
      <c r="S64" s="77">
        <f t="shared" si="57"/>
        <v>60</v>
      </c>
      <c r="T64" s="77">
        <f t="shared" si="58"/>
        <v>0</v>
      </c>
      <c r="U64" s="77">
        <f t="shared" si="59"/>
        <v>6.8233769999999998</v>
      </c>
      <c r="V64" s="77">
        <f t="shared" si="60"/>
        <v>9.3257999999999994E-2</v>
      </c>
      <c r="W64" s="77">
        <f t="shared" si="61"/>
        <v>0</v>
      </c>
      <c r="X64" s="77">
        <f t="shared" si="62"/>
        <v>72</v>
      </c>
      <c r="Y64" s="77">
        <f t="shared" si="63"/>
        <v>38</v>
      </c>
      <c r="Z64" s="77"/>
      <c r="AA64" s="77">
        <v>34744228</v>
      </c>
      <c r="AB64" s="77">
        <f>'1.Смета.или.Акт'!F107</f>
        <v>215.53</v>
      </c>
      <c r="AC64" s="77">
        <f t="shared" si="87"/>
        <v>172.29</v>
      </c>
      <c r="AD64" s="77">
        <f>'1.Смета.или.Акт'!H107</f>
        <v>4.87</v>
      </c>
      <c r="AE64" s="77">
        <f>'1.Смета.или.Акт'!I107</f>
        <v>0.73</v>
      </c>
      <c r="AF64" s="77">
        <f>'1.Смета.или.Акт'!G107</f>
        <v>38.369999999999997</v>
      </c>
      <c r="AG64" s="77">
        <f t="shared" si="64"/>
        <v>0</v>
      </c>
      <c r="AH64" s="77">
        <f t="shared" si="65"/>
        <v>4.3899999999999997</v>
      </c>
      <c r="AI64" s="77">
        <f t="shared" si="66"/>
        <v>0.06</v>
      </c>
      <c r="AJ64" s="77">
        <f t="shared" si="67"/>
        <v>0</v>
      </c>
      <c r="AK64" s="77">
        <v>215.53</v>
      </c>
      <c r="AL64" s="77">
        <v>172.29</v>
      </c>
      <c r="AM64" s="77">
        <v>4.87</v>
      </c>
      <c r="AN64" s="77">
        <v>0.73</v>
      </c>
      <c r="AO64" s="77">
        <v>38.369999999999997</v>
      </c>
      <c r="AP64" s="77">
        <v>0</v>
      </c>
      <c r="AQ64" s="77">
        <v>4.3899999999999997</v>
      </c>
      <c r="AR64" s="77">
        <v>0.06</v>
      </c>
      <c r="AS64" s="77">
        <v>0</v>
      </c>
      <c r="AT64" s="77">
        <f>'1.Смета.или.Акт'!E108</f>
        <v>118</v>
      </c>
      <c r="AU64" s="77">
        <f>'1.Смета.или.Акт'!E109</f>
        <v>63</v>
      </c>
      <c r="AV64" s="77">
        <v>1</v>
      </c>
      <c r="AW64" s="77">
        <v>1</v>
      </c>
      <c r="AX64" s="77"/>
      <c r="AY64" s="77"/>
      <c r="AZ64" s="77">
        <v>1</v>
      </c>
      <c r="BA64" s="77">
        <v>1</v>
      </c>
      <c r="BB64" s="77">
        <v>1</v>
      </c>
      <c r="BC64" s="77">
        <v>1</v>
      </c>
      <c r="BD64" s="77"/>
      <c r="BE64" s="77"/>
      <c r="BF64" s="77"/>
      <c r="BG64" s="77"/>
      <c r="BH64" s="77">
        <v>0</v>
      </c>
      <c r="BI64" s="77">
        <v>1</v>
      </c>
      <c r="BJ64" s="77" t="s">
        <v>394</v>
      </c>
      <c r="BK64" s="77"/>
      <c r="BL64" s="77"/>
      <c r="BM64" s="77">
        <v>10001</v>
      </c>
      <c r="BN64" s="77">
        <v>0</v>
      </c>
      <c r="BO64" s="77"/>
      <c r="BP64" s="77">
        <v>0</v>
      </c>
      <c r="BQ64" s="77">
        <v>1</v>
      </c>
      <c r="BR64" s="77">
        <v>0</v>
      </c>
      <c r="BS64" s="77">
        <v>1</v>
      </c>
      <c r="BT64" s="77">
        <v>1</v>
      </c>
      <c r="BU64" s="77">
        <v>1</v>
      </c>
      <c r="BV64" s="77">
        <v>1</v>
      </c>
      <c r="BW64" s="77">
        <v>1</v>
      </c>
      <c r="BX64" s="77">
        <v>1</v>
      </c>
      <c r="BY64" s="77"/>
      <c r="BZ64" s="77">
        <v>118</v>
      </c>
      <c r="CA64" s="77">
        <v>63</v>
      </c>
      <c r="CB64" s="77"/>
      <c r="CC64" s="77"/>
      <c r="CD64" s="77"/>
      <c r="CE64" s="77"/>
      <c r="CF64" s="77">
        <v>0</v>
      </c>
      <c r="CG64" s="77">
        <v>0</v>
      </c>
      <c r="CH64" s="77"/>
      <c r="CI64" s="77"/>
      <c r="CJ64" s="77"/>
      <c r="CK64" s="77"/>
      <c r="CL64" s="77"/>
      <c r="CM64" s="77">
        <v>0</v>
      </c>
      <c r="CN64" s="77"/>
      <c r="CO64" s="77">
        <v>0</v>
      </c>
      <c r="CP64" s="77">
        <f>IF('1.Смета.или.Акт'!F107=AC64+AD64+AF64,P64+Q64+S64,I64*AB64)</f>
        <v>336</v>
      </c>
      <c r="CQ64" s="77">
        <f t="shared" si="68"/>
        <v>172.29</v>
      </c>
      <c r="CR64" s="77">
        <f t="shared" si="69"/>
        <v>4.87</v>
      </c>
      <c r="CS64" s="77">
        <f t="shared" si="70"/>
        <v>0.73</v>
      </c>
      <c r="CT64" s="77">
        <f t="shared" si="71"/>
        <v>38.369999999999997</v>
      </c>
      <c r="CU64" s="77">
        <f t="shared" si="72"/>
        <v>0</v>
      </c>
      <c r="CV64" s="77">
        <f t="shared" si="73"/>
        <v>4.3899999999999997</v>
      </c>
      <c r="CW64" s="77">
        <f t="shared" si="74"/>
        <v>0.06</v>
      </c>
      <c r="CX64" s="77">
        <f t="shared" si="75"/>
        <v>0</v>
      </c>
      <c r="CY64" s="77">
        <f t="shared" si="76"/>
        <v>71.98</v>
      </c>
      <c r="CZ64" s="77">
        <f t="shared" si="77"/>
        <v>38.43</v>
      </c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>
        <v>0</v>
      </c>
      <c r="DO64" s="77">
        <v>0</v>
      </c>
      <c r="DP64" s="77">
        <v>1</v>
      </c>
      <c r="DQ64" s="77">
        <v>1</v>
      </c>
      <c r="DR64" s="77"/>
      <c r="DS64" s="77"/>
      <c r="DT64" s="77"/>
      <c r="DU64" s="77">
        <v>1005</v>
      </c>
      <c r="DV64" s="77" t="s">
        <v>242</v>
      </c>
      <c r="DW64" s="77" t="str">
        <f>'1.Смета.или.Акт'!D107</f>
        <v>100 м2</v>
      </c>
      <c r="DX64" s="77">
        <v>100</v>
      </c>
      <c r="DY64" s="77"/>
      <c r="DZ64" s="77"/>
      <c r="EA64" s="77"/>
      <c r="EB64" s="77"/>
      <c r="EC64" s="77"/>
      <c r="ED64" s="77"/>
      <c r="EE64" s="77">
        <v>32653358</v>
      </c>
      <c r="EF64" s="77">
        <v>1</v>
      </c>
      <c r="EG64" s="77" t="s">
        <v>368</v>
      </c>
      <c r="EH64" s="77">
        <v>0</v>
      </c>
      <c r="EI64" s="77"/>
      <c r="EJ64" s="77">
        <v>1</v>
      </c>
      <c r="EK64" s="77">
        <v>10001</v>
      </c>
      <c r="EL64" s="77" t="s">
        <v>374</v>
      </c>
      <c r="EM64" s="77" t="s">
        <v>375</v>
      </c>
      <c r="EN64" s="77"/>
      <c r="EO64" s="77"/>
      <c r="EP64" s="77"/>
      <c r="EQ64" s="77">
        <v>0</v>
      </c>
      <c r="ER64" s="77">
        <v>215.53</v>
      </c>
      <c r="ES64" s="77">
        <v>172.29</v>
      </c>
      <c r="ET64" s="77">
        <v>4.87</v>
      </c>
      <c r="EU64" s="77">
        <v>0.73</v>
      </c>
      <c r="EV64" s="77">
        <v>38.369999999999997</v>
      </c>
      <c r="EW64" s="77">
        <v>4.3899999999999997</v>
      </c>
      <c r="EX64" s="77">
        <v>0.06</v>
      </c>
      <c r="EY64" s="77">
        <v>0</v>
      </c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>
        <v>0</v>
      </c>
      <c r="FR64" s="77">
        <f t="shared" si="78"/>
        <v>0</v>
      </c>
      <c r="FS64" s="77">
        <v>0</v>
      </c>
      <c r="FT64" s="77"/>
      <c r="FU64" s="77"/>
      <c r="FV64" s="77"/>
      <c r="FW64" s="77"/>
      <c r="FX64" s="77">
        <v>118</v>
      </c>
      <c r="FY64" s="77">
        <v>63</v>
      </c>
      <c r="FZ64" s="77"/>
      <c r="GA64" s="77"/>
      <c r="GB64" s="77"/>
      <c r="GC64" s="77"/>
      <c r="GD64" s="77">
        <v>0</v>
      </c>
      <c r="GE64" s="77"/>
      <c r="GF64" s="77">
        <v>1021332402</v>
      </c>
      <c r="GG64" s="77">
        <v>2</v>
      </c>
      <c r="GH64" s="77">
        <v>1</v>
      </c>
      <c r="GI64" s="77">
        <v>-2</v>
      </c>
      <c r="GJ64" s="77">
        <v>0</v>
      </c>
      <c r="GK64" s="77">
        <f>ROUND(R64*(R12)/100,0)</f>
        <v>0</v>
      </c>
      <c r="GL64" s="77">
        <f t="shared" si="79"/>
        <v>0</v>
      </c>
      <c r="GM64" s="77">
        <f t="shared" si="80"/>
        <v>446</v>
      </c>
      <c r="GN64" s="77">
        <f t="shared" si="81"/>
        <v>446</v>
      </c>
      <c r="GO64" s="77">
        <f t="shared" si="82"/>
        <v>0</v>
      </c>
      <c r="GP64" s="77">
        <f t="shared" si="83"/>
        <v>0</v>
      </c>
      <c r="GQ64" s="77"/>
      <c r="GR64" s="77">
        <v>0</v>
      </c>
      <c r="GS64" s="77">
        <v>3</v>
      </c>
      <c r="GT64" s="77">
        <v>0</v>
      </c>
      <c r="GU64" s="77"/>
      <c r="GV64" s="77">
        <f t="shared" si="84"/>
        <v>0</v>
      </c>
      <c r="GW64" s="77">
        <v>1</v>
      </c>
      <c r="GX64" s="77">
        <f t="shared" si="85"/>
        <v>0</v>
      </c>
      <c r="GY64" s="77"/>
      <c r="GZ64" s="77"/>
      <c r="HA64" s="77">
        <v>0</v>
      </c>
      <c r="HB64" s="77">
        <v>0</v>
      </c>
      <c r="HC64" s="77"/>
      <c r="HD64" s="77"/>
      <c r="HE64" s="77"/>
      <c r="HF64" s="77"/>
      <c r="HG64" s="77"/>
      <c r="HH64" s="77"/>
      <c r="HI64" s="77"/>
      <c r="HJ64" s="77"/>
      <c r="HK64" s="77"/>
      <c r="HL64" s="77"/>
      <c r="HM64" s="77"/>
      <c r="HN64" s="77"/>
      <c r="HO64" s="77"/>
      <c r="HP64" s="77"/>
      <c r="HQ64" s="77"/>
      <c r="HR64" s="77"/>
      <c r="HS64" s="77"/>
      <c r="HT64" s="77"/>
      <c r="HU64" s="77"/>
      <c r="HV64" s="77"/>
      <c r="HW64" s="77"/>
      <c r="HX64" s="77"/>
      <c r="HY64" s="77"/>
      <c r="HZ64" s="77"/>
      <c r="IA64" s="77"/>
      <c r="IB64" s="77"/>
      <c r="IC64" s="77"/>
      <c r="ID64" s="77"/>
      <c r="IE64" s="77"/>
      <c r="IF64" s="77">
        <v>-1</v>
      </c>
      <c r="IG64" s="77"/>
      <c r="IH64" s="77"/>
      <c r="II64" s="77"/>
      <c r="IJ64" s="77"/>
      <c r="IK64" s="77">
        <v>0</v>
      </c>
      <c r="IL64" s="77"/>
      <c r="IM64" s="77"/>
      <c r="IN64" s="77"/>
      <c r="IO64" s="77"/>
      <c r="IP64" s="77"/>
      <c r="IQ64" s="77"/>
      <c r="IR64" s="77"/>
      <c r="IS64" s="77"/>
      <c r="IT64" s="77"/>
      <c r="IU64" s="77"/>
    </row>
    <row r="65" spans="1:255" x14ac:dyDescent="0.2">
      <c r="A65">
        <v>17</v>
      </c>
      <c r="B65">
        <v>1</v>
      </c>
      <c r="C65">
        <f>ROW(SmtRes!A218)</f>
        <v>218</v>
      </c>
      <c r="D65">
        <f>ROW(EtalonRes!A218)</f>
        <v>218</v>
      </c>
      <c r="E65" t="s">
        <v>393</v>
      </c>
      <c r="F65" t="s">
        <v>284</v>
      </c>
      <c r="G65" t="s">
        <v>285</v>
      </c>
      <c r="H65" t="s">
        <v>242</v>
      </c>
      <c r="I65">
        <f>'1.Смета.или.Акт'!E107</f>
        <v>1.5543</v>
      </c>
      <c r="J65">
        <v>0</v>
      </c>
      <c r="O65">
        <f t="shared" si="53"/>
        <v>2271</v>
      </c>
      <c r="P65">
        <f t="shared" si="54"/>
        <v>1816</v>
      </c>
      <c r="Q65">
        <f t="shared" si="55"/>
        <v>51</v>
      </c>
      <c r="R65">
        <f t="shared" si="56"/>
        <v>8</v>
      </c>
      <c r="S65">
        <f t="shared" si="57"/>
        <v>404</v>
      </c>
      <c r="T65">
        <f t="shared" si="58"/>
        <v>0</v>
      </c>
      <c r="U65">
        <f t="shared" si="59"/>
        <v>6.8233769999999998</v>
      </c>
      <c r="V65">
        <f t="shared" si="60"/>
        <v>9.3257999999999994E-2</v>
      </c>
      <c r="W65">
        <f t="shared" si="61"/>
        <v>0</v>
      </c>
      <c r="X65">
        <f t="shared" si="62"/>
        <v>486</v>
      </c>
      <c r="Y65">
        <f t="shared" si="63"/>
        <v>260</v>
      </c>
      <c r="AA65">
        <v>34744229</v>
      </c>
      <c r="AB65">
        <f>ROUND((AC65+AD65+AF65),2)</f>
        <v>215.53</v>
      </c>
      <c r="AC65">
        <f t="shared" si="87"/>
        <v>172.29</v>
      </c>
      <c r="AD65">
        <f>ROUND((((ET65)-(EU65))+AE65),2)</f>
        <v>4.87</v>
      </c>
      <c r="AE65">
        <f>ROUND((EU65),2)</f>
        <v>0.73</v>
      </c>
      <c r="AF65">
        <f>ROUND((EV65),2)</f>
        <v>38.369999999999997</v>
      </c>
      <c r="AG65">
        <f t="shared" si="64"/>
        <v>0</v>
      </c>
      <c r="AH65">
        <f t="shared" si="65"/>
        <v>4.3899999999999997</v>
      </c>
      <c r="AI65">
        <f t="shared" si="66"/>
        <v>0.06</v>
      </c>
      <c r="AJ65">
        <f t="shared" si="67"/>
        <v>0</v>
      </c>
      <c r="AK65">
        <v>215.53</v>
      </c>
      <c r="AL65">
        <v>172.29</v>
      </c>
      <c r="AM65">
        <v>4.87</v>
      </c>
      <c r="AN65">
        <v>0.73</v>
      </c>
      <c r="AO65">
        <v>38.369999999999997</v>
      </c>
      <c r="AP65">
        <v>0</v>
      </c>
      <c r="AQ65">
        <v>4.3899999999999997</v>
      </c>
      <c r="AR65">
        <v>0.06</v>
      </c>
      <c r="AS65">
        <v>0</v>
      </c>
      <c r="AT65">
        <v>118</v>
      </c>
      <c r="AU65">
        <v>63</v>
      </c>
      <c r="AV65">
        <v>1</v>
      </c>
      <c r="AW65">
        <v>1</v>
      </c>
      <c r="AZ65">
        <v>6.78</v>
      </c>
      <c r="BA65">
        <v>6.78</v>
      </c>
      <c r="BB65">
        <v>6.78</v>
      </c>
      <c r="BC65">
        <v>6.78</v>
      </c>
      <c r="BH65">
        <v>0</v>
      </c>
      <c r="BI65">
        <v>1</v>
      </c>
      <c r="BJ65" t="s">
        <v>394</v>
      </c>
      <c r="BM65">
        <v>10001</v>
      </c>
      <c r="BN65">
        <v>0</v>
      </c>
      <c r="BP65">
        <v>0</v>
      </c>
      <c r="BQ65">
        <v>1</v>
      </c>
      <c r="BR65">
        <v>0</v>
      </c>
      <c r="BS65">
        <v>6.78</v>
      </c>
      <c r="BT65">
        <v>1</v>
      </c>
      <c r="BU65">
        <v>1</v>
      </c>
      <c r="BV65">
        <v>1</v>
      </c>
      <c r="BW65">
        <v>1</v>
      </c>
      <c r="BX65">
        <v>1</v>
      </c>
      <c r="BZ65">
        <v>118</v>
      </c>
      <c r="CA65">
        <v>63</v>
      </c>
      <c r="CF65">
        <v>0</v>
      </c>
      <c r="CG65">
        <v>0</v>
      </c>
      <c r="CM65">
        <v>0</v>
      </c>
      <c r="CO65">
        <v>0</v>
      </c>
      <c r="CP65">
        <f>(P65+Q65+S65)</f>
        <v>2271</v>
      </c>
      <c r="CQ65">
        <f t="shared" si="68"/>
        <v>1168.1261999999999</v>
      </c>
      <c r="CR65">
        <f t="shared" si="69"/>
        <v>33.018599999999999</v>
      </c>
      <c r="CS65">
        <f t="shared" si="70"/>
        <v>4.9493999999999998</v>
      </c>
      <c r="CT65">
        <f t="shared" si="71"/>
        <v>260.14859999999999</v>
      </c>
      <c r="CU65">
        <f t="shared" si="72"/>
        <v>0</v>
      </c>
      <c r="CV65">
        <f t="shared" si="73"/>
        <v>4.3899999999999997</v>
      </c>
      <c r="CW65">
        <f t="shared" si="74"/>
        <v>0.06</v>
      </c>
      <c r="CX65">
        <f t="shared" si="75"/>
        <v>0</v>
      </c>
      <c r="CY65">
        <f t="shared" si="76"/>
        <v>486.16</v>
      </c>
      <c r="CZ65">
        <f t="shared" si="77"/>
        <v>259.56</v>
      </c>
      <c r="DN65">
        <v>0</v>
      </c>
      <c r="DO65">
        <v>0</v>
      </c>
      <c r="DP65">
        <v>1</v>
      </c>
      <c r="DQ65">
        <v>1</v>
      </c>
      <c r="DU65">
        <v>1005</v>
      </c>
      <c r="DV65" t="s">
        <v>242</v>
      </c>
      <c r="DW65" t="s">
        <v>242</v>
      </c>
      <c r="DX65">
        <v>100</v>
      </c>
      <c r="EE65">
        <v>32653358</v>
      </c>
      <c r="EF65">
        <v>1</v>
      </c>
      <c r="EG65" t="s">
        <v>368</v>
      </c>
      <c r="EH65">
        <v>0</v>
      </c>
      <c r="EJ65">
        <v>1</v>
      </c>
      <c r="EK65">
        <v>10001</v>
      </c>
      <c r="EL65" t="s">
        <v>374</v>
      </c>
      <c r="EM65" t="s">
        <v>375</v>
      </c>
      <c r="EQ65">
        <v>0</v>
      </c>
      <c r="ER65">
        <v>215.53</v>
      </c>
      <c r="ES65">
        <v>172.29</v>
      </c>
      <c r="ET65">
        <v>4.87</v>
      </c>
      <c r="EU65">
        <v>0.73</v>
      </c>
      <c r="EV65">
        <v>38.369999999999997</v>
      </c>
      <c r="EW65">
        <v>4.3899999999999997</v>
      </c>
      <c r="EX65">
        <v>0.06</v>
      </c>
      <c r="EY65">
        <v>0</v>
      </c>
      <c r="FQ65">
        <v>0</v>
      </c>
      <c r="FR65">
        <f t="shared" si="78"/>
        <v>0</v>
      </c>
      <c r="FS65">
        <v>0</v>
      </c>
      <c r="FX65">
        <v>118</v>
      </c>
      <c r="FY65">
        <v>63</v>
      </c>
      <c r="GD65">
        <v>0</v>
      </c>
      <c r="GF65">
        <v>1021332402</v>
      </c>
      <c r="GG65">
        <v>1</v>
      </c>
      <c r="GH65">
        <v>1</v>
      </c>
      <c r="GI65">
        <v>4</v>
      </c>
      <c r="GJ65">
        <v>0</v>
      </c>
      <c r="GK65">
        <f>ROUND(R65*(S12)/100,0)</f>
        <v>0</v>
      </c>
      <c r="GL65">
        <f t="shared" si="79"/>
        <v>0</v>
      </c>
      <c r="GM65">
        <f t="shared" si="80"/>
        <v>3017</v>
      </c>
      <c r="GN65">
        <f t="shared" si="81"/>
        <v>3017</v>
      </c>
      <c r="GO65">
        <f t="shared" si="82"/>
        <v>0</v>
      </c>
      <c r="GP65">
        <f t="shared" si="83"/>
        <v>0</v>
      </c>
      <c r="GR65">
        <v>0</v>
      </c>
      <c r="GS65">
        <v>3</v>
      </c>
      <c r="GT65">
        <v>0</v>
      </c>
      <c r="GV65">
        <f t="shared" si="84"/>
        <v>0</v>
      </c>
      <c r="GW65">
        <v>1</v>
      </c>
      <c r="GX65">
        <f t="shared" si="85"/>
        <v>0</v>
      </c>
      <c r="HA65">
        <v>0</v>
      </c>
      <c r="HB65">
        <v>0</v>
      </c>
      <c r="IF65">
        <v>-1</v>
      </c>
      <c r="IK65">
        <v>0</v>
      </c>
    </row>
    <row r="66" spans="1:255" x14ac:dyDescent="0.2">
      <c r="A66" s="77">
        <v>17</v>
      </c>
      <c r="B66" s="77">
        <v>1</v>
      </c>
      <c r="C66" s="77">
        <f>ROW(SmtRes!A225)</f>
        <v>225</v>
      </c>
      <c r="D66" s="77">
        <f>ROW(EtalonRes!A225)</f>
        <v>225</v>
      </c>
      <c r="E66" s="77" t="s">
        <v>395</v>
      </c>
      <c r="F66" s="77" t="s">
        <v>286</v>
      </c>
      <c r="G66" s="77" t="s">
        <v>287</v>
      </c>
      <c r="H66" s="77" t="s">
        <v>242</v>
      </c>
      <c r="I66" s="77">
        <f>'1.Смета.или.Акт'!E111</f>
        <v>0.2</v>
      </c>
      <c r="J66" s="77">
        <v>0</v>
      </c>
      <c r="K66" s="77"/>
      <c r="L66" s="77"/>
      <c r="M66" s="77"/>
      <c r="N66" s="77"/>
      <c r="O66" s="77">
        <f t="shared" si="53"/>
        <v>211</v>
      </c>
      <c r="P66" s="77">
        <f t="shared" si="54"/>
        <v>188</v>
      </c>
      <c r="Q66" s="77">
        <f t="shared" si="55"/>
        <v>0</v>
      </c>
      <c r="R66" s="77">
        <f t="shared" si="56"/>
        <v>0</v>
      </c>
      <c r="S66" s="77">
        <f t="shared" si="57"/>
        <v>23</v>
      </c>
      <c r="T66" s="77">
        <f t="shared" si="58"/>
        <v>0</v>
      </c>
      <c r="U66" s="77">
        <f t="shared" si="59"/>
        <v>2.68</v>
      </c>
      <c r="V66" s="77">
        <f t="shared" si="60"/>
        <v>6.0000000000000001E-3</v>
      </c>
      <c r="W66" s="77">
        <f t="shared" si="61"/>
        <v>0</v>
      </c>
      <c r="X66" s="77">
        <f t="shared" si="62"/>
        <v>28</v>
      </c>
      <c r="Y66" s="77">
        <f t="shared" si="63"/>
        <v>15</v>
      </c>
      <c r="Z66" s="77"/>
      <c r="AA66" s="77">
        <v>34744228</v>
      </c>
      <c r="AB66" s="77">
        <f>'1.Смета.или.Акт'!F111</f>
        <v>1055.82</v>
      </c>
      <c r="AC66" s="77">
        <f t="shared" si="87"/>
        <v>939.55</v>
      </c>
      <c r="AD66" s="77">
        <f>'1.Смета.или.Акт'!H111</f>
        <v>1.97</v>
      </c>
      <c r="AE66" s="77">
        <f>'1.Смета.или.Акт'!I111</f>
        <v>0.35</v>
      </c>
      <c r="AF66" s="77">
        <f>'1.Смета.или.Акт'!G111</f>
        <v>114.3</v>
      </c>
      <c r="AG66" s="77">
        <f t="shared" si="64"/>
        <v>0</v>
      </c>
      <c r="AH66" s="77">
        <f t="shared" si="65"/>
        <v>13.4</v>
      </c>
      <c r="AI66" s="77">
        <f t="shared" si="66"/>
        <v>0.03</v>
      </c>
      <c r="AJ66" s="77">
        <f t="shared" si="67"/>
        <v>0</v>
      </c>
      <c r="AK66" s="77">
        <v>1055.82</v>
      </c>
      <c r="AL66" s="77">
        <v>939.55</v>
      </c>
      <c r="AM66" s="77">
        <v>1.97</v>
      </c>
      <c r="AN66" s="77">
        <v>0.35</v>
      </c>
      <c r="AO66" s="77">
        <v>114.3</v>
      </c>
      <c r="AP66" s="77">
        <v>0</v>
      </c>
      <c r="AQ66" s="77">
        <v>13.4</v>
      </c>
      <c r="AR66" s="77">
        <v>0.03</v>
      </c>
      <c r="AS66" s="77">
        <v>0</v>
      </c>
      <c r="AT66" s="77">
        <f>'1.Смета.или.Акт'!E112</f>
        <v>120</v>
      </c>
      <c r="AU66" s="77">
        <f>'1.Смета.или.Акт'!E113</f>
        <v>65</v>
      </c>
      <c r="AV66" s="77">
        <v>1</v>
      </c>
      <c r="AW66" s="77">
        <v>1</v>
      </c>
      <c r="AX66" s="77"/>
      <c r="AY66" s="77"/>
      <c r="AZ66" s="77">
        <v>1</v>
      </c>
      <c r="BA66" s="77">
        <v>1</v>
      </c>
      <c r="BB66" s="77">
        <v>1</v>
      </c>
      <c r="BC66" s="77">
        <v>1</v>
      </c>
      <c r="BD66" s="77"/>
      <c r="BE66" s="77"/>
      <c r="BF66" s="77"/>
      <c r="BG66" s="77"/>
      <c r="BH66" s="77">
        <v>0</v>
      </c>
      <c r="BI66" s="77">
        <v>1</v>
      </c>
      <c r="BJ66" s="77" t="s">
        <v>396</v>
      </c>
      <c r="BK66" s="77"/>
      <c r="BL66" s="77"/>
      <c r="BM66" s="77">
        <v>12001</v>
      </c>
      <c r="BN66" s="77">
        <v>0</v>
      </c>
      <c r="BO66" s="77"/>
      <c r="BP66" s="77">
        <v>0</v>
      </c>
      <c r="BQ66" s="77">
        <v>1</v>
      </c>
      <c r="BR66" s="77">
        <v>0</v>
      </c>
      <c r="BS66" s="77">
        <v>1</v>
      </c>
      <c r="BT66" s="77">
        <v>1</v>
      </c>
      <c r="BU66" s="77">
        <v>1</v>
      </c>
      <c r="BV66" s="77">
        <v>1</v>
      </c>
      <c r="BW66" s="77">
        <v>1</v>
      </c>
      <c r="BX66" s="77">
        <v>1</v>
      </c>
      <c r="BY66" s="77"/>
      <c r="BZ66" s="77">
        <v>120</v>
      </c>
      <c r="CA66" s="77">
        <v>65</v>
      </c>
      <c r="CB66" s="77"/>
      <c r="CC66" s="77"/>
      <c r="CD66" s="77"/>
      <c r="CE66" s="77"/>
      <c r="CF66" s="77">
        <v>0</v>
      </c>
      <c r="CG66" s="77">
        <v>0</v>
      </c>
      <c r="CH66" s="77"/>
      <c r="CI66" s="77"/>
      <c r="CJ66" s="77"/>
      <c r="CK66" s="77"/>
      <c r="CL66" s="77"/>
      <c r="CM66" s="77">
        <v>0</v>
      </c>
      <c r="CN66" s="77"/>
      <c r="CO66" s="77">
        <v>0</v>
      </c>
      <c r="CP66" s="77">
        <f>IF('1.Смета.или.Акт'!F111=AC66+AD66+AF66,P66+Q66+S66,I66*AB66)</f>
        <v>211</v>
      </c>
      <c r="CQ66" s="77">
        <f t="shared" si="68"/>
        <v>939.55</v>
      </c>
      <c r="CR66" s="77">
        <f t="shared" si="69"/>
        <v>1.97</v>
      </c>
      <c r="CS66" s="77">
        <f t="shared" si="70"/>
        <v>0.35</v>
      </c>
      <c r="CT66" s="77">
        <f t="shared" si="71"/>
        <v>114.3</v>
      </c>
      <c r="CU66" s="77">
        <f t="shared" si="72"/>
        <v>0</v>
      </c>
      <c r="CV66" s="77">
        <f t="shared" si="73"/>
        <v>13.4</v>
      </c>
      <c r="CW66" s="77">
        <f t="shared" si="74"/>
        <v>0.03</v>
      </c>
      <c r="CX66" s="77">
        <f t="shared" si="75"/>
        <v>0</v>
      </c>
      <c r="CY66" s="77">
        <f t="shared" si="76"/>
        <v>27.6</v>
      </c>
      <c r="CZ66" s="77">
        <f t="shared" si="77"/>
        <v>14.95</v>
      </c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>
        <v>0</v>
      </c>
      <c r="DO66" s="77">
        <v>0</v>
      </c>
      <c r="DP66" s="77">
        <v>1</v>
      </c>
      <c r="DQ66" s="77">
        <v>1</v>
      </c>
      <c r="DR66" s="77"/>
      <c r="DS66" s="77"/>
      <c r="DT66" s="77"/>
      <c r="DU66" s="77">
        <v>1005</v>
      </c>
      <c r="DV66" s="77" t="s">
        <v>242</v>
      </c>
      <c r="DW66" s="77" t="str">
        <f>'1.Смета.или.Акт'!D111</f>
        <v>100 м2</v>
      </c>
      <c r="DX66" s="77">
        <v>100</v>
      </c>
      <c r="DY66" s="77"/>
      <c r="DZ66" s="77"/>
      <c r="EA66" s="77"/>
      <c r="EB66" s="77"/>
      <c r="EC66" s="77"/>
      <c r="ED66" s="77"/>
      <c r="EE66" s="77">
        <v>32653360</v>
      </c>
      <c r="EF66" s="77">
        <v>1</v>
      </c>
      <c r="EG66" s="77" t="s">
        <v>368</v>
      </c>
      <c r="EH66" s="77">
        <v>0</v>
      </c>
      <c r="EI66" s="77"/>
      <c r="EJ66" s="77">
        <v>1</v>
      </c>
      <c r="EK66" s="77">
        <v>12001</v>
      </c>
      <c r="EL66" s="77" t="s">
        <v>382</v>
      </c>
      <c r="EM66" s="77" t="s">
        <v>383</v>
      </c>
      <c r="EN66" s="77"/>
      <c r="EO66" s="77"/>
      <c r="EP66" s="77"/>
      <c r="EQ66" s="77">
        <v>0</v>
      </c>
      <c r="ER66" s="77">
        <v>1055.82</v>
      </c>
      <c r="ES66" s="77">
        <v>939.55</v>
      </c>
      <c r="ET66" s="77">
        <v>1.97</v>
      </c>
      <c r="EU66" s="77">
        <v>0.35</v>
      </c>
      <c r="EV66" s="77">
        <v>114.3</v>
      </c>
      <c r="EW66" s="77">
        <v>13.4</v>
      </c>
      <c r="EX66" s="77">
        <v>0.03</v>
      </c>
      <c r="EY66" s="77">
        <v>0</v>
      </c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>
        <v>0</v>
      </c>
      <c r="FR66" s="77">
        <f t="shared" si="78"/>
        <v>0</v>
      </c>
      <c r="FS66" s="77">
        <v>0</v>
      </c>
      <c r="FT66" s="77"/>
      <c r="FU66" s="77"/>
      <c r="FV66" s="77"/>
      <c r="FW66" s="77"/>
      <c r="FX66" s="77">
        <v>120</v>
      </c>
      <c r="FY66" s="77">
        <v>65</v>
      </c>
      <c r="FZ66" s="77"/>
      <c r="GA66" s="77"/>
      <c r="GB66" s="77"/>
      <c r="GC66" s="77"/>
      <c r="GD66" s="77">
        <v>0</v>
      </c>
      <c r="GE66" s="77"/>
      <c r="GF66" s="77">
        <v>929020720</v>
      </c>
      <c r="GG66" s="77">
        <v>2</v>
      </c>
      <c r="GH66" s="77">
        <v>1</v>
      </c>
      <c r="GI66" s="77">
        <v>-2</v>
      </c>
      <c r="GJ66" s="77">
        <v>0</v>
      </c>
      <c r="GK66" s="77">
        <f>ROUND(R66*(R12)/100,0)</f>
        <v>0</v>
      </c>
      <c r="GL66" s="77">
        <f t="shared" si="79"/>
        <v>0</v>
      </c>
      <c r="GM66" s="77">
        <f t="shared" si="80"/>
        <v>254</v>
      </c>
      <c r="GN66" s="77">
        <f t="shared" si="81"/>
        <v>254</v>
      </c>
      <c r="GO66" s="77">
        <f t="shared" si="82"/>
        <v>0</v>
      </c>
      <c r="GP66" s="77">
        <f t="shared" si="83"/>
        <v>0</v>
      </c>
      <c r="GQ66" s="77"/>
      <c r="GR66" s="77">
        <v>0</v>
      </c>
      <c r="GS66" s="77">
        <v>3</v>
      </c>
      <c r="GT66" s="77">
        <v>0</v>
      </c>
      <c r="GU66" s="77"/>
      <c r="GV66" s="77">
        <f t="shared" si="84"/>
        <v>0</v>
      </c>
      <c r="GW66" s="77">
        <v>1</v>
      </c>
      <c r="GX66" s="77">
        <f t="shared" si="85"/>
        <v>0</v>
      </c>
      <c r="GY66" s="77"/>
      <c r="GZ66" s="77"/>
      <c r="HA66" s="77">
        <v>0</v>
      </c>
      <c r="HB66" s="77">
        <v>0</v>
      </c>
      <c r="HC66" s="77"/>
      <c r="HD66" s="77"/>
      <c r="HE66" s="77"/>
      <c r="HF66" s="77"/>
      <c r="HG66" s="77"/>
      <c r="HH66" s="77"/>
      <c r="HI66" s="77"/>
      <c r="HJ66" s="77"/>
      <c r="HK66" s="77"/>
      <c r="HL66" s="77"/>
      <c r="HM66" s="77"/>
      <c r="HN66" s="77"/>
      <c r="HO66" s="77"/>
      <c r="HP66" s="77"/>
      <c r="HQ66" s="77"/>
      <c r="HR66" s="77"/>
      <c r="HS66" s="77"/>
      <c r="HT66" s="77"/>
      <c r="HU66" s="77"/>
      <c r="HV66" s="77"/>
      <c r="HW66" s="77"/>
      <c r="HX66" s="77"/>
      <c r="HY66" s="77"/>
      <c r="HZ66" s="77"/>
      <c r="IA66" s="77"/>
      <c r="IB66" s="77"/>
      <c r="IC66" s="77"/>
      <c r="ID66" s="77"/>
      <c r="IE66" s="77"/>
      <c r="IF66" s="77">
        <v>-1</v>
      </c>
      <c r="IG66" s="77"/>
      <c r="IH66" s="77"/>
      <c r="II66" s="77"/>
      <c r="IJ66" s="77"/>
      <c r="IK66" s="77">
        <v>0</v>
      </c>
      <c r="IL66" s="77"/>
      <c r="IM66" s="77"/>
      <c r="IN66" s="77"/>
      <c r="IO66" s="77"/>
      <c r="IP66" s="77"/>
      <c r="IQ66" s="77"/>
      <c r="IR66" s="77"/>
      <c r="IS66" s="77"/>
      <c r="IT66" s="77"/>
      <c r="IU66" s="77"/>
    </row>
    <row r="67" spans="1:255" x14ac:dyDescent="0.2">
      <c r="A67">
        <v>17</v>
      </c>
      <c r="B67">
        <v>1</v>
      </c>
      <c r="C67">
        <f>ROW(SmtRes!A232)</f>
        <v>232</v>
      </c>
      <c r="D67">
        <f>ROW(EtalonRes!A232)</f>
        <v>232</v>
      </c>
      <c r="E67" t="s">
        <v>395</v>
      </c>
      <c r="F67" t="s">
        <v>286</v>
      </c>
      <c r="G67" t="s">
        <v>287</v>
      </c>
      <c r="H67" t="s">
        <v>242</v>
      </c>
      <c r="I67">
        <f>'1.Смета.или.Акт'!E111</f>
        <v>0.2</v>
      </c>
      <c r="J67">
        <v>0</v>
      </c>
      <c r="O67">
        <f t="shared" si="53"/>
        <v>1432</v>
      </c>
      <c r="P67">
        <f t="shared" si="54"/>
        <v>1274</v>
      </c>
      <c r="Q67">
        <f t="shared" si="55"/>
        <v>3</v>
      </c>
      <c r="R67">
        <f t="shared" si="56"/>
        <v>0</v>
      </c>
      <c r="S67">
        <f t="shared" si="57"/>
        <v>155</v>
      </c>
      <c r="T67">
        <f t="shared" si="58"/>
        <v>0</v>
      </c>
      <c r="U67">
        <f t="shared" si="59"/>
        <v>2.68</v>
      </c>
      <c r="V67">
        <f t="shared" si="60"/>
        <v>6.0000000000000001E-3</v>
      </c>
      <c r="W67">
        <f t="shared" si="61"/>
        <v>0</v>
      </c>
      <c r="X67">
        <f t="shared" si="62"/>
        <v>186</v>
      </c>
      <c r="Y67">
        <f t="shared" si="63"/>
        <v>101</v>
      </c>
      <c r="AA67">
        <v>34744229</v>
      </c>
      <c r="AB67">
        <f>ROUND((AC67+AD67+AF67),2)</f>
        <v>1055.82</v>
      </c>
      <c r="AC67">
        <f t="shared" si="87"/>
        <v>939.55</v>
      </c>
      <c r="AD67">
        <f>ROUND((((ET67)-(EU67))+AE67),2)</f>
        <v>1.97</v>
      </c>
      <c r="AE67">
        <f>ROUND((EU67),2)</f>
        <v>0.35</v>
      </c>
      <c r="AF67">
        <f>ROUND((EV67),2)</f>
        <v>114.3</v>
      </c>
      <c r="AG67">
        <f t="shared" si="64"/>
        <v>0</v>
      </c>
      <c r="AH67">
        <f t="shared" si="65"/>
        <v>13.4</v>
      </c>
      <c r="AI67">
        <f t="shared" si="66"/>
        <v>0.03</v>
      </c>
      <c r="AJ67">
        <f t="shared" si="67"/>
        <v>0</v>
      </c>
      <c r="AK67">
        <v>1055.82</v>
      </c>
      <c r="AL67">
        <v>939.55</v>
      </c>
      <c r="AM67">
        <v>1.97</v>
      </c>
      <c r="AN67">
        <v>0.35</v>
      </c>
      <c r="AO67">
        <v>114.3</v>
      </c>
      <c r="AP67">
        <v>0</v>
      </c>
      <c r="AQ67">
        <v>13.4</v>
      </c>
      <c r="AR67">
        <v>0.03</v>
      </c>
      <c r="AS67">
        <v>0</v>
      </c>
      <c r="AT67">
        <v>120</v>
      </c>
      <c r="AU67">
        <v>65</v>
      </c>
      <c r="AV67">
        <v>1</v>
      </c>
      <c r="AW67">
        <v>1</v>
      </c>
      <c r="AZ67">
        <v>6.78</v>
      </c>
      <c r="BA67">
        <v>6.78</v>
      </c>
      <c r="BB67">
        <v>6.78</v>
      </c>
      <c r="BC67">
        <v>6.78</v>
      </c>
      <c r="BH67">
        <v>0</v>
      </c>
      <c r="BI67">
        <v>1</v>
      </c>
      <c r="BJ67" t="s">
        <v>396</v>
      </c>
      <c r="BM67">
        <v>12001</v>
      </c>
      <c r="BN67">
        <v>0</v>
      </c>
      <c r="BP67">
        <v>0</v>
      </c>
      <c r="BQ67">
        <v>1</v>
      </c>
      <c r="BR67">
        <v>0</v>
      </c>
      <c r="BS67">
        <v>6.78</v>
      </c>
      <c r="BT67">
        <v>1</v>
      </c>
      <c r="BU67">
        <v>1</v>
      </c>
      <c r="BV67">
        <v>1</v>
      </c>
      <c r="BW67">
        <v>1</v>
      </c>
      <c r="BX67">
        <v>1</v>
      </c>
      <c r="BZ67">
        <v>120</v>
      </c>
      <c r="CA67">
        <v>65</v>
      </c>
      <c r="CF67">
        <v>0</v>
      </c>
      <c r="CG67">
        <v>0</v>
      </c>
      <c r="CM67">
        <v>0</v>
      </c>
      <c r="CO67">
        <v>0</v>
      </c>
      <c r="CP67">
        <f>(P67+Q67+S67)</f>
        <v>1432</v>
      </c>
      <c r="CQ67">
        <f t="shared" si="68"/>
        <v>6370.1490000000003</v>
      </c>
      <c r="CR67">
        <f t="shared" si="69"/>
        <v>13.3566</v>
      </c>
      <c r="CS67">
        <f t="shared" si="70"/>
        <v>2.3729999999999998</v>
      </c>
      <c r="CT67">
        <f t="shared" si="71"/>
        <v>774.95400000000006</v>
      </c>
      <c r="CU67">
        <f t="shared" si="72"/>
        <v>0</v>
      </c>
      <c r="CV67">
        <f t="shared" si="73"/>
        <v>13.4</v>
      </c>
      <c r="CW67">
        <f t="shared" si="74"/>
        <v>0.03</v>
      </c>
      <c r="CX67">
        <f t="shared" si="75"/>
        <v>0</v>
      </c>
      <c r="CY67">
        <f t="shared" si="76"/>
        <v>186</v>
      </c>
      <c r="CZ67">
        <f t="shared" si="77"/>
        <v>100.75</v>
      </c>
      <c r="DN67">
        <v>0</v>
      </c>
      <c r="DO67">
        <v>0</v>
      </c>
      <c r="DP67">
        <v>1</v>
      </c>
      <c r="DQ67">
        <v>1</v>
      </c>
      <c r="DU67">
        <v>1005</v>
      </c>
      <c r="DV67" t="s">
        <v>242</v>
      </c>
      <c r="DW67" t="s">
        <v>242</v>
      </c>
      <c r="DX67">
        <v>100</v>
      </c>
      <c r="EE67">
        <v>32653360</v>
      </c>
      <c r="EF67">
        <v>1</v>
      </c>
      <c r="EG67" t="s">
        <v>368</v>
      </c>
      <c r="EH67">
        <v>0</v>
      </c>
      <c r="EJ67">
        <v>1</v>
      </c>
      <c r="EK67">
        <v>12001</v>
      </c>
      <c r="EL67" t="s">
        <v>382</v>
      </c>
      <c r="EM67" t="s">
        <v>383</v>
      </c>
      <c r="EQ67">
        <v>0</v>
      </c>
      <c r="ER67">
        <v>1055.82</v>
      </c>
      <c r="ES67">
        <v>939.55</v>
      </c>
      <c r="ET67">
        <v>1.97</v>
      </c>
      <c r="EU67">
        <v>0.35</v>
      </c>
      <c r="EV67">
        <v>114.3</v>
      </c>
      <c r="EW67">
        <v>13.4</v>
      </c>
      <c r="EX67">
        <v>0.03</v>
      </c>
      <c r="EY67">
        <v>0</v>
      </c>
      <c r="FQ67">
        <v>0</v>
      </c>
      <c r="FR67">
        <f t="shared" si="78"/>
        <v>0</v>
      </c>
      <c r="FS67">
        <v>0</v>
      </c>
      <c r="FX67">
        <v>120</v>
      </c>
      <c r="FY67">
        <v>65</v>
      </c>
      <c r="GD67">
        <v>0</v>
      </c>
      <c r="GF67">
        <v>929020720</v>
      </c>
      <c r="GG67">
        <v>1</v>
      </c>
      <c r="GH67">
        <v>1</v>
      </c>
      <c r="GI67">
        <v>4</v>
      </c>
      <c r="GJ67">
        <v>0</v>
      </c>
      <c r="GK67">
        <f>ROUND(R67*(S12)/100,0)</f>
        <v>0</v>
      </c>
      <c r="GL67">
        <f t="shared" si="79"/>
        <v>0</v>
      </c>
      <c r="GM67">
        <f t="shared" si="80"/>
        <v>1719</v>
      </c>
      <c r="GN67">
        <f t="shared" si="81"/>
        <v>1719</v>
      </c>
      <c r="GO67">
        <f t="shared" si="82"/>
        <v>0</v>
      </c>
      <c r="GP67">
        <f t="shared" si="83"/>
        <v>0</v>
      </c>
      <c r="GR67">
        <v>0</v>
      </c>
      <c r="GS67">
        <v>3</v>
      </c>
      <c r="GT67">
        <v>0</v>
      </c>
      <c r="GV67">
        <f t="shared" si="84"/>
        <v>0</v>
      </c>
      <c r="GW67">
        <v>1</v>
      </c>
      <c r="GX67">
        <f t="shared" si="85"/>
        <v>0</v>
      </c>
      <c r="HA67">
        <v>0</v>
      </c>
      <c r="HB67">
        <v>0</v>
      </c>
      <c r="IF67">
        <v>-1</v>
      </c>
      <c r="IK67">
        <v>0</v>
      </c>
    </row>
    <row r="68" spans="1:255" x14ac:dyDescent="0.2">
      <c r="A68" s="77">
        <v>17</v>
      </c>
      <c r="B68" s="77">
        <v>1</v>
      </c>
      <c r="C68" s="77">
        <f>ROW(SmtRes!A238)</f>
        <v>238</v>
      </c>
      <c r="D68" s="77">
        <f>ROW(EtalonRes!A238)</f>
        <v>238</v>
      </c>
      <c r="E68" s="77" t="s">
        <v>397</v>
      </c>
      <c r="F68" s="77" t="s">
        <v>288</v>
      </c>
      <c r="G68" s="77" t="s">
        <v>289</v>
      </c>
      <c r="H68" s="77" t="s">
        <v>242</v>
      </c>
      <c r="I68" s="77">
        <f>'1.Смета.или.Акт'!E115</f>
        <v>0.98</v>
      </c>
      <c r="J68" s="77">
        <v>0</v>
      </c>
      <c r="K68" s="77"/>
      <c r="L68" s="77"/>
      <c r="M68" s="77"/>
      <c r="N68" s="77"/>
      <c r="O68" s="77">
        <f t="shared" si="53"/>
        <v>490</v>
      </c>
      <c r="P68" s="77">
        <f t="shared" si="54"/>
        <v>117</v>
      </c>
      <c r="Q68" s="77">
        <f t="shared" si="55"/>
        <v>5</v>
      </c>
      <c r="R68" s="77">
        <f t="shared" si="56"/>
        <v>1</v>
      </c>
      <c r="S68" s="77">
        <f t="shared" si="57"/>
        <v>368</v>
      </c>
      <c r="T68" s="77">
        <f t="shared" si="58"/>
        <v>0</v>
      </c>
      <c r="U68" s="77">
        <f t="shared" si="59"/>
        <v>42.63</v>
      </c>
      <c r="V68" s="77">
        <f t="shared" si="60"/>
        <v>6.8600000000000008E-2</v>
      </c>
      <c r="W68" s="77">
        <f t="shared" si="61"/>
        <v>0</v>
      </c>
      <c r="X68" s="77">
        <f t="shared" si="62"/>
        <v>450</v>
      </c>
      <c r="Y68" s="77">
        <f t="shared" si="63"/>
        <v>295</v>
      </c>
      <c r="Z68" s="77"/>
      <c r="AA68" s="77">
        <v>34744228</v>
      </c>
      <c r="AB68" s="77">
        <f>'1.Смета.или.Акт'!F115</f>
        <v>500.18999999999994</v>
      </c>
      <c r="AC68" s="77">
        <f t="shared" si="87"/>
        <v>119.75</v>
      </c>
      <c r="AD68" s="77">
        <f>'1.Смета.или.Акт'!H115</f>
        <v>4.5999999999999996</v>
      </c>
      <c r="AE68" s="77">
        <f>'1.Смета.или.Акт'!I115</f>
        <v>0.81</v>
      </c>
      <c r="AF68" s="77">
        <f>'1.Смета.или.Акт'!G115</f>
        <v>375.84</v>
      </c>
      <c r="AG68" s="77">
        <f t="shared" si="64"/>
        <v>0</v>
      </c>
      <c r="AH68" s="77">
        <f t="shared" si="65"/>
        <v>43.5</v>
      </c>
      <c r="AI68" s="77">
        <f t="shared" si="66"/>
        <v>7.0000000000000007E-2</v>
      </c>
      <c r="AJ68" s="77">
        <f t="shared" si="67"/>
        <v>0</v>
      </c>
      <c r="AK68" s="77">
        <v>500.19</v>
      </c>
      <c r="AL68" s="77">
        <v>119.75</v>
      </c>
      <c r="AM68" s="77">
        <v>4.5999999999999996</v>
      </c>
      <c r="AN68" s="77">
        <v>0.81</v>
      </c>
      <c r="AO68" s="77">
        <v>375.84</v>
      </c>
      <c r="AP68" s="77">
        <v>0</v>
      </c>
      <c r="AQ68" s="77">
        <v>43.5</v>
      </c>
      <c r="AR68" s="77">
        <v>7.0000000000000007E-2</v>
      </c>
      <c r="AS68" s="77">
        <v>0</v>
      </c>
      <c r="AT68" s="77">
        <f>'1.Смета.или.Акт'!E116</f>
        <v>122</v>
      </c>
      <c r="AU68" s="77">
        <f>'1.Смета.или.Акт'!E117</f>
        <v>80</v>
      </c>
      <c r="AV68" s="77">
        <v>1</v>
      </c>
      <c r="AW68" s="77">
        <v>1</v>
      </c>
      <c r="AX68" s="77"/>
      <c r="AY68" s="77"/>
      <c r="AZ68" s="77">
        <v>1</v>
      </c>
      <c r="BA68" s="77">
        <v>1</v>
      </c>
      <c r="BB68" s="77">
        <v>1</v>
      </c>
      <c r="BC68" s="77">
        <v>1</v>
      </c>
      <c r="BD68" s="77"/>
      <c r="BE68" s="77"/>
      <c r="BF68" s="77"/>
      <c r="BG68" s="77"/>
      <c r="BH68" s="77">
        <v>0</v>
      </c>
      <c r="BI68" s="77">
        <v>1</v>
      </c>
      <c r="BJ68" s="77" t="s">
        <v>398</v>
      </c>
      <c r="BK68" s="77"/>
      <c r="BL68" s="77"/>
      <c r="BM68" s="77">
        <v>8001</v>
      </c>
      <c r="BN68" s="77">
        <v>0</v>
      </c>
      <c r="BO68" s="77"/>
      <c r="BP68" s="77">
        <v>0</v>
      </c>
      <c r="BQ68" s="77">
        <v>1</v>
      </c>
      <c r="BR68" s="77">
        <v>0</v>
      </c>
      <c r="BS68" s="77">
        <v>1</v>
      </c>
      <c r="BT68" s="77">
        <v>1</v>
      </c>
      <c r="BU68" s="77">
        <v>1</v>
      </c>
      <c r="BV68" s="77">
        <v>1</v>
      </c>
      <c r="BW68" s="77">
        <v>1</v>
      </c>
      <c r="BX68" s="77">
        <v>1</v>
      </c>
      <c r="BY68" s="77"/>
      <c r="BZ68" s="77">
        <v>122</v>
      </c>
      <c r="CA68" s="77">
        <v>80</v>
      </c>
      <c r="CB68" s="77"/>
      <c r="CC68" s="77"/>
      <c r="CD68" s="77"/>
      <c r="CE68" s="77"/>
      <c r="CF68" s="77">
        <v>0</v>
      </c>
      <c r="CG68" s="77">
        <v>0</v>
      </c>
      <c r="CH68" s="77"/>
      <c r="CI68" s="77"/>
      <c r="CJ68" s="77"/>
      <c r="CK68" s="77"/>
      <c r="CL68" s="77"/>
      <c r="CM68" s="77">
        <v>0</v>
      </c>
      <c r="CN68" s="77"/>
      <c r="CO68" s="77">
        <v>0</v>
      </c>
      <c r="CP68" s="77">
        <f>IF('1.Смета.или.Акт'!F115=AC68+AD68+AF68,P68+Q68+S68,I68*AB68)</f>
        <v>490</v>
      </c>
      <c r="CQ68" s="77">
        <f t="shared" si="68"/>
        <v>119.75</v>
      </c>
      <c r="CR68" s="77">
        <f t="shared" si="69"/>
        <v>4.5999999999999996</v>
      </c>
      <c r="CS68" s="77">
        <f t="shared" si="70"/>
        <v>0.81</v>
      </c>
      <c r="CT68" s="77">
        <f t="shared" si="71"/>
        <v>375.84</v>
      </c>
      <c r="CU68" s="77">
        <f t="shared" si="72"/>
        <v>0</v>
      </c>
      <c r="CV68" s="77">
        <f t="shared" si="73"/>
        <v>43.5</v>
      </c>
      <c r="CW68" s="77">
        <f t="shared" si="74"/>
        <v>7.0000000000000007E-2</v>
      </c>
      <c r="CX68" s="77">
        <f t="shared" si="75"/>
        <v>0</v>
      </c>
      <c r="CY68" s="77">
        <f t="shared" si="76"/>
        <v>450.18</v>
      </c>
      <c r="CZ68" s="77">
        <f t="shared" si="77"/>
        <v>295.2</v>
      </c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>
        <v>0</v>
      </c>
      <c r="DO68" s="77">
        <v>0</v>
      </c>
      <c r="DP68" s="77">
        <v>1</v>
      </c>
      <c r="DQ68" s="77">
        <v>1</v>
      </c>
      <c r="DR68" s="77"/>
      <c r="DS68" s="77"/>
      <c r="DT68" s="77"/>
      <c r="DU68" s="77">
        <v>1005</v>
      </c>
      <c r="DV68" s="77" t="s">
        <v>242</v>
      </c>
      <c r="DW68" s="77" t="str">
        <f>'1.Смета.или.Акт'!D115</f>
        <v>100 м2</v>
      </c>
      <c r="DX68" s="77">
        <v>100</v>
      </c>
      <c r="DY68" s="77"/>
      <c r="DZ68" s="77"/>
      <c r="EA68" s="77"/>
      <c r="EB68" s="77"/>
      <c r="EC68" s="77"/>
      <c r="ED68" s="77"/>
      <c r="EE68" s="77">
        <v>32653356</v>
      </c>
      <c r="EF68" s="77">
        <v>1</v>
      </c>
      <c r="EG68" s="77" t="s">
        <v>368</v>
      </c>
      <c r="EH68" s="77">
        <v>0</v>
      </c>
      <c r="EI68" s="77"/>
      <c r="EJ68" s="77">
        <v>1</v>
      </c>
      <c r="EK68" s="77">
        <v>8001</v>
      </c>
      <c r="EL68" s="77" t="s">
        <v>399</v>
      </c>
      <c r="EM68" s="77" t="s">
        <v>400</v>
      </c>
      <c r="EN68" s="77"/>
      <c r="EO68" s="77"/>
      <c r="EP68" s="77"/>
      <c r="EQ68" s="77">
        <v>0</v>
      </c>
      <c r="ER68" s="77">
        <v>500.19</v>
      </c>
      <c r="ES68" s="77">
        <v>119.75</v>
      </c>
      <c r="ET68" s="77">
        <v>4.5999999999999996</v>
      </c>
      <c r="EU68" s="77">
        <v>0.81</v>
      </c>
      <c r="EV68" s="77">
        <v>375.84</v>
      </c>
      <c r="EW68" s="77">
        <v>43.5</v>
      </c>
      <c r="EX68" s="77">
        <v>7.0000000000000007E-2</v>
      </c>
      <c r="EY68" s="77">
        <v>0</v>
      </c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>
        <v>0</v>
      </c>
      <c r="FR68" s="77">
        <f t="shared" si="78"/>
        <v>0</v>
      </c>
      <c r="FS68" s="77">
        <v>0</v>
      </c>
      <c r="FT68" s="77"/>
      <c r="FU68" s="77"/>
      <c r="FV68" s="77"/>
      <c r="FW68" s="77"/>
      <c r="FX68" s="77">
        <v>122</v>
      </c>
      <c r="FY68" s="77">
        <v>80</v>
      </c>
      <c r="FZ68" s="77"/>
      <c r="GA68" s="77"/>
      <c r="GB68" s="77"/>
      <c r="GC68" s="77"/>
      <c r="GD68" s="77">
        <v>0</v>
      </c>
      <c r="GE68" s="77"/>
      <c r="GF68" s="77">
        <v>1648279235</v>
      </c>
      <c r="GG68" s="77">
        <v>2</v>
      </c>
      <c r="GH68" s="77">
        <v>1</v>
      </c>
      <c r="GI68" s="77">
        <v>-2</v>
      </c>
      <c r="GJ68" s="77">
        <v>0</v>
      </c>
      <c r="GK68" s="77">
        <f>ROUND(R68*(R12)/100,0)</f>
        <v>0</v>
      </c>
      <c r="GL68" s="77">
        <f t="shared" si="79"/>
        <v>0</v>
      </c>
      <c r="GM68" s="77">
        <f t="shared" si="80"/>
        <v>1235</v>
      </c>
      <c r="GN68" s="77">
        <f t="shared" si="81"/>
        <v>1235</v>
      </c>
      <c r="GO68" s="77">
        <f t="shared" si="82"/>
        <v>0</v>
      </c>
      <c r="GP68" s="77">
        <f t="shared" si="83"/>
        <v>0</v>
      </c>
      <c r="GQ68" s="77"/>
      <c r="GR68" s="77">
        <v>0</v>
      </c>
      <c r="GS68" s="77">
        <v>3</v>
      </c>
      <c r="GT68" s="77">
        <v>0</v>
      </c>
      <c r="GU68" s="77"/>
      <c r="GV68" s="77">
        <f t="shared" si="84"/>
        <v>0</v>
      </c>
      <c r="GW68" s="77">
        <v>1</v>
      </c>
      <c r="GX68" s="77">
        <f t="shared" si="85"/>
        <v>0</v>
      </c>
      <c r="GY68" s="77"/>
      <c r="GZ68" s="77"/>
      <c r="HA68" s="77">
        <v>0</v>
      </c>
      <c r="HB68" s="77">
        <v>0</v>
      </c>
      <c r="HC68" s="77"/>
      <c r="HD68" s="77"/>
      <c r="HE68" s="77"/>
      <c r="HF68" s="77"/>
      <c r="HG68" s="77"/>
      <c r="HH68" s="77"/>
      <c r="HI68" s="77"/>
      <c r="HJ68" s="77"/>
      <c r="HK68" s="77"/>
      <c r="HL68" s="77"/>
      <c r="HM68" s="77"/>
      <c r="HN68" s="77"/>
      <c r="HO68" s="77"/>
      <c r="HP68" s="77"/>
      <c r="HQ68" s="77"/>
      <c r="HR68" s="77"/>
      <c r="HS68" s="77"/>
      <c r="HT68" s="77"/>
      <c r="HU68" s="77"/>
      <c r="HV68" s="77"/>
      <c r="HW68" s="77"/>
      <c r="HX68" s="77"/>
      <c r="HY68" s="77"/>
      <c r="HZ68" s="77"/>
      <c r="IA68" s="77"/>
      <c r="IB68" s="77"/>
      <c r="IC68" s="77"/>
      <c r="ID68" s="77"/>
      <c r="IE68" s="77"/>
      <c r="IF68" s="77">
        <v>-1</v>
      </c>
      <c r="IG68" s="77"/>
      <c r="IH68" s="77"/>
      <c r="II68" s="77"/>
      <c r="IJ68" s="77"/>
      <c r="IK68" s="77">
        <v>0</v>
      </c>
      <c r="IL68" s="77"/>
      <c r="IM68" s="77"/>
      <c r="IN68" s="77"/>
      <c r="IO68" s="77"/>
      <c r="IP68" s="77"/>
      <c r="IQ68" s="77"/>
      <c r="IR68" s="77"/>
      <c r="IS68" s="77"/>
      <c r="IT68" s="77"/>
      <c r="IU68" s="77"/>
    </row>
    <row r="69" spans="1:255" x14ac:dyDescent="0.2">
      <c r="A69">
        <v>17</v>
      </c>
      <c r="B69">
        <v>1</v>
      </c>
      <c r="C69">
        <f>ROW(SmtRes!A244)</f>
        <v>244</v>
      </c>
      <c r="D69">
        <f>ROW(EtalonRes!A244)</f>
        <v>244</v>
      </c>
      <c r="E69" t="s">
        <v>397</v>
      </c>
      <c r="F69" t="s">
        <v>288</v>
      </c>
      <c r="G69" t="s">
        <v>289</v>
      </c>
      <c r="H69" t="s">
        <v>242</v>
      </c>
      <c r="I69">
        <f>'1.Смета.или.Акт'!E115</f>
        <v>0.98</v>
      </c>
      <c r="J69">
        <v>0</v>
      </c>
      <c r="O69">
        <f t="shared" si="53"/>
        <v>3324</v>
      </c>
      <c r="P69">
        <f t="shared" si="54"/>
        <v>796</v>
      </c>
      <c r="Q69">
        <f t="shared" si="55"/>
        <v>31</v>
      </c>
      <c r="R69">
        <f t="shared" si="56"/>
        <v>5</v>
      </c>
      <c r="S69">
        <f t="shared" si="57"/>
        <v>2497</v>
      </c>
      <c r="T69">
        <f t="shared" si="58"/>
        <v>0</v>
      </c>
      <c r="U69">
        <f t="shared" si="59"/>
        <v>42.63</v>
      </c>
      <c r="V69">
        <f t="shared" si="60"/>
        <v>6.8600000000000008E-2</v>
      </c>
      <c r="W69">
        <f t="shared" si="61"/>
        <v>0</v>
      </c>
      <c r="X69">
        <f t="shared" si="62"/>
        <v>3052</v>
      </c>
      <c r="Y69">
        <f t="shared" si="63"/>
        <v>2002</v>
      </c>
      <c r="AA69">
        <v>34744229</v>
      </c>
      <c r="AB69">
        <f>ROUND((AC69+AD69+AF69),2)</f>
        <v>500.19</v>
      </c>
      <c r="AC69">
        <f t="shared" si="87"/>
        <v>119.75</v>
      </c>
      <c r="AD69">
        <f>ROUND((((ET69)-(EU69))+AE69),2)</f>
        <v>4.5999999999999996</v>
      </c>
      <c r="AE69">
        <f t="shared" ref="AE69:AF73" si="88">ROUND((EU69),2)</f>
        <v>0.81</v>
      </c>
      <c r="AF69">
        <f t="shared" si="88"/>
        <v>375.84</v>
      </c>
      <c r="AG69">
        <f t="shared" si="64"/>
        <v>0</v>
      </c>
      <c r="AH69">
        <f t="shared" si="65"/>
        <v>43.5</v>
      </c>
      <c r="AI69">
        <f t="shared" si="66"/>
        <v>7.0000000000000007E-2</v>
      </c>
      <c r="AJ69">
        <f t="shared" si="67"/>
        <v>0</v>
      </c>
      <c r="AK69">
        <v>500.19</v>
      </c>
      <c r="AL69">
        <v>119.75</v>
      </c>
      <c r="AM69">
        <v>4.5999999999999996</v>
      </c>
      <c r="AN69">
        <v>0.81</v>
      </c>
      <c r="AO69">
        <v>375.84</v>
      </c>
      <c r="AP69">
        <v>0</v>
      </c>
      <c r="AQ69">
        <v>43.5</v>
      </c>
      <c r="AR69">
        <v>7.0000000000000007E-2</v>
      </c>
      <c r="AS69">
        <v>0</v>
      </c>
      <c r="AT69">
        <v>122</v>
      </c>
      <c r="AU69">
        <v>80</v>
      </c>
      <c r="AV69">
        <v>1</v>
      </c>
      <c r="AW69">
        <v>1</v>
      </c>
      <c r="AZ69">
        <v>6.78</v>
      </c>
      <c r="BA69">
        <v>6.78</v>
      </c>
      <c r="BB69">
        <v>6.78</v>
      </c>
      <c r="BC69">
        <v>6.78</v>
      </c>
      <c r="BH69">
        <v>0</v>
      </c>
      <c r="BI69">
        <v>1</v>
      </c>
      <c r="BJ69" t="s">
        <v>398</v>
      </c>
      <c r="BM69">
        <v>8001</v>
      </c>
      <c r="BN69">
        <v>0</v>
      </c>
      <c r="BP69">
        <v>0</v>
      </c>
      <c r="BQ69">
        <v>1</v>
      </c>
      <c r="BR69">
        <v>0</v>
      </c>
      <c r="BS69">
        <v>6.78</v>
      </c>
      <c r="BT69">
        <v>1</v>
      </c>
      <c r="BU69">
        <v>1</v>
      </c>
      <c r="BV69">
        <v>1</v>
      </c>
      <c r="BW69">
        <v>1</v>
      </c>
      <c r="BX69">
        <v>1</v>
      </c>
      <c r="BZ69">
        <v>122</v>
      </c>
      <c r="CA69">
        <v>80</v>
      </c>
      <c r="CF69">
        <v>0</v>
      </c>
      <c r="CG69">
        <v>0</v>
      </c>
      <c r="CM69">
        <v>0</v>
      </c>
      <c r="CO69">
        <v>0</v>
      </c>
      <c r="CP69">
        <f>(P69+Q69+S69)</f>
        <v>3324</v>
      </c>
      <c r="CQ69">
        <f t="shared" si="68"/>
        <v>811.90500000000009</v>
      </c>
      <c r="CR69">
        <f t="shared" si="69"/>
        <v>31.187999999999999</v>
      </c>
      <c r="CS69">
        <f t="shared" si="70"/>
        <v>5.4918000000000005</v>
      </c>
      <c r="CT69">
        <f t="shared" si="71"/>
        <v>2548.1952000000001</v>
      </c>
      <c r="CU69">
        <f t="shared" si="72"/>
        <v>0</v>
      </c>
      <c r="CV69">
        <f t="shared" si="73"/>
        <v>43.5</v>
      </c>
      <c r="CW69">
        <f t="shared" si="74"/>
        <v>7.0000000000000007E-2</v>
      </c>
      <c r="CX69">
        <f t="shared" si="75"/>
        <v>0</v>
      </c>
      <c r="CY69">
        <f t="shared" si="76"/>
        <v>3052.44</v>
      </c>
      <c r="CZ69">
        <f t="shared" si="77"/>
        <v>2001.6</v>
      </c>
      <c r="DN69">
        <v>0</v>
      </c>
      <c r="DO69">
        <v>0</v>
      </c>
      <c r="DP69">
        <v>1</v>
      </c>
      <c r="DQ69">
        <v>1</v>
      </c>
      <c r="DU69">
        <v>1005</v>
      </c>
      <c r="DV69" t="s">
        <v>242</v>
      </c>
      <c r="DW69" t="s">
        <v>242</v>
      </c>
      <c r="DX69">
        <v>100</v>
      </c>
      <c r="EE69">
        <v>32653356</v>
      </c>
      <c r="EF69">
        <v>1</v>
      </c>
      <c r="EG69" t="s">
        <v>368</v>
      </c>
      <c r="EH69">
        <v>0</v>
      </c>
      <c r="EJ69">
        <v>1</v>
      </c>
      <c r="EK69">
        <v>8001</v>
      </c>
      <c r="EL69" t="s">
        <v>399</v>
      </c>
      <c r="EM69" t="s">
        <v>400</v>
      </c>
      <c r="EQ69">
        <v>0</v>
      </c>
      <c r="ER69">
        <v>500.19</v>
      </c>
      <c r="ES69">
        <v>119.75</v>
      </c>
      <c r="ET69">
        <v>4.5999999999999996</v>
      </c>
      <c r="EU69">
        <v>0.81</v>
      </c>
      <c r="EV69">
        <v>375.84</v>
      </c>
      <c r="EW69">
        <v>43.5</v>
      </c>
      <c r="EX69">
        <v>7.0000000000000007E-2</v>
      </c>
      <c r="EY69">
        <v>0</v>
      </c>
      <c r="FQ69">
        <v>0</v>
      </c>
      <c r="FR69">
        <f t="shared" si="78"/>
        <v>0</v>
      </c>
      <c r="FS69">
        <v>0</v>
      </c>
      <c r="FX69">
        <v>122</v>
      </c>
      <c r="FY69">
        <v>80</v>
      </c>
      <c r="GD69">
        <v>0</v>
      </c>
      <c r="GF69">
        <v>1648279235</v>
      </c>
      <c r="GG69">
        <v>1</v>
      </c>
      <c r="GH69">
        <v>1</v>
      </c>
      <c r="GI69">
        <v>4</v>
      </c>
      <c r="GJ69">
        <v>0</v>
      </c>
      <c r="GK69">
        <f>ROUND(R69*(S12)/100,0)</f>
        <v>0</v>
      </c>
      <c r="GL69">
        <f t="shared" si="79"/>
        <v>0</v>
      </c>
      <c r="GM69">
        <f t="shared" si="80"/>
        <v>8378</v>
      </c>
      <c r="GN69">
        <f t="shared" si="81"/>
        <v>8378</v>
      </c>
      <c r="GO69">
        <f t="shared" si="82"/>
        <v>0</v>
      </c>
      <c r="GP69">
        <f t="shared" si="83"/>
        <v>0</v>
      </c>
      <c r="GR69">
        <v>0</v>
      </c>
      <c r="GS69">
        <v>3</v>
      </c>
      <c r="GT69">
        <v>0</v>
      </c>
      <c r="GV69">
        <f t="shared" si="84"/>
        <v>0</v>
      </c>
      <c r="GW69">
        <v>1</v>
      </c>
      <c r="GX69">
        <f t="shared" si="85"/>
        <v>0</v>
      </c>
      <c r="HA69">
        <v>0</v>
      </c>
      <c r="HB69">
        <v>0</v>
      </c>
      <c r="IF69">
        <v>-1</v>
      </c>
      <c r="IK69">
        <v>0</v>
      </c>
    </row>
    <row r="70" spans="1:255" x14ac:dyDescent="0.2">
      <c r="A70" s="77">
        <v>18</v>
      </c>
      <c r="B70" s="77">
        <v>1</v>
      </c>
      <c r="C70" s="77">
        <v>236</v>
      </c>
      <c r="D70" s="77"/>
      <c r="E70" s="77" t="s">
        <v>290</v>
      </c>
      <c r="F70" s="77" t="str">
        <f>'1.Смета.или.Акт'!B119</f>
        <v>01.7.16.02</v>
      </c>
      <c r="G70" s="77" t="str">
        <f>'1.Смета.или.Акт'!C119</f>
        <v>Детали деревянные лесов</v>
      </c>
      <c r="H70" s="77" t="s">
        <v>45</v>
      </c>
      <c r="I70" s="77">
        <f>I68*J70</f>
        <v>8.8199999999999997E-3</v>
      </c>
      <c r="J70" s="77">
        <v>8.9999999999999993E-3</v>
      </c>
      <c r="K70" s="77"/>
      <c r="L70" s="77"/>
      <c r="M70" s="77"/>
      <c r="N70" s="77"/>
      <c r="O70" s="77">
        <f t="shared" si="53"/>
        <v>0</v>
      </c>
      <c r="P70" s="77">
        <f t="shared" si="54"/>
        <v>0</v>
      </c>
      <c r="Q70" s="77">
        <f t="shared" si="55"/>
        <v>0</v>
      </c>
      <c r="R70" s="77">
        <f t="shared" si="56"/>
        <v>0</v>
      </c>
      <c r="S70" s="77">
        <f t="shared" si="57"/>
        <v>0</v>
      </c>
      <c r="T70" s="77">
        <f t="shared" si="58"/>
        <v>0</v>
      </c>
      <c r="U70" s="77">
        <f t="shared" si="59"/>
        <v>0</v>
      </c>
      <c r="V70" s="77">
        <f t="shared" si="60"/>
        <v>0</v>
      </c>
      <c r="W70" s="77">
        <f t="shared" si="61"/>
        <v>0</v>
      </c>
      <c r="X70" s="77">
        <f t="shared" si="62"/>
        <v>0</v>
      </c>
      <c r="Y70" s="77">
        <f t="shared" si="63"/>
        <v>0</v>
      </c>
      <c r="Z70" s="77"/>
      <c r="AA70" s="77">
        <v>34744228</v>
      </c>
      <c r="AB70" s="77">
        <f>ROUND((AC70+AD70+AF70),2)</f>
        <v>0</v>
      </c>
      <c r="AC70" s="77">
        <f>'1.Смета.или.Акт'!F119</f>
        <v>0</v>
      </c>
      <c r="AD70" s="77">
        <f>ROUND((((ET70)-(EU70))+AE70),2)</f>
        <v>0</v>
      </c>
      <c r="AE70" s="77">
        <f t="shared" si="88"/>
        <v>0</v>
      </c>
      <c r="AF70" s="77">
        <f t="shared" si="88"/>
        <v>0</v>
      </c>
      <c r="AG70" s="77">
        <f t="shared" si="64"/>
        <v>0</v>
      </c>
      <c r="AH70" s="77">
        <f t="shared" si="65"/>
        <v>0</v>
      </c>
      <c r="AI70" s="77">
        <f t="shared" si="66"/>
        <v>0</v>
      </c>
      <c r="AJ70" s="77">
        <f t="shared" si="67"/>
        <v>0</v>
      </c>
      <c r="AK70" s="77">
        <v>0</v>
      </c>
      <c r="AL70" s="77">
        <v>0</v>
      </c>
      <c r="AM70" s="77">
        <v>0</v>
      </c>
      <c r="AN70" s="77">
        <v>0</v>
      </c>
      <c r="AO70" s="77">
        <v>0</v>
      </c>
      <c r="AP70" s="77">
        <v>0</v>
      </c>
      <c r="AQ70" s="77">
        <v>0</v>
      </c>
      <c r="AR70" s="77">
        <v>0</v>
      </c>
      <c r="AS70" s="77">
        <v>0</v>
      </c>
      <c r="AT70" s="77">
        <v>106</v>
      </c>
      <c r="AU70" s="77">
        <v>65</v>
      </c>
      <c r="AV70" s="77">
        <v>1</v>
      </c>
      <c r="AW70" s="77">
        <v>1</v>
      </c>
      <c r="AX70" s="77"/>
      <c r="AY70" s="77"/>
      <c r="AZ70" s="77">
        <v>1</v>
      </c>
      <c r="BA70" s="77">
        <v>1</v>
      </c>
      <c r="BB70" s="77">
        <v>1</v>
      </c>
      <c r="BC70" s="77">
        <v>1</v>
      </c>
      <c r="BD70" s="77"/>
      <c r="BE70" s="77"/>
      <c r="BF70" s="77"/>
      <c r="BG70" s="77"/>
      <c r="BH70" s="77">
        <v>3</v>
      </c>
      <c r="BI70" s="77">
        <v>1</v>
      </c>
      <c r="BJ70" s="77"/>
      <c r="BK70" s="77"/>
      <c r="BL70" s="77"/>
      <c r="BM70" s="77">
        <v>0</v>
      </c>
      <c r="BN70" s="77">
        <v>0</v>
      </c>
      <c r="BO70" s="77"/>
      <c r="BP70" s="77">
        <v>0</v>
      </c>
      <c r="BQ70" s="77">
        <v>20</v>
      </c>
      <c r="BR70" s="77">
        <v>0</v>
      </c>
      <c r="BS70" s="77">
        <v>1</v>
      </c>
      <c r="BT70" s="77">
        <v>1</v>
      </c>
      <c r="BU70" s="77">
        <v>1</v>
      </c>
      <c r="BV70" s="77">
        <v>1</v>
      </c>
      <c r="BW70" s="77">
        <v>1</v>
      </c>
      <c r="BX70" s="77">
        <v>1</v>
      </c>
      <c r="BY70" s="77"/>
      <c r="BZ70" s="77">
        <v>106</v>
      </c>
      <c r="CA70" s="77">
        <v>65</v>
      </c>
      <c r="CB70" s="77"/>
      <c r="CC70" s="77"/>
      <c r="CD70" s="77"/>
      <c r="CE70" s="77"/>
      <c r="CF70" s="77">
        <v>0</v>
      </c>
      <c r="CG70" s="77">
        <v>0</v>
      </c>
      <c r="CH70" s="77"/>
      <c r="CI70" s="77"/>
      <c r="CJ70" s="77"/>
      <c r="CK70" s="77"/>
      <c r="CL70" s="77"/>
      <c r="CM70" s="77">
        <v>0</v>
      </c>
      <c r="CN70" s="77"/>
      <c r="CO70" s="77">
        <v>0</v>
      </c>
      <c r="CP70" s="77">
        <f>IF('1.Смета.или.Акт'!F119=AC70+AD70+AF70,P70+Q70+S70,I70*AB70)</f>
        <v>0</v>
      </c>
      <c r="CQ70" s="77">
        <f t="shared" si="68"/>
        <v>0</v>
      </c>
      <c r="CR70" s="77">
        <f t="shared" si="69"/>
        <v>0</v>
      </c>
      <c r="CS70" s="77">
        <f t="shared" si="70"/>
        <v>0</v>
      </c>
      <c r="CT70" s="77">
        <f t="shared" si="71"/>
        <v>0</v>
      </c>
      <c r="CU70" s="77">
        <f t="shared" si="72"/>
        <v>0</v>
      </c>
      <c r="CV70" s="77">
        <f t="shared" si="73"/>
        <v>0</v>
      </c>
      <c r="CW70" s="77">
        <f t="shared" si="74"/>
        <v>0</v>
      </c>
      <c r="CX70" s="77">
        <f t="shared" si="75"/>
        <v>0</v>
      </c>
      <c r="CY70" s="77">
        <f t="shared" si="76"/>
        <v>0</v>
      </c>
      <c r="CZ70" s="77">
        <f t="shared" si="77"/>
        <v>0</v>
      </c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>
        <v>0</v>
      </c>
      <c r="DO70" s="77">
        <v>0</v>
      </c>
      <c r="DP70" s="77">
        <v>1</v>
      </c>
      <c r="DQ70" s="77">
        <v>1</v>
      </c>
      <c r="DR70" s="77"/>
      <c r="DS70" s="77"/>
      <c r="DT70" s="77"/>
      <c r="DU70" s="77">
        <v>1007</v>
      </c>
      <c r="DV70" s="77" t="s">
        <v>45</v>
      </c>
      <c r="DW70" s="77" t="str">
        <f>'1.Смета.или.Акт'!D119</f>
        <v>м3</v>
      </c>
      <c r="DX70" s="77">
        <v>1</v>
      </c>
      <c r="DY70" s="77"/>
      <c r="DZ70" s="77"/>
      <c r="EA70" s="77"/>
      <c r="EB70" s="77"/>
      <c r="EC70" s="77"/>
      <c r="ED70" s="77"/>
      <c r="EE70" s="77">
        <v>32653299</v>
      </c>
      <c r="EF70" s="77">
        <v>20</v>
      </c>
      <c r="EG70" s="77" t="s">
        <v>356</v>
      </c>
      <c r="EH70" s="77">
        <v>0</v>
      </c>
      <c r="EI70" s="77"/>
      <c r="EJ70" s="77">
        <v>1</v>
      </c>
      <c r="EK70" s="77">
        <v>0</v>
      </c>
      <c r="EL70" s="77" t="s">
        <v>357</v>
      </c>
      <c r="EM70" s="77" t="s">
        <v>358</v>
      </c>
      <c r="EN70" s="77"/>
      <c r="EO70" s="77"/>
      <c r="EP70" s="77"/>
      <c r="EQ70" s="77">
        <v>0</v>
      </c>
      <c r="ER70" s="77">
        <v>0</v>
      </c>
      <c r="ES70" s="77">
        <v>0</v>
      </c>
      <c r="ET70" s="77">
        <v>0</v>
      </c>
      <c r="EU70" s="77">
        <v>0</v>
      </c>
      <c r="EV70" s="77">
        <v>0</v>
      </c>
      <c r="EW70" s="77">
        <v>0</v>
      </c>
      <c r="EX70" s="77">
        <v>0</v>
      </c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  <c r="FO70" s="77"/>
      <c r="FP70" s="77"/>
      <c r="FQ70" s="77">
        <v>0</v>
      </c>
      <c r="FR70" s="77">
        <f t="shared" si="78"/>
        <v>0</v>
      </c>
      <c r="FS70" s="77">
        <v>0</v>
      </c>
      <c r="FT70" s="77"/>
      <c r="FU70" s="77"/>
      <c r="FV70" s="77"/>
      <c r="FW70" s="77"/>
      <c r="FX70" s="77">
        <v>106</v>
      </c>
      <c r="FY70" s="77">
        <v>65</v>
      </c>
      <c r="FZ70" s="77"/>
      <c r="GA70" s="77"/>
      <c r="GB70" s="77"/>
      <c r="GC70" s="77"/>
      <c r="GD70" s="77">
        <v>0</v>
      </c>
      <c r="GE70" s="77"/>
      <c r="GF70" s="77">
        <v>-1217945566</v>
      </c>
      <c r="GG70" s="77">
        <v>2</v>
      </c>
      <c r="GH70" s="77">
        <v>1</v>
      </c>
      <c r="GI70" s="77">
        <v>-2</v>
      </c>
      <c r="GJ70" s="77">
        <v>0</v>
      </c>
      <c r="GK70" s="77">
        <f>ROUND(R70*(R12)/100,0)</f>
        <v>0</v>
      </c>
      <c r="GL70" s="77">
        <f t="shared" si="79"/>
        <v>0</v>
      </c>
      <c r="GM70" s="77">
        <f t="shared" si="80"/>
        <v>0</v>
      </c>
      <c r="GN70" s="77">
        <f t="shared" si="81"/>
        <v>0</v>
      </c>
      <c r="GO70" s="77">
        <f t="shared" si="82"/>
        <v>0</v>
      </c>
      <c r="GP70" s="77">
        <f t="shared" si="83"/>
        <v>0</v>
      </c>
      <c r="GQ70" s="77"/>
      <c r="GR70" s="77">
        <v>0</v>
      </c>
      <c r="GS70" s="77">
        <v>3</v>
      </c>
      <c r="GT70" s="77">
        <v>0</v>
      </c>
      <c r="GU70" s="77"/>
      <c r="GV70" s="77">
        <f t="shared" si="84"/>
        <v>0</v>
      </c>
      <c r="GW70" s="77">
        <v>1</v>
      </c>
      <c r="GX70" s="77">
        <f t="shared" si="85"/>
        <v>0</v>
      </c>
      <c r="GY70" s="77"/>
      <c r="GZ70" s="77"/>
      <c r="HA70" s="77">
        <v>0</v>
      </c>
      <c r="HB70" s="77">
        <v>0</v>
      </c>
      <c r="HC70" s="77"/>
      <c r="HD70" s="77"/>
      <c r="HE70" s="77"/>
      <c r="HF70" s="77"/>
      <c r="HG70" s="77"/>
      <c r="HH70" s="77"/>
      <c r="HI70" s="77"/>
      <c r="HJ70" s="77"/>
      <c r="HK70" s="77"/>
      <c r="HL70" s="77"/>
      <c r="HM70" s="77"/>
      <c r="HN70" s="77"/>
      <c r="HO70" s="77"/>
      <c r="HP70" s="77"/>
      <c r="HQ70" s="77"/>
      <c r="HR70" s="77"/>
      <c r="HS70" s="77"/>
      <c r="HT70" s="77"/>
      <c r="HU70" s="77"/>
      <c r="HV70" s="77"/>
      <c r="HW70" s="77"/>
      <c r="HX70" s="77"/>
      <c r="HY70" s="77"/>
      <c r="HZ70" s="77"/>
      <c r="IA70" s="77"/>
      <c r="IB70" s="77"/>
      <c r="IC70" s="77"/>
      <c r="ID70" s="77"/>
      <c r="IE70" s="77"/>
      <c r="IF70" s="77">
        <v>-1</v>
      </c>
      <c r="IG70" s="77"/>
      <c r="IH70" s="77"/>
      <c r="II70" s="77"/>
      <c r="IJ70" s="77"/>
      <c r="IK70" s="77">
        <v>0</v>
      </c>
      <c r="IL70" s="77"/>
      <c r="IM70" s="77"/>
      <c r="IN70" s="77"/>
      <c r="IO70" s="77"/>
      <c r="IP70" s="77"/>
      <c r="IQ70" s="77"/>
      <c r="IR70" s="77"/>
      <c r="IS70" s="77"/>
      <c r="IT70" s="77"/>
      <c r="IU70" s="77"/>
    </row>
    <row r="71" spans="1:255" x14ac:dyDescent="0.2">
      <c r="A71">
        <v>18</v>
      </c>
      <c r="B71">
        <v>1</v>
      </c>
      <c r="C71">
        <v>242</v>
      </c>
      <c r="E71" t="s">
        <v>290</v>
      </c>
      <c r="F71" t="s">
        <v>163</v>
      </c>
      <c r="G71" t="s">
        <v>164</v>
      </c>
      <c r="H71" t="s">
        <v>45</v>
      </c>
      <c r="I71">
        <f>I69*J71</f>
        <v>8.8199999999999997E-3</v>
      </c>
      <c r="J71">
        <v>8.9999999999999993E-3</v>
      </c>
      <c r="O71">
        <f t="shared" si="53"/>
        <v>0</v>
      </c>
      <c r="P71">
        <f t="shared" si="54"/>
        <v>0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34744229</v>
      </c>
      <c r="AB71">
        <f>ROUND((AC71+AD71+AF71),2)</f>
        <v>0</v>
      </c>
      <c r="AC71">
        <f>ROUND((ES71),2)</f>
        <v>0</v>
      </c>
      <c r="AD71">
        <f>ROUND((((ET71)-(EU71))+AE71),2)</f>
        <v>0</v>
      </c>
      <c r="AE71">
        <f t="shared" si="88"/>
        <v>0</v>
      </c>
      <c r="AF71">
        <f t="shared" si="88"/>
        <v>0</v>
      </c>
      <c r="AG71">
        <f t="shared" si="64"/>
        <v>0</v>
      </c>
      <c r="AH71">
        <f t="shared" si="65"/>
        <v>0</v>
      </c>
      <c r="AI71">
        <f t="shared" si="66"/>
        <v>0</v>
      </c>
      <c r="AJ71">
        <f t="shared" si="67"/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106</v>
      </c>
      <c r="AU71">
        <v>65</v>
      </c>
      <c r="AV71">
        <v>1</v>
      </c>
      <c r="AW71">
        <v>1</v>
      </c>
      <c r="AZ71">
        <v>6.78</v>
      </c>
      <c r="BA71">
        <v>1</v>
      </c>
      <c r="BB71">
        <v>1</v>
      </c>
      <c r="BC71">
        <v>6.78</v>
      </c>
      <c r="BH71">
        <v>3</v>
      </c>
      <c r="BI71">
        <v>1</v>
      </c>
      <c r="BM71">
        <v>0</v>
      </c>
      <c r="BN71">
        <v>0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Z71">
        <v>106</v>
      </c>
      <c r="CA71">
        <v>65</v>
      </c>
      <c r="CF71">
        <v>0</v>
      </c>
      <c r="CG71">
        <v>0</v>
      </c>
      <c r="CM71">
        <v>0</v>
      </c>
      <c r="CO71">
        <v>0</v>
      </c>
      <c r="CP71">
        <f>(P71+Q71+S71)</f>
        <v>0</v>
      </c>
      <c r="CQ71">
        <f t="shared" si="68"/>
        <v>0</v>
      </c>
      <c r="CR71">
        <f t="shared" si="69"/>
        <v>0</v>
      </c>
      <c r="CS71">
        <f t="shared" si="70"/>
        <v>0</v>
      </c>
      <c r="CT71">
        <f t="shared" si="71"/>
        <v>0</v>
      </c>
      <c r="CU71">
        <f t="shared" si="72"/>
        <v>0</v>
      </c>
      <c r="CV71">
        <f t="shared" si="73"/>
        <v>0</v>
      </c>
      <c r="CW71">
        <f t="shared" si="74"/>
        <v>0</v>
      </c>
      <c r="CX71">
        <f t="shared" si="75"/>
        <v>0</v>
      </c>
      <c r="CY71">
        <f t="shared" si="76"/>
        <v>0</v>
      </c>
      <c r="CZ71">
        <f t="shared" si="77"/>
        <v>0</v>
      </c>
      <c r="DN71">
        <v>0</v>
      </c>
      <c r="DO71">
        <v>0</v>
      </c>
      <c r="DP71">
        <v>1</v>
      </c>
      <c r="DQ71">
        <v>1</v>
      </c>
      <c r="DU71">
        <v>1007</v>
      </c>
      <c r="DV71" t="s">
        <v>45</v>
      </c>
      <c r="DW71" t="s">
        <v>45</v>
      </c>
      <c r="DX71">
        <v>1</v>
      </c>
      <c r="EE71">
        <v>32653299</v>
      </c>
      <c r="EF71">
        <v>20</v>
      </c>
      <c r="EG71" t="s">
        <v>356</v>
      </c>
      <c r="EH71">
        <v>0</v>
      </c>
      <c r="EJ71">
        <v>1</v>
      </c>
      <c r="EK71">
        <v>0</v>
      </c>
      <c r="EL71" t="s">
        <v>357</v>
      </c>
      <c r="EM71" t="s">
        <v>358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FQ71">
        <v>0</v>
      </c>
      <c r="FR71">
        <f t="shared" si="78"/>
        <v>0</v>
      </c>
      <c r="FS71">
        <v>0</v>
      </c>
      <c r="FX71">
        <v>106</v>
      </c>
      <c r="FY71">
        <v>65</v>
      </c>
      <c r="GD71">
        <v>0</v>
      </c>
      <c r="GF71">
        <v>-1217945566</v>
      </c>
      <c r="GG71">
        <v>1</v>
      </c>
      <c r="GH71">
        <v>1</v>
      </c>
      <c r="GI71">
        <v>4</v>
      </c>
      <c r="GJ71">
        <v>0</v>
      </c>
      <c r="GK71">
        <f>ROUND(R71*(S12)/100,0)</f>
        <v>0</v>
      </c>
      <c r="GL71">
        <f t="shared" si="79"/>
        <v>0</v>
      </c>
      <c r="GM71">
        <f t="shared" si="80"/>
        <v>0</v>
      </c>
      <c r="GN71">
        <f t="shared" si="81"/>
        <v>0</v>
      </c>
      <c r="GO71">
        <f t="shared" si="82"/>
        <v>0</v>
      </c>
      <c r="GP71">
        <f t="shared" si="83"/>
        <v>0</v>
      </c>
      <c r="GR71">
        <v>0</v>
      </c>
      <c r="GS71">
        <v>3</v>
      </c>
      <c r="GT71">
        <v>0</v>
      </c>
      <c r="GV71">
        <f t="shared" si="84"/>
        <v>0</v>
      </c>
      <c r="GW71">
        <v>1</v>
      </c>
      <c r="GX71">
        <f t="shared" si="85"/>
        <v>0</v>
      </c>
      <c r="HA71">
        <v>0</v>
      </c>
      <c r="HB71">
        <v>0</v>
      </c>
      <c r="IF71">
        <v>-1</v>
      </c>
      <c r="IK71">
        <v>0</v>
      </c>
    </row>
    <row r="72" spans="1:255" x14ac:dyDescent="0.2">
      <c r="A72" s="77">
        <v>18</v>
      </c>
      <c r="B72" s="77">
        <v>1</v>
      </c>
      <c r="C72" s="77">
        <v>237</v>
      </c>
      <c r="D72" s="77"/>
      <c r="E72" s="77" t="s">
        <v>291</v>
      </c>
      <c r="F72" s="77" t="str">
        <f>'1.Смета.или.Акт'!B120</f>
        <v>01.7.16.02</v>
      </c>
      <c r="G72" s="77" t="str">
        <f>'1.Смета.или.Акт'!C120</f>
        <v>Детали стальных трубчатых лесов</v>
      </c>
      <c r="H72" s="77" t="s">
        <v>34</v>
      </c>
      <c r="I72" s="77">
        <f>I68*J72</f>
        <v>3.4300000000000004E-2</v>
      </c>
      <c r="J72" s="77">
        <v>3.5000000000000003E-2</v>
      </c>
      <c r="K72" s="77"/>
      <c r="L72" s="77"/>
      <c r="M72" s="77"/>
      <c r="N72" s="77"/>
      <c r="O72" s="77">
        <f t="shared" si="53"/>
        <v>0</v>
      </c>
      <c r="P72" s="77">
        <f t="shared" si="54"/>
        <v>0</v>
      </c>
      <c r="Q72" s="77">
        <f t="shared" si="55"/>
        <v>0</v>
      </c>
      <c r="R72" s="77">
        <f t="shared" si="56"/>
        <v>0</v>
      </c>
      <c r="S72" s="77">
        <f t="shared" si="57"/>
        <v>0</v>
      </c>
      <c r="T72" s="77">
        <f t="shared" si="58"/>
        <v>0</v>
      </c>
      <c r="U72" s="77">
        <f t="shared" si="59"/>
        <v>0</v>
      </c>
      <c r="V72" s="77">
        <f t="shared" si="60"/>
        <v>0</v>
      </c>
      <c r="W72" s="77">
        <f t="shared" si="61"/>
        <v>0</v>
      </c>
      <c r="X72" s="77">
        <f t="shared" si="62"/>
        <v>0</v>
      </c>
      <c r="Y72" s="77">
        <f t="shared" si="63"/>
        <v>0</v>
      </c>
      <c r="Z72" s="77"/>
      <c r="AA72" s="77">
        <v>34744228</v>
      </c>
      <c r="AB72" s="77">
        <f>ROUND((AC72+AD72+AF72),2)</f>
        <v>0</v>
      </c>
      <c r="AC72" s="77">
        <f>'1.Смета.или.Акт'!F120</f>
        <v>0</v>
      </c>
      <c r="AD72" s="77">
        <f>ROUND((((ET72)-(EU72))+AE72),2)</f>
        <v>0</v>
      </c>
      <c r="AE72" s="77">
        <f t="shared" si="88"/>
        <v>0</v>
      </c>
      <c r="AF72" s="77">
        <f t="shared" si="88"/>
        <v>0</v>
      </c>
      <c r="AG72" s="77">
        <f t="shared" si="64"/>
        <v>0</v>
      </c>
      <c r="AH72" s="77">
        <f t="shared" si="65"/>
        <v>0</v>
      </c>
      <c r="AI72" s="77">
        <f t="shared" si="66"/>
        <v>0</v>
      </c>
      <c r="AJ72" s="77">
        <f t="shared" si="67"/>
        <v>0</v>
      </c>
      <c r="AK72" s="77">
        <v>0</v>
      </c>
      <c r="AL72" s="77">
        <v>0</v>
      </c>
      <c r="AM72" s="77">
        <v>0</v>
      </c>
      <c r="AN72" s="77">
        <v>0</v>
      </c>
      <c r="AO72" s="77">
        <v>0</v>
      </c>
      <c r="AP72" s="77">
        <v>0</v>
      </c>
      <c r="AQ72" s="77">
        <v>0</v>
      </c>
      <c r="AR72" s="77">
        <v>0</v>
      </c>
      <c r="AS72" s="77">
        <v>0</v>
      </c>
      <c r="AT72" s="77">
        <v>106</v>
      </c>
      <c r="AU72" s="77">
        <v>65</v>
      </c>
      <c r="AV72" s="77">
        <v>1</v>
      </c>
      <c r="AW72" s="77">
        <v>1</v>
      </c>
      <c r="AX72" s="77"/>
      <c r="AY72" s="77"/>
      <c r="AZ72" s="77">
        <v>1</v>
      </c>
      <c r="BA72" s="77">
        <v>1</v>
      </c>
      <c r="BB72" s="77">
        <v>1</v>
      </c>
      <c r="BC72" s="77">
        <v>1</v>
      </c>
      <c r="BD72" s="77"/>
      <c r="BE72" s="77"/>
      <c r="BF72" s="77"/>
      <c r="BG72" s="77"/>
      <c r="BH72" s="77">
        <v>3</v>
      </c>
      <c r="BI72" s="77">
        <v>1</v>
      </c>
      <c r="BJ72" s="77"/>
      <c r="BK72" s="77"/>
      <c r="BL72" s="77"/>
      <c r="BM72" s="77">
        <v>0</v>
      </c>
      <c r="BN72" s="77">
        <v>0</v>
      </c>
      <c r="BO72" s="77"/>
      <c r="BP72" s="77">
        <v>0</v>
      </c>
      <c r="BQ72" s="77">
        <v>20</v>
      </c>
      <c r="BR72" s="77">
        <v>0</v>
      </c>
      <c r="BS72" s="77">
        <v>1</v>
      </c>
      <c r="BT72" s="77">
        <v>1</v>
      </c>
      <c r="BU72" s="77">
        <v>1</v>
      </c>
      <c r="BV72" s="77">
        <v>1</v>
      </c>
      <c r="BW72" s="77">
        <v>1</v>
      </c>
      <c r="BX72" s="77">
        <v>1</v>
      </c>
      <c r="BY72" s="77"/>
      <c r="BZ72" s="77">
        <v>106</v>
      </c>
      <c r="CA72" s="77">
        <v>65</v>
      </c>
      <c r="CB72" s="77"/>
      <c r="CC72" s="77"/>
      <c r="CD72" s="77"/>
      <c r="CE72" s="77"/>
      <c r="CF72" s="77">
        <v>0</v>
      </c>
      <c r="CG72" s="77">
        <v>0</v>
      </c>
      <c r="CH72" s="77"/>
      <c r="CI72" s="77"/>
      <c r="CJ72" s="77"/>
      <c r="CK72" s="77"/>
      <c r="CL72" s="77"/>
      <c r="CM72" s="77">
        <v>0</v>
      </c>
      <c r="CN72" s="77"/>
      <c r="CO72" s="77">
        <v>0</v>
      </c>
      <c r="CP72" s="77">
        <f>IF('1.Смета.или.Акт'!F120=AC72+AD72+AF72,P72+Q72+S72,I72*AB72)</f>
        <v>0</v>
      </c>
      <c r="CQ72" s="77">
        <f t="shared" si="68"/>
        <v>0</v>
      </c>
      <c r="CR72" s="77">
        <f t="shared" si="69"/>
        <v>0</v>
      </c>
      <c r="CS72" s="77">
        <f t="shared" si="70"/>
        <v>0</v>
      </c>
      <c r="CT72" s="77">
        <f t="shared" si="71"/>
        <v>0</v>
      </c>
      <c r="CU72" s="77">
        <f t="shared" si="72"/>
        <v>0</v>
      </c>
      <c r="CV72" s="77">
        <f t="shared" si="73"/>
        <v>0</v>
      </c>
      <c r="CW72" s="77">
        <f t="shared" si="74"/>
        <v>0</v>
      </c>
      <c r="CX72" s="77">
        <f t="shared" si="75"/>
        <v>0</v>
      </c>
      <c r="CY72" s="77">
        <f t="shared" si="76"/>
        <v>0</v>
      </c>
      <c r="CZ72" s="77">
        <f t="shared" si="77"/>
        <v>0</v>
      </c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>
        <v>0</v>
      </c>
      <c r="DO72" s="77">
        <v>0</v>
      </c>
      <c r="DP72" s="77">
        <v>1</v>
      </c>
      <c r="DQ72" s="77">
        <v>1</v>
      </c>
      <c r="DR72" s="77"/>
      <c r="DS72" s="77"/>
      <c r="DT72" s="77"/>
      <c r="DU72" s="77">
        <v>1009</v>
      </c>
      <c r="DV72" s="77" t="s">
        <v>34</v>
      </c>
      <c r="DW72" s="77" t="str">
        <f>'1.Смета.или.Акт'!D120</f>
        <v>т</v>
      </c>
      <c r="DX72" s="77">
        <v>1000</v>
      </c>
      <c r="DY72" s="77"/>
      <c r="DZ72" s="77"/>
      <c r="EA72" s="77"/>
      <c r="EB72" s="77"/>
      <c r="EC72" s="77"/>
      <c r="ED72" s="77"/>
      <c r="EE72" s="77">
        <v>32653299</v>
      </c>
      <c r="EF72" s="77">
        <v>20</v>
      </c>
      <c r="EG72" s="77" t="s">
        <v>356</v>
      </c>
      <c r="EH72" s="77">
        <v>0</v>
      </c>
      <c r="EI72" s="77"/>
      <c r="EJ72" s="77">
        <v>1</v>
      </c>
      <c r="EK72" s="77">
        <v>0</v>
      </c>
      <c r="EL72" s="77" t="s">
        <v>357</v>
      </c>
      <c r="EM72" s="77" t="s">
        <v>358</v>
      </c>
      <c r="EN72" s="77"/>
      <c r="EO72" s="77"/>
      <c r="EP72" s="77"/>
      <c r="EQ72" s="77">
        <v>0</v>
      </c>
      <c r="ER72" s="77">
        <v>0</v>
      </c>
      <c r="ES72" s="77">
        <v>0</v>
      </c>
      <c r="ET72" s="77">
        <v>0</v>
      </c>
      <c r="EU72" s="77">
        <v>0</v>
      </c>
      <c r="EV72" s="77">
        <v>0</v>
      </c>
      <c r="EW72" s="77">
        <v>0</v>
      </c>
      <c r="EX72" s="77">
        <v>0</v>
      </c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>
        <v>0</v>
      </c>
      <c r="FR72" s="77">
        <f t="shared" si="78"/>
        <v>0</v>
      </c>
      <c r="FS72" s="77">
        <v>0</v>
      </c>
      <c r="FT72" s="77"/>
      <c r="FU72" s="77"/>
      <c r="FV72" s="77"/>
      <c r="FW72" s="77"/>
      <c r="FX72" s="77">
        <v>106</v>
      </c>
      <c r="FY72" s="77">
        <v>65</v>
      </c>
      <c r="FZ72" s="77"/>
      <c r="GA72" s="77"/>
      <c r="GB72" s="77"/>
      <c r="GC72" s="77"/>
      <c r="GD72" s="77">
        <v>0</v>
      </c>
      <c r="GE72" s="77"/>
      <c r="GF72" s="77">
        <v>-1651481050</v>
      </c>
      <c r="GG72" s="77">
        <v>2</v>
      </c>
      <c r="GH72" s="77">
        <v>1</v>
      </c>
      <c r="GI72" s="77">
        <v>-2</v>
      </c>
      <c r="GJ72" s="77">
        <v>0</v>
      </c>
      <c r="GK72" s="77">
        <f>ROUND(R72*(R12)/100,0)</f>
        <v>0</v>
      </c>
      <c r="GL72" s="77">
        <f t="shared" si="79"/>
        <v>0</v>
      </c>
      <c r="GM72" s="77">
        <f t="shared" si="80"/>
        <v>0</v>
      </c>
      <c r="GN72" s="77">
        <f t="shared" si="81"/>
        <v>0</v>
      </c>
      <c r="GO72" s="77">
        <f t="shared" si="82"/>
        <v>0</v>
      </c>
      <c r="GP72" s="77">
        <f t="shared" si="83"/>
        <v>0</v>
      </c>
      <c r="GQ72" s="77"/>
      <c r="GR72" s="77">
        <v>0</v>
      </c>
      <c r="GS72" s="77">
        <v>3</v>
      </c>
      <c r="GT72" s="77">
        <v>0</v>
      </c>
      <c r="GU72" s="77"/>
      <c r="GV72" s="77">
        <f t="shared" si="84"/>
        <v>0</v>
      </c>
      <c r="GW72" s="77">
        <v>1</v>
      </c>
      <c r="GX72" s="77">
        <f t="shared" si="85"/>
        <v>0</v>
      </c>
      <c r="GY72" s="77"/>
      <c r="GZ72" s="77"/>
      <c r="HA72" s="77">
        <v>0</v>
      </c>
      <c r="HB72" s="77">
        <v>0</v>
      </c>
      <c r="HC72" s="77"/>
      <c r="HD72" s="77"/>
      <c r="HE72" s="77"/>
      <c r="HF72" s="77"/>
      <c r="HG72" s="77"/>
      <c r="HH72" s="77"/>
      <c r="HI72" s="77"/>
      <c r="HJ72" s="77"/>
      <c r="HK72" s="77"/>
      <c r="HL72" s="77"/>
      <c r="HM72" s="77"/>
      <c r="HN72" s="77"/>
      <c r="HO72" s="77"/>
      <c r="HP72" s="77"/>
      <c r="HQ72" s="77"/>
      <c r="HR72" s="77"/>
      <c r="HS72" s="77"/>
      <c r="HT72" s="77"/>
      <c r="HU72" s="77"/>
      <c r="HV72" s="77"/>
      <c r="HW72" s="77"/>
      <c r="HX72" s="77"/>
      <c r="HY72" s="77"/>
      <c r="HZ72" s="77"/>
      <c r="IA72" s="77"/>
      <c r="IB72" s="77"/>
      <c r="IC72" s="77"/>
      <c r="ID72" s="77"/>
      <c r="IE72" s="77"/>
      <c r="IF72" s="77">
        <v>-1</v>
      </c>
      <c r="IG72" s="77"/>
      <c r="IH72" s="77"/>
      <c r="II72" s="77"/>
      <c r="IJ72" s="77"/>
      <c r="IK72" s="77">
        <v>0</v>
      </c>
      <c r="IL72" s="77"/>
      <c r="IM72" s="77"/>
      <c r="IN72" s="77"/>
      <c r="IO72" s="77"/>
      <c r="IP72" s="77"/>
      <c r="IQ72" s="77"/>
      <c r="IR72" s="77"/>
      <c r="IS72" s="77"/>
      <c r="IT72" s="77"/>
      <c r="IU72" s="77"/>
    </row>
    <row r="73" spans="1:255" x14ac:dyDescent="0.2">
      <c r="A73">
        <v>18</v>
      </c>
      <c r="B73">
        <v>1</v>
      </c>
      <c r="C73">
        <v>243</v>
      </c>
      <c r="E73" t="s">
        <v>291</v>
      </c>
      <c r="F73" t="s">
        <v>163</v>
      </c>
      <c r="G73" t="s">
        <v>166</v>
      </c>
      <c r="H73" t="s">
        <v>34</v>
      </c>
      <c r="I73">
        <f>I69*J73</f>
        <v>3.4300000000000004E-2</v>
      </c>
      <c r="J73">
        <v>3.5000000000000003E-2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34744229</v>
      </c>
      <c r="AB73">
        <f>ROUND((AC73+AD73+AF73),2)</f>
        <v>0</v>
      </c>
      <c r="AC73">
        <f>ROUND((ES73),2)</f>
        <v>0</v>
      </c>
      <c r="AD73">
        <f>ROUND((((ET73)-(EU73))+AE73),2)</f>
        <v>0</v>
      </c>
      <c r="AE73">
        <f t="shared" si="88"/>
        <v>0</v>
      </c>
      <c r="AF73">
        <f t="shared" si="88"/>
        <v>0</v>
      </c>
      <c r="AG73">
        <f t="shared" si="64"/>
        <v>0</v>
      </c>
      <c r="AH73">
        <f t="shared" si="65"/>
        <v>0</v>
      </c>
      <c r="AI73">
        <f t="shared" si="66"/>
        <v>0</v>
      </c>
      <c r="AJ73">
        <f t="shared" si="67"/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106</v>
      </c>
      <c r="AU73">
        <v>65</v>
      </c>
      <c r="AV73">
        <v>1</v>
      </c>
      <c r="AW73">
        <v>1</v>
      </c>
      <c r="AZ73">
        <v>6.78</v>
      </c>
      <c r="BA73">
        <v>1</v>
      </c>
      <c r="BB73">
        <v>1</v>
      </c>
      <c r="BC73">
        <v>6.78</v>
      </c>
      <c r="BH73">
        <v>3</v>
      </c>
      <c r="BI73">
        <v>1</v>
      </c>
      <c r="BM73">
        <v>0</v>
      </c>
      <c r="BN73">
        <v>0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Z73">
        <v>106</v>
      </c>
      <c r="CA73">
        <v>65</v>
      </c>
      <c r="CF73">
        <v>0</v>
      </c>
      <c r="CG73">
        <v>0</v>
      </c>
      <c r="CM73">
        <v>0</v>
      </c>
      <c r="CO73">
        <v>0</v>
      </c>
      <c r="CP73">
        <f>(P73+Q73+S73)</f>
        <v>0</v>
      </c>
      <c r="CQ73">
        <f t="shared" si="68"/>
        <v>0</v>
      </c>
      <c r="CR73">
        <f t="shared" si="69"/>
        <v>0</v>
      </c>
      <c r="CS73">
        <f t="shared" si="70"/>
        <v>0</v>
      </c>
      <c r="CT73">
        <f t="shared" si="71"/>
        <v>0</v>
      </c>
      <c r="CU73">
        <f t="shared" si="72"/>
        <v>0</v>
      </c>
      <c r="CV73">
        <f t="shared" si="73"/>
        <v>0</v>
      </c>
      <c r="CW73">
        <f t="shared" si="74"/>
        <v>0</v>
      </c>
      <c r="CX73">
        <f t="shared" si="75"/>
        <v>0</v>
      </c>
      <c r="CY73">
        <f t="shared" si="76"/>
        <v>0</v>
      </c>
      <c r="CZ73">
        <f t="shared" si="77"/>
        <v>0</v>
      </c>
      <c r="DN73">
        <v>0</v>
      </c>
      <c r="DO73">
        <v>0</v>
      </c>
      <c r="DP73">
        <v>1</v>
      </c>
      <c r="DQ73">
        <v>1</v>
      </c>
      <c r="DU73">
        <v>1009</v>
      </c>
      <c r="DV73" t="s">
        <v>34</v>
      </c>
      <c r="DW73" t="s">
        <v>34</v>
      </c>
      <c r="DX73">
        <v>1000</v>
      </c>
      <c r="EE73">
        <v>32653299</v>
      </c>
      <c r="EF73">
        <v>20</v>
      </c>
      <c r="EG73" t="s">
        <v>356</v>
      </c>
      <c r="EH73">
        <v>0</v>
      </c>
      <c r="EJ73">
        <v>1</v>
      </c>
      <c r="EK73">
        <v>0</v>
      </c>
      <c r="EL73" t="s">
        <v>357</v>
      </c>
      <c r="EM73" t="s">
        <v>358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FQ73">
        <v>0</v>
      </c>
      <c r="FR73">
        <f t="shared" si="78"/>
        <v>0</v>
      </c>
      <c r="FS73">
        <v>0</v>
      </c>
      <c r="FX73">
        <v>106</v>
      </c>
      <c r="FY73">
        <v>65</v>
      </c>
      <c r="GD73">
        <v>0</v>
      </c>
      <c r="GF73">
        <v>-1651481050</v>
      </c>
      <c r="GG73">
        <v>1</v>
      </c>
      <c r="GH73">
        <v>1</v>
      </c>
      <c r="GI73">
        <v>4</v>
      </c>
      <c r="GJ73">
        <v>0</v>
      </c>
      <c r="GK73">
        <f>ROUND(R73*(S12)/100,0)</f>
        <v>0</v>
      </c>
      <c r="GL73">
        <f t="shared" si="79"/>
        <v>0</v>
      </c>
      <c r="GM73">
        <f t="shared" si="80"/>
        <v>0</v>
      </c>
      <c r="GN73">
        <f t="shared" si="81"/>
        <v>0</v>
      </c>
      <c r="GO73">
        <f t="shared" si="82"/>
        <v>0</v>
      </c>
      <c r="GP73">
        <f t="shared" si="83"/>
        <v>0</v>
      </c>
      <c r="GR73">
        <v>0</v>
      </c>
      <c r="GS73">
        <v>3</v>
      </c>
      <c r="GT73">
        <v>0</v>
      </c>
      <c r="GV73">
        <f t="shared" si="84"/>
        <v>0</v>
      </c>
      <c r="GW73">
        <v>1</v>
      </c>
      <c r="GX73">
        <f t="shared" si="85"/>
        <v>0</v>
      </c>
      <c r="HA73">
        <v>0</v>
      </c>
      <c r="HB73">
        <v>0</v>
      </c>
      <c r="IF73">
        <v>-1</v>
      </c>
      <c r="IK73">
        <v>0</v>
      </c>
    </row>
    <row r="74" spans="1:255" x14ac:dyDescent="0.2">
      <c r="A74" s="77">
        <v>17</v>
      </c>
      <c r="B74" s="77">
        <v>1</v>
      </c>
      <c r="C74" s="77">
        <f>ROW(SmtRes!A256)</f>
        <v>256</v>
      </c>
      <c r="D74" s="77">
        <f>ROW(EtalonRes!A256)</f>
        <v>256</v>
      </c>
      <c r="E74" s="77" t="s">
        <v>401</v>
      </c>
      <c r="F74" s="77" t="s">
        <v>292</v>
      </c>
      <c r="G74" s="77" t="s">
        <v>293</v>
      </c>
      <c r="H74" s="77" t="s">
        <v>242</v>
      </c>
      <c r="I74" s="77">
        <f>'1.Смета.или.Акт'!E121</f>
        <v>0.21</v>
      </c>
      <c r="J74" s="77">
        <v>0</v>
      </c>
      <c r="K74" s="77"/>
      <c r="L74" s="77"/>
      <c r="M74" s="77"/>
      <c r="N74" s="77"/>
      <c r="O74" s="77">
        <f t="shared" si="53"/>
        <v>136</v>
      </c>
      <c r="P74" s="77">
        <f t="shared" si="54"/>
        <v>30</v>
      </c>
      <c r="Q74" s="77">
        <f t="shared" si="55"/>
        <v>47</v>
      </c>
      <c r="R74" s="77">
        <f t="shared" si="56"/>
        <v>8</v>
      </c>
      <c r="S74" s="77">
        <f t="shared" si="57"/>
        <v>59</v>
      </c>
      <c r="T74" s="77">
        <f t="shared" si="58"/>
        <v>0</v>
      </c>
      <c r="U74" s="77">
        <f t="shared" si="59"/>
        <v>7.3248000000000006</v>
      </c>
      <c r="V74" s="77">
        <f t="shared" si="60"/>
        <v>0.6804</v>
      </c>
      <c r="W74" s="77">
        <f t="shared" si="61"/>
        <v>0</v>
      </c>
      <c r="X74" s="77">
        <f t="shared" si="62"/>
        <v>77</v>
      </c>
      <c r="Y74" s="77">
        <f t="shared" si="63"/>
        <v>57</v>
      </c>
      <c r="Z74" s="77"/>
      <c r="AA74" s="77">
        <v>34744228</v>
      </c>
      <c r="AB74" s="77">
        <f>'1.Смета.или.Акт'!F121</f>
        <v>651.82999999999993</v>
      </c>
      <c r="AC74" s="77">
        <f>ROUND((ES74),2)</f>
        <v>144.08000000000001</v>
      </c>
      <c r="AD74" s="77">
        <f>'1.Смета.или.Акт'!H121</f>
        <v>225.57</v>
      </c>
      <c r="AE74" s="77">
        <f>'1.Смета.или.Акт'!I121</f>
        <v>36.369999999999997</v>
      </c>
      <c r="AF74" s="77">
        <f>'1.Смета.или.Акт'!G121</f>
        <v>282.18</v>
      </c>
      <c r="AG74" s="77">
        <f t="shared" si="64"/>
        <v>0</v>
      </c>
      <c r="AH74" s="77">
        <f t="shared" si="65"/>
        <v>34.880000000000003</v>
      </c>
      <c r="AI74" s="77">
        <f t="shared" si="66"/>
        <v>3.24</v>
      </c>
      <c r="AJ74" s="77">
        <f t="shared" si="67"/>
        <v>0</v>
      </c>
      <c r="AK74" s="77">
        <v>651.83000000000004</v>
      </c>
      <c r="AL74" s="77">
        <v>144.08000000000001</v>
      </c>
      <c r="AM74" s="77">
        <v>225.57</v>
      </c>
      <c r="AN74" s="77">
        <v>36.369999999999997</v>
      </c>
      <c r="AO74" s="77">
        <v>282.18</v>
      </c>
      <c r="AP74" s="77">
        <v>0</v>
      </c>
      <c r="AQ74" s="77">
        <v>34.880000000000003</v>
      </c>
      <c r="AR74" s="77">
        <v>3.24</v>
      </c>
      <c r="AS74" s="77">
        <v>0</v>
      </c>
      <c r="AT74" s="77">
        <f>'1.Смета.или.Акт'!E122</f>
        <v>115</v>
      </c>
      <c r="AU74" s="77">
        <f>'1.Смета.или.Акт'!E123</f>
        <v>85</v>
      </c>
      <c r="AV74" s="77">
        <v>1</v>
      </c>
      <c r="AW74" s="77">
        <v>1</v>
      </c>
      <c r="AX74" s="77"/>
      <c r="AY74" s="77"/>
      <c r="AZ74" s="77">
        <v>1</v>
      </c>
      <c r="BA74" s="77">
        <v>1</v>
      </c>
      <c r="BB74" s="77">
        <v>1</v>
      </c>
      <c r="BC74" s="77">
        <v>1</v>
      </c>
      <c r="BD74" s="77"/>
      <c r="BE74" s="77"/>
      <c r="BF74" s="77"/>
      <c r="BG74" s="77"/>
      <c r="BH74" s="77">
        <v>0</v>
      </c>
      <c r="BI74" s="77">
        <v>1</v>
      </c>
      <c r="BJ74" s="77" t="s">
        <v>402</v>
      </c>
      <c r="BK74" s="77"/>
      <c r="BL74" s="77"/>
      <c r="BM74" s="77">
        <v>31001</v>
      </c>
      <c r="BN74" s="77">
        <v>0</v>
      </c>
      <c r="BO74" s="77"/>
      <c r="BP74" s="77">
        <v>0</v>
      </c>
      <c r="BQ74" s="77">
        <v>1</v>
      </c>
      <c r="BR74" s="77">
        <v>0</v>
      </c>
      <c r="BS74" s="77">
        <v>1</v>
      </c>
      <c r="BT74" s="77">
        <v>1</v>
      </c>
      <c r="BU74" s="77">
        <v>1</v>
      </c>
      <c r="BV74" s="77">
        <v>1</v>
      </c>
      <c r="BW74" s="77">
        <v>1</v>
      </c>
      <c r="BX74" s="77">
        <v>1</v>
      </c>
      <c r="BY74" s="77"/>
      <c r="BZ74" s="77">
        <v>115</v>
      </c>
      <c r="CA74" s="77">
        <v>85</v>
      </c>
      <c r="CB74" s="77"/>
      <c r="CC74" s="77"/>
      <c r="CD74" s="77"/>
      <c r="CE74" s="77"/>
      <c r="CF74" s="77">
        <v>0</v>
      </c>
      <c r="CG74" s="77">
        <v>0</v>
      </c>
      <c r="CH74" s="77"/>
      <c r="CI74" s="77"/>
      <c r="CJ74" s="77"/>
      <c r="CK74" s="77"/>
      <c r="CL74" s="77"/>
      <c r="CM74" s="77">
        <v>0</v>
      </c>
      <c r="CN74" s="77"/>
      <c r="CO74" s="77">
        <v>0</v>
      </c>
      <c r="CP74" s="77">
        <f>IF('1.Смета.или.Акт'!F121=AC74+AD74+AF74,P74+Q74+S74,I74*AB74)</f>
        <v>136</v>
      </c>
      <c r="CQ74" s="77">
        <f t="shared" si="68"/>
        <v>144.08000000000001</v>
      </c>
      <c r="CR74" s="77">
        <f t="shared" si="69"/>
        <v>225.57</v>
      </c>
      <c r="CS74" s="77">
        <f t="shared" si="70"/>
        <v>36.369999999999997</v>
      </c>
      <c r="CT74" s="77">
        <f t="shared" si="71"/>
        <v>282.18</v>
      </c>
      <c r="CU74" s="77">
        <f t="shared" si="72"/>
        <v>0</v>
      </c>
      <c r="CV74" s="77">
        <f t="shared" si="73"/>
        <v>34.880000000000003</v>
      </c>
      <c r="CW74" s="77">
        <f t="shared" si="74"/>
        <v>3.24</v>
      </c>
      <c r="CX74" s="77">
        <f t="shared" si="75"/>
        <v>0</v>
      </c>
      <c r="CY74" s="77">
        <f t="shared" si="76"/>
        <v>77.05</v>
      </c>
      <c r="CZ74" s="77">
        <f t="shared" si="77"/>
        <v>56.95</v>
      </c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>
        <v>0</v>
      </c>
      <c r="DO74" s="77">
        <v>0</v>
      </c>
      <c r="DP74" s="77">
        <v>1</v>
      </c>
      <c r="DQ74" s="77">
        <v>1</v>
      </c>
      <c r="DR74" s="77"/>
      <c r="DS74" s="77"/>
      <c r="DT74" s="77"/>
      <c r="DU74" s="77">
        <v>1005</v>
      </c>
      <c r="DV74" s="77" t="s">
        <v>242</v>
      </c>
      <c r="DW74" s="77" t="str">
        <f>'1.Смета.или.Акт'!D121</f>
        <v>100 м2</v>
      </c>
      <c r="DX74" s="77">
        <v>100</v>
      </c>
      <c r="DY74" s="77"/>
      <c r="DZ74" s="77"/>
      <c r="EA74" s="77"/>
      <c r="EB74" s="77"/>
      <c r="EC74" s="77"/>
      <c r="ED74" s="77"/>
      <c r="EE74" s="77">
        <v>32653411</v>
      </c>
      <c r="EF74" s="77">
        <v>1</v>
      </c>
      <c r="EG74" s="77" t="s">
        <v>368</v>
      </c>
      <c r="EH74" s="77">
        <v>0</v>
      </c>
      <c r="EI74" s="77"/>
      <c r="EJ74" s="77">
        <v>1</v>
      </c>
      <c r="EK74" s="77">
        <v>31001</v>
      </c>
      <c r="EL74" s="77" t="s">
        <v>403</v>
      </c>
      <c r="EM74" s="77" t="s">
        <v>404</v>
      </c>
      <c r="EN74" s="77"/>
      <c r="EO74" s="77"/>
      <c r="EP74" s="77"/>
      <c r="EQ74" s="77">
        <v>0</v>
      </c>
      <c r="ER74" s="77">
        <v>651.83000000000004</v>
      </c>
      <c r="ES74" s="77">
        <v>144.08000000000001</v>
      </c>
      <c r="ET74" s="77">
        <v>225.57</v>
      </c>
      <c r="EU74" s="77">
        <v>36.369999999999997</v>
      </c>
      <c r="EV74" s="77">
        <v>282.18</v>
      </c>
      <c r="EW74" s="77">
        <v>34.880000000000003</v>
      </c>
      <c r="EX74" s="77">
        <v>3.24</v>
      </c>
      <c r="EY74" s="77">
        <v>0</v>
      </c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  <c r="FO74" s="77"/>
      <c r="FP74" s="77"/>
      <c r="FQ74" s="77">
        <v>0</v>
      </c>
      <c r="FR74" s="77">
        <f t="shared" si="78"/>
        <v>0</v>
      </c>
      <c r="FS74" s="77">
        <v>0</v>
      </c>
      <c r="FT74" s="77"/>
      <c r="FU74" s="77"/>
      <c r="FV74" s="77"/>
      <c r="FW74" s="77"/>
      <c r="FX74" s="77">
        <v>115</v>
      </c>
      <c r="FY74" s="77">
        <v>85</v>
      </c>
      <c r="FZ74" s="77"/>
      <c r="GA74" s="77"/>
      <c r="GB74" s="77"/>
      <c r="GC74" s="77"/>
      <c r="GD74" s="77">
        <v>0</v>
      </c>
      <c r="GE74" s="77"/>
      <c r="GF74" s="77">
        <v>-146327834</v>
      </c>
      <c r="GG74" s="77">
        <v>2</v>
      </c>
      <c r="GH74" s="77">
        <v>1</v>
      </c>
      <c r="GI74" s="77">
        <v>-2</v>
      </c>
      <c r="GJ74" s="77">
        <v>0</v>
      </c>
      <c r="GK74" s="77">
        <f>ROUND(R74*(R12)/100,0)</f>
        <v>0</v>
      </c>
      <c r="GL74" s="77">
        <f t="shared" si="79"/>
        <v>0</v>
      </c>
      <c r="GM74" s="77">
        <f t="shared" si="80"/>
        <v>270</v>
      </c>
      <c r="GN74" s="77">
        <f t="shared" si="81"/>
        <v>270</v>
      </c>
      <c r="GO74" s="77">
        <f t="shared" si="82"/>
        <v>0</v>
      </c>
      <c r="GP74" s="77">
        <f t="shared" si="83"/>
        <v>0</v>
      </c>
      <c r="GQ74" s="77"/>
      <c r="GR74" s="77">
        <v>0</v>
      </c>
      <c r="GS74" s="77">
        <v>3</v>
      </c>
      <c r="GT74" s="77">
        <v>0</v>
      </c>
      <c r="GU74" s="77"/>
      <c r="GV74" s="77">
        <f t="shared" si="84"/>
        <v>0</v>
      </c>
      <c r="GW74" s="77">
        <v>1</v>
      </c>
      <c r="GX74" s="77">
        <f t="shared" si="85"/>
        <v>0</v>
      </c>
      <c r="GY74" s="77"/>
      <c r="GZ74" s="77"/>
      <c r="HA74" s="77">
        <v>0</v>
      </c>
      <c r="HB74" s="77">
        <v>0</v>
      </c>
      <c r="HC74" s="77"/>
      <c r="HD74" s="77"/>
      <c r="HE74" s="77"/>
      <c r="HF74" s="77"/>
      <c r="HG74" s="77"/>
      <c r="HH74" s="77"/>
      <c r="HI74" s="77"/>
      <c r="HJ74" s="77"/>
      <c r="HK74" s="77"/>
      <c r="HL74" s="77"/>
      <c r="HM74" s="77"/>
      <c r="HN74" s="77"/>
      <c r="HO74" s="77"/>
      <c r="HP74" s="77"/>
      <c r="HQ74" s="77"/>
      <c r="HR74" s="77"/>
      <c r="HS74" s="77"/>
      <c r="HT74" s="77"/>
      <c r="HU74" s="77"/>
      <c r="HV74" s="77"/>
      <c r="HW74" s="77"/>
      <c r="HX74" s="77"/>
      <c r="HY74" s="77"/>
      <c r="HZ74" s="77"/>
      <c r="IA74" s="77"/>
      <c r="IB74" s="77"/>
      <c r="IC74" s="77"/>
      <c r="ID74" s="77"/>
      <c r="IE74" s="77"/>
      <c r="IF74" s="77">
        <v>-1</v>
      </c>
      <c r="IG74" s="77"/>
      <c r="IH74" s="77"/>
      <c r="II74" s="77"/>
      <c r="IJ74" s="77"/>
      <c r="IK74" s="77">
        <v>0</v>
      </c>
      <c r="IL74" s="77"/>
      <c r="IM74" s="77"/>
      <c r="IN74" s="77"/>
      <c r="IO74" s="77"/>
      <c r="IP74" s="77"/>
      <c r="IQ74" s="77"/>
      <c r="IR74" s="77"/>
      <c r="IS74" s="77"/>
      <c r="IT74" s="77"/>
      <c r="IU74" s="77"/>
    </row>
    <row r="75" spans="1:255" x14ac:dyDescent="0.2">
      <c r="A75">
        <v>17</v>
      </c>
      <c r="B75">
        <v>1</v>
      </c>
      <c r="C75">
        <f>ROW(SmtRes!A268)</f>
        <v>268</v>
      </c>
      <c r="D75">
        <f>ROW(EtalonRes!A268)</f>
        <v>268</v>
      </c>
      <c r="E75" t="s">
        <v>401</v>
      </c>
      <c r="F75" t="s">
        <v>292</v>
      </c>
      <c r="G75" t="s">
        <v>293</v>
      </c>
      <c r="H75" t="s">
        <v>242</v>
      </c>
      <c r="I75">
        <f>'1.Смета.или.Акт'!E121</f>
        <v>0.21</v>
      </c>
      <c r="J75">
        <v>0</v>
      </c>
      <c r="O75">
        <f t="shared" si="53"/>
        <v>928</v>
      </c>
      <c r="P75">
        <f t="shared" si="54"/>
        <v>205</v>
      </c>
      <c r="Q75">
        <f t="shared" si="55"/>
        <v>321</v>
      </c>
      <c r="R75">
        <f t="shared" si="56"/>
        <v>52</v>
      </c>
      <c r="S75">
        <f t="shared" si="57"/>
        <v>402</v>
      </c>
      <c r="T75">
        <f t="shared" si="58"/>
        <v>0</v>
      </c>
      <c r="U75">
        <f t="shared" si="59"/>
        <v>7.3248000000000006</v>
      </c>
      <c r="V75">
        <f t="shared" si="60"/>
        <v>0.6804</v>
      </c>
      <c r="W75">
        <f t="shared" si="61"/>
        <v>0</v>
      </c>
      <c r="X75">
        <f t="shared" si="62"/>
        <v>522</v>
      </c>
      <c r="Y75">
        <f t="shared" si="63"/>
        <v>386</v>
      </c>
      <c r="AA75">
        <v>34744229</v>
      </c>
      <c r="AB75">
        <f t="shared" ref="AB75:AB81" si="89">ROUND((AC75+AD75+AF75),2)</f>
        <v>651.83000000000004</v>
      </c>
      <c r="AC75">
        <f>ROUND((ES75),2)</f>
        <v>144.08000000000001</v>
      </c>
      <c r="AD75">
        <f t="shared" ref="AD75:AD81" si="90">ROUND((((ET75)-(EU75))+AE75),2)</f>
        <v>225.57</v>
      </c>
      <c r="AE75">
        <f t="shared" ref="AE75:AF81" si="91">ROUND((EU75),2)</f>
        <v>36.369999999999997</v>
      </c>
      <c r="AF75">
        <f t="shared" si="91"/>
        <v>282.18</v>
      </c>
      <c r="AG75">
        <f t="shared" si="64"/>
        <v>0</v>
      </c>
      <c r="AH75">
        <f t="shared" si="65"/>
        <v>34.880000000000003</v>
      </c>
      <c r="AI75">
        <f t="shared" si="66"/>
        <v>3.24</v>
      </c>
      <c r="AJ75">
        <f t="shared" si="67"/>
        <v>0</v>
      </c>
      <c r="AK75">
        <v>651.83000000000004</v>
      </c>
      <c r="AL75">
        <v>144.08000000000001</v>
      </c>
      <c r="AM75">
        <v>225.57</v>
      </c>
      <c r="AN75">
        <v>36.369999999999997</v>
      </c>
      <c r="AO75">
        <v>282.18</v>
      </c>
      <c r="AP75">
        <v>0</v>
      </c>
      <c r="AQ75">
        <v>34.880000000000003</v>
      </c>
      <c r="AR75">
        <v>3.24</v>
      </c>
      <c r="AS75">
        <v>0</v>
      </c>
      <c r="AT75">
        <v>115</v>
      </c>
      <c r="AU75">
        <v>85</v>
      </c>
      <c r="AV75">
        <v>1</v>
      </c>
      <c r="AW75">
        <v>1</v>
      </c>
      <c r="AZ75">
        <v>6.78</v>
      </c>
      <c r="BA75">
        <v>6.78</v>
      </c>
      <c r="BB75">
        <v>6.78</v>
      </c>
      <c r="BC75">
        <v>6.78</v>
      </c>
      <c r="BH75">
        <v>0</v>
      </c>
      <c r="BI75">
        <v>1</v>
      </c>
      <c r="BJ75" t="s">
        <v>402</v>
      </c>
      <c r="BM75">
        <v>31001</v>
      </c>
      <c r="BN75">
        <v>0</v>
      </c>
      <c r="BP75">
        <v>0</v>
      </c>
      <c r="BQ75">
        <v>1</v>
      </c>
      <c r="BR75">
        <v>0</v>
      </c>
      <c r="BS75">
        <v>6.78</v>
      </c>
      <c r="BT75">
        <v>1</v>
      </c>
      <c r="BU75">
        <v>1</v>
      </c>
      <c r="BV75">
        <v>1</v>
      </c>
      <c r="BW75">
        <v>1</v>
      </c>
      <c r="BX75">
        <v>1</v>
      </c>
      <c r="BZ75">
        <v>115</v>
      </c>
      <c r="CA75">
        <v>85</v>
      </c>
      <c r="CF75">
        <v>0</v>
      </c>
      <c r="CG75">
        <v>0</v>
      </c>
      <c r="CM75">
        <v>0</v>
      </c>
      <c r="CO75">
        <v>0</v>
      </c>
      <c r="CP75">
        <f>(P75+Q75+S75)</f>
        <v>928</v>
      </c>
      <c r="CQ75">
        <f t="shared" si="68"/>
        <v>976.86240000000009</v>
      </c>
      <c r="CR75">
        <f t="shared" si="69"/>
        <v>1529.3646000000001</v>
      </c>
      <c r="CS75">
        <f t="shared" si="70"/>
        <v>246.58859999999999</v>
      </c>
      <c r="CT75">
        <f t="shared" si="71"/>
        <v>1913.1804000000002</v>
      </c>
      <c r="CU75">
        <f t="shared" si="72"/>
        <v>0</v>
      </c>
      <c r="CV75">
        <f t="shared" si="73"/>
        <v>34.880000000000003</v>
      </c>
      <c r="CW75">
        <f t="shared" si="74"/>
        <v>3.24</v>
      </c>
      <c r="CX75">
        <f t="shared" si="75"/>
        <v>0</v>
      </c>
      <c r="CY75">
        <f t="shared" si="76"/>
        <v>522.1</v>
      </c>
      <c r="CZ75">
        <f t="shared" si="77"/>
        <v>385.9</v>
      </c>
      <c r="DN75">
        <v>0</v>
      </c>
      <c r="DO75">
        <v>0</v>
      </c>
      <c r="DP75">
        <v>1</v>
      </c>
      <c r="DQ75">
        <v>1</v>
      </c>
      <c r="DU75">
        <v>1005</v>
      </c>
      <c r="DV75" t="s">
        <v>242</v>
      </c>
      <c r="DW75" t="s">
        <v>242</v>
      </c>
      <c r="DX75">
        <v>100</v>
      </c>
      <c r="EE75">
        <v>32653411</v>
      </c>
      <c r="EF75">
        <v>1</v>
      </c>
      <c r="EG75" t="s">
        <v>368</v>
      </c>
      <c r="EH75">
        <v>0</v>
      </c>
      <c r="EJ75">
        <v>1</v>
      </c>
      <c r="EK75">
        <v>31001</v>
      </c>
      <c r="EL75" t="s">
        <v>403</v>
      </c>
      <c r="EM75" t="s">
        <v>404</v>
      </c>
      <c r="EQ75">
        <v>0</v>
      </c>
      <c r="ER75">
        <v>651.83000000000004</v>
      </c>
      <c r="ES75">
        <v>144.08000000000001</v>
      </c>
      <c r="ET75">
        <v>225.57</v>
      </c>
      <c r="EU75">
        <v>36.369999999999997</v>
      </c>
      <c r="EV75">
        <v>282.18</v>
      </c>
      <c r="EW75">
        <v>34.880000000000003</v>
      </c>
      <c r="EX75">
        <v>3.24</v>
      </c>
      <c r="EY75">
        <v>0</v>
      </c>
      <c r="FQ75">
        <v>0</v>
      </c>
      <c r="FR75">
        <f t="shared" si="78"/>
        <v>0</v>
      </c>
      <c r="FS75">
        <v>0</v>
      </c>
      <c r="FX75">
        <v>115</v>
      </c>
      <c r="FY75">
        <v>85</v>
      </c>
      <c r="GD75">
        <v>0</v>
      </c>
      <c r="GF75">
        <v>-146327834</v>
      </c>
      <c r="GG75">
        <v>1</v>
      </c>
      <c r="GH75">
        <v>1</v>
      </c>
      <c r="GI75">
        <v>4</v>
      </c>
      <c r="GJ75">
        <v>0</v>
      </c>
      <c r="GK75">
        <f>ROUND(R75*(S12)/100,0)</f>
        <v>0</v>
      </c>
      <c r="GL75">
        <f t="shared" si="79"/>
        <v>0</v>
      </c>
      <c r="GM75">
        <f t="shared" si="80"/>
        <v>1836</v>
      </c>
      <c r="GN75">
        <f t="shared" si="81"/>
        <v>1836</v>
      </c>
      <c r="GO75">
        <f t="shared" si="82"/>
        <v>0</v>
      </c>
      <c r="GP75">
        <f t="shared" si="83"/>
        <v>0</v>
      </c>
      <c r="GR75">
        <v>0</v>
      </c>
      <c r="GS75">
        <v>3</v>
      </c>
      <c r="GT75">
        <v>0</v>
      </c>
      <c r="GV75">
        <f t="shared" si="84"/>
        <v>0</v>
      </c>
      <c r="GW75">
        <v>1</v>
      </c>
      <c r="GX75">
        <f t="shared" si="85"/>
        <v>0</v>
      </c>
      <c r="HA75">
        <v>0</v>
      </c>
      <c r="HB75">
        <v>0</v>
      </c>
      <c r="IF75">
        <v>-1</v>
      </c>
      <c r="IK75">
        <v>0</v>
      </c>
    </row>
    <row r="76" spans="1:255" x14ac:dyDescent="0.2">
      <c r="A76" s="77">
        <v>18</v>
      </c>
      <c r="B76" s="77">
        <v>1</v>
      </c>
      <c r="C76" s="77">
        <v>254</v>
      </c>
      <c r="D76" s="77"/>
      <c r="E76" s="77" t="s">
        <v>294</v>
      </c>
      <c r="F76" s="77" t="str">
        <f>'1.Смета.или.Акт'!B125</f>
        <v>02.2.02.02</v>
      </c>
      <c r="G76" s="77" t="str">
        <f>'1.Смета.или.Акт'!C125</f>
        <v>Песок</v>
      </c>
      <c r="H76" s="77" t="s">
        <v>45</v>
      </c>
      <c r="I76" s="77">
        <f>I74*J76</f>
        <v>0.75600000000000001</v>
      </c>
      <c r="J76" s="77">
        <v>3.6</v>
      </c>
      <c r="K76" s="77"/>
      <c r="L76" s="77"/>
      <c r="M76" s="77"/>
      <c r="N76" s="77"/>
      <c r="O76" s="77">
        <f t="shared" si="53"/>
        <v>39</v>
      </c>
      <c r="P76" s="77">
        <f t="shared" si="54"/>
        <v>39</v>
      </c>
      <c r="Q76" s="77">
        <f t="shared" si="55"/>
        <v>0</v>
      </c>
      <c r="R76" s="77">
        <f t="shared" si="56"/>
        <v>0</v>
      </c>
      <c r="S76" s="77">
        <f t="shared" si="57"/>
        <v>0</v>
      </c>
      <c r="T76" s="77">
        <f t="shared" si="58"/>
        <v>0</v>
      </c>
      <c r="U76" s="77">
        <f t="shared" si="59"/>
        <v>0</v>
      </c>
      <c r="V76" s="77">
        <f t="shared" si="60"/>
        <v>0</v>
      </c>
      <c r="W76" s="77">
        <f t="shared" si="61"/>
        <v>0</v>
      </c>
      <c r="X76" s="77">
        <f t="shared" si="62"/>
        <v>0</v>
      </c>
      <c r="Y76" s="77">
        <f t="shared" si="63"/>
        <v>0</v>
      </c>
      <c r="Z76" s="77"/>
      <c r="AA76" s="77">
        <v>34744228</v>
      </c>
      <c r="AB76" s="77">
        <f t="shared" si="89"/>
        <v>51.45</v>
      </c>
      <c r="AC76" s="77">
        <f>'1.Смета.или.Акт'!F125</f>
        <v>51.45</v>
      </c>
      <c r="AD76" s="77">
        <f t="shared" si="90"/>
        <v>0</v>
      </c>
      <c r="AE76" s="77">
        <f t="shared" si="91"/>
        <v>0</v>
      </c>
      <c r="AF76" s="77">
        <f t="shared" si="91"/>
        <v>0</v>
      </c>
      <c r="AG76" s="77">
        <f t="shared" si="64"/>
        <v>0</v>
      </c>
      <c r="AH76" s="77">
        <f t="shared" si="65"/>
        <v>0</v>
      </c>
      <c r="AI76" s="77">
        <f t="shared" si="66"/>
        <v>0</v>
      </c>
      <c r="AJ76" s="77">
        <f t="shared" si="67"/>
        <v>0</v>
      </c>
      <c r="AK76" s="77">
        <v>51.45</v>
      </c>
      <c r="AL76" s="77">
        <v>51.45</v>
      </c>
      <c r="AM76" s="77">
        <v>0</v>
      </c>
      <c r="AN76" s="77">
        <v>0</v>
      </c>
      <c r="AO76" s="77">
        <v>0</v>
      </c>
      <c r="AP76" s="77">
        <v>0</v>
      </c>
      <c r="AQ76" s="77">
        <v>0</v>
      </c>
      <c r="AR76" s="77">
        <v>0</v>
      </c>
      <c r="AS76" s="77">
        <v>0</v>
      </c>
      <c r="AT76" s="77">
        <v>106</v>
      </c>
      <c r="AU76" s="77">
        <v>65</v>
      </c>
      <c r="AV76" s="77">
        <v>1</v>
      </c>
      <c r="AW76" s="77">
        <v>1</v>
      </c>
      <c r="AX76" s="77"/>
      <c r="AY76" s="77"/>
      <c r="AZ76" s="77">
        <v>1</v>
      </c>
      <c r="BA76" s="77">
        <v>1</v>
      </c>
      <c r="BB76" s="77">
        <v>1</v>
      </c>
      <c r="BC76" s="77">
        <v>1</v>
      </c>
      <c r="BD76" s="77"/>
      <c r="BE76" s="77"/>
      <c r="BF76" s="77"/>
      <c r="BG76" s="77"/>
      <c r="BH76" s="77">
        <v>3</v>
      </c>
      <c r="BI76" s="77">
        <v>1</v>
      </c>
      <c r="BJ76" s="77"/>
      <c r="BK76" s="77"/>
      <c r="BL76" s="77"/>
      <c r="BM76" s="77">
        <v>0</v>
      </c>
      <c r="BN76" s="77">
        <v>0</v>
      </c>
      <c r="BO76" s="77"/>
      <c r="BP76" s="77">
        <v>0</v>
      </c>
      <c r="BQ76" s="77">
        <v>20</v>
      </c>
      <c r="BR76" s="77">
        <v>0</v>
      </c>
      <c r="BS76" s="77">
        <v>1</v>
      </c>
      <c r="BT76" s="77">
        <v>1</v>
      </c>
      <c r="BU76" s="77">
        <v>1</v>
      </c>
      <c r="BV76" s="77">
        <v>1</v>
      </c>
      <c r="BW76" s="77">
        <v>1</v>
      </c>
      <c r="BX76" s="77">
        <v>1</v>
      </c>
      <c r="BY76" s="77"/>
      <c r="BZ76" s="77">
        <v>106</v>
      </c>
      <c r="CA76" s="77">
        <v>65</v>
      </c>
      <c r="CB76" s="77"/>
      <c r="CC76" s="77"/>
      <c r="CD76" s="77"/>
      <c r="CE76" s="77"/>
      <c r="CF76" s="77">
        <v>0</v>
      </c>
      <c r="CG76" s="77">
        <v>0</v>
      </c>
      <c r="CH76" s="77"/>
      <c r="CI76" s="77"/>
      <c r="CJ76" s="77"/>
      <c r="CK76" s="77"/>
      <c r="CL76" s="77"/>
      <c r="CM76" s="77">
        <v>0</v>
      </c>
      <c r="CN76" s="77"/>
      <c r="CO76" s="77">
        <v>0</v>
      </c>
      <c r="CP76" s="77">
        <f>IF('1.Смета.или.Акт'!F125=AC76+AD76+AF76,P76+Q76+S76,I76*AB76)</f>
        <v>39</v>
      </c>
      <c r="CQ76" s="77">
        <f t="shared" si="68"/>
        <v>51.45</v>
      </c>
      <c r="CR76" s="77">
        <f t="shared" si="69"/>
        <v>0</v>
      </c>
      <c r="CS76" s="77">
        <f t="shared" si="70"/>
        <v>0</v>
      </c>
      <c r="CT76" s="77">
        <f t="shared" si="71"/>
        <v>0</v>
      </c>
      <c r="CU76" s="77">
        <f t="shared" si="72"/>
        <v>0</v>
      </c>
      <c r="CV76" s="77">
        <f t="shared" si="73"/>
        <v>0</v>
      </c>
      <c r="CW76" s="77">
        <f t="shared" si="74"/>
        <v>0</v>
      </c>
      <c r="CX76" s="77">
        <f t="shared" si="75"/>
        <v>0</v>
      </c>
      <c r="CY76" s="77">
        <f t="shared" si="76"/>
        <v>0</v>
      </c>
      <c r="CZ76" s="77">
        <f t="shared" si="77"/>
        <v>0</v>
      </c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>
        <v>0</v>
      </c>
      <c r="DO76" s="77">
        <v>0</v>
      </c>
      <c r="DP76" s="77">
        <v>1</v>
      </c>
      <c r="DQ76" s="77">
        <v>1</v>
      </c>
      <c r="DR76" s="77"/>
      <c r="DS76" s="77"/>
      <c r="DT76" s="77"/>
      <c r="DU76" s="77">
        <v>1007</v>
      </c>
      <c r="DV76" s="77" t="s">
        <v>45</v>
      </c>
      <c r="DW76" s="77" t="str">
        <f>'1.Смета.или.Акт'!D125</f>
        <v>м3</v>
      </c>
      <c r="DX76" s="77">
        <v>1</v>
      </c>
      <c r="DY76" s="77"/>
      <c r="DZ76" s="77"/>
      <c r="EA76" s="77"/>
      <c r="EB76" s="77"/>
      <c r="EC76" s="77"/>
      <c r="ED76" s="77"/>
      <c r="EE76" s="77">
        <v>32653299</v>
      </c>
      <c r="EF76" s="77">
        <v>20</v>
      </c>
      <c r="EG76" s="77" t="s">
        <v>356</v>
      </c>
      <c r="EH76" s="77">
        <v>0</v>
      </c>
      <c r="EI76" s="77"/>
      <c r="EJ76" s="77">
        <v>1</v>
      </c>
      <c r="EK76" s="77">
        <v>0</v>
      </c>
      <c r="EL76" s="77" t="s">
        <v>357</v>
      </c>
      <c r="EM76" s="77" t="s">
        <v>358</v>
      </c>
      <c r="EN76" s="77"/>
      <c r="EO76" s="77"/>
      <c r="EP76" s="77"/>
      <c r="EQ76" s="77">
        <v>0</v>
      </c>
      <c r="ER76" s="77">
        <v>50.44</v>
      </c>
      <c r="ES76" s="77">
        <v>51.45</v>
      </c>
      <c r="ET76" s="77">
        <v>0</v>
      </c>
      <c r="EU76" s="77">
        <v>0</v>
      </c>
      <c r="EV76" s="77">
        <v>0</v>
      </c>
      <c r="EW76" s="77">
        <v>0</v>
      </c>
      <c r="EX76" s="77">
        <v>0</v>
      </c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  <c r="FO76" s="77"/>
      <c r="FP76" s="77"/>
      <c r="FQ76" s="77">
        <v>0</v>
      </c>
      <c r="FR76" s="77">
        <f t="shared" si="78"/>
        <v>0</v>
      </c>
      <c r="FS76" s="77">
        <v>0</v>
      </c>
      <c r="FT76" s="77"/>
      <c r="FU76" s="77"/>
      <c r="FV76" s="77"/>
      <c r="FW76" s="77"/>
      <c r="FX76" s="77">
        <v>106</v>
      </c>
      <c r="FY76" s="77">
        <v>65</v>
      </c>
      <c r="FZ76" s="77"/>
      <c r="GA76" s="77" t="s">
        <v>405</v>
      </c>
      <c r="GB76" s="77"/>
      <c r="GC76" s="77"/>
      <c r="GD76" s="77">
        <v>0</v>
      </c>
      <c r="GE76" s="77"/>
      <c r="GF76" s="77">
        <v>369975625</v>
      </c>
      <c r="GG76" s="77">
        <v>2</v>
      </c>
      <c r="GH76" s="77">
        <v>2</v>
      </c>
      <c r="GI76" s="77">
        <v>-2</v>
      </c>
      <c r="GJ76" s="77">
        <v>0</v>
      </c>
      <c r="GK76" s="77">
        <f>ROUND(R76*(R12)/100,0)</f>
        <v>0</v>
      </c>
      <c r="GL76" s="77">
        <f t="shared" si="79"/>
        <v>0</v>
      </c>
      <c r="GM76" s="77">
        <f t="shared" si="80"/>
        <v>39</v>
      </c>
      <c r="GN76" s="77">
        <f t="shared" si="81"/>
        <v>39</v>
      </c>
      <c r="GO76" s="77">
        <f t="shared" si="82"/>
        <v>0</v>
      </c>
      <c r="GP76" s="77">
        <f t="shared" si="83"/>
        <v>0</v>
      </c>
      <c r="GQ76" s="77"/>
      <c r="GR76" s="77">
        <v>0</v>
      </c>
      <c r="GS76" s="77">
        <v>2</v>
      </c>
      <c r="GT76" s="77">
        <v>0</v>
      </c>
      <c r="GU76" s="77"/>
      <c r="GV76" s="77">
        <f t="shared" si="84"/>
        <v>0</v>
      </c>
      <c r="GW76" s="77">
        <v>1</v>
      </c>
      <c r="GX76" s="77">
        <f t="shared" si="85"/>
        <v>0</v>
      </c>
      <c r="GY76" s="77"/>
      <c r="GZ76" s="77"/>
      <c r="HA76" s="77">
        <v>0</v>
      </c>
      <c r="HB76" s="77">
        <v>0</v>
      </c>
      <c r="HC76" s="77"/>
      <c r="HD76" s="77"/>
      <c r="HE76" s="77"/>
      <c r="HF76" s="77"/>
      <c r="HG76" s="77"/>
      <c r="HH76" s="77"/>
      <c r="HI76" s="77"/>
      <c r="HJ76" s="77"/>
      <c r="HK76" s="77"/>
      <c r="HL76" s="77"/>
      <c r="HM76" s="77"/>
      <c r="HN76" s="77"/>
      <c r="HO76" s="77"/>
      <c r="HP76" s="77"/>
      <c r="HQ76" s="77"/>
      <c r="HR76" s="77"/>
      <c r="HS76" s="77"/>
      <c r="HT76" s="77"/>
      <c r="HU76" s="77"/>
      <c r="HV76" s="77"/>
      <c r="HW76" s="77"/>
      <c r="HX76" s="77"/>
      <c r="HY76" s="77"/>
      <c r="HZ76" s="77"/>
      <c r="IA76" s="77"/>
      <c r="IB76" s="77"/>
      <c r="IC76" s="77"/>
      <c r="ID76" s="77"/>
      <c r="IE76" s="77"/>
      <c r="IF76" s="77">
        <v>-1</v>
      </c>
      <c r="IG76" s="77"/>
      <c r="IH76" s="77"/>
      <c r="II76" s="77"/>
      <c r="IJ76" s="77"/>
      <c r="IK76" s="77">
        <v>0</v>
      </c>
      <c r="IL76" s="77"/>
      <c r="IM76" s="77"/>
      <c r="IN76" s="77"/>
      <c r="IO76" s="77"/>
      <c r="IP76" s="77"/>
      <c r="IQ76" s="77"/>
      <c r="IR76" s="77"/>
      <c r="IS76" s="77"/>
      <c r="IT76" s="77"/>
      <c r="IU76" s="77"/>
    </row>
    <row r="77" spans="1:255" x14ac:dyDescent="0.2">
      <c r="A77">
        <v>18</v>
      </c>
      <c r="B77">
        <v>1</v>
      </c>
      <c r="C77">
        <v>266</v>
      </c>
      <c r="E77" t="s">
        <v>294</v>
      </c>
      <c r="F77" t="s">
        <v>172</v>
      </c>
      <c r="G77" t="s">
        <v>173</v>
      </c>
      <c r="H77" t="s">
        <v>45</v>
      </c>
      <c r="I77">
        <f>I75*J77</f>
        <v>0.75600000000000001</v>
      </c>
      <c r="J77">
        <v>3.6</v>
      </c>
      <c r="O77">
        <f t="shared" si="53"/>
        <v>264</v>
      </c>
      <c r="P77">
        <f t="shared" si="54"/>
        <v>264</v>
      </c>
      <c r="Q77">
        <f t="shared" si="55"/>
        <v>0</v>
      </c>
      <c r="R77">
        <f t="shared" si="56"/>
        <v>0</v>
      </c>
      <c r="S77">
        <f t="shared" si="57"/>
        <v>0</v>
      </c>
      <c r="T77">
        <f t="shared" si="58"/>
        <v>0</v>
      </c>
      <c r="U77">
        <f t="shared" si="59"/>
        <v>0</v>
      </c>
      <c r="V77">
        <f t="shared" si="60"/>
        <v>0</v>
      </c>
      <c r="W77">
        <f t="shared" si="61"/>
        <v>0</v>
      </c>
      <c r="X77">
        <f t="shared" si="62"/>
        <v>0</v>
      </c>
      <c r="Y77">
        <f t="shared" si="63"/>
        <v>0</v>
      </c>
      <c r="AA77">
        <v>34744229</v>
      </c>
      <c r="AB77">
        <f t="shared" si="89"/>
        <v>51.45</v>
      </c>
      <c r="AC77">
        <f>ROUND((ES77),2)</f>
        <v>51.45</v>
      </c>
      <c r="AD77">
        <f t="shared" si="90"/>
        <v>0</v>
      </c>
      <c r="AE77">
        <f t="shared" si="91"/>
        <v>0</v>
      </c>
      <c r="AF77">
        <f t="shared" si="91"/>
        <v>0</v>
      </c>
      <c r="AG77">
        <f t="shared" si="64"/>
        <v>0</v>
      </c>
      <c r="AH77">
        <f t="shared" si="65"/>
        <v>0</v>
      </c>
      <c r="AI77">
        <f t="shared" si="66"/>
        <v>0</v>
      </c>
      <c r="AJ77">
        <f t="shared" si="67"/>
        <v>0</v>
      </c>
      <c r="AK77">
        <v>51.45</v>
      </c>
      <c r="AL77">
        <v>51.45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106</v>
      </c>
      <c r="AU77">
        <v>65</v>
      </c>
      <c r="AV77">
        <v>1</v>
      </c>
      <c r="AW77">
        <v>1</v>
      </c>
      <c r="AZ77">
        <v>6.78</v>
      </c>
      <c r="BA77">
        <v>1</v>
      </c>
      <c r="BB77">
        <v>1</v>
      </c>
      <c r="BC77">
        <v>6.78</v>
      </c>
      <c r="BH77">
        <v>3</v>
      </c>
      <c r="BI77">
        <v>1</v>
      </c>
      <c r="BM77">
        <v>0</v>
      </c>
      <c r="BN77">
        <v>0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Z77">
        <v>106</v>
      </c>
      <c r="CA77">
        <v>65</v>
      </c>
      <c r="CF77">
        <v>0</v>
      </c>
      <c r="CG77">
        <v>0</v>
      </c>
      <c r="CM77">
        <v>0</v>
      </c>
      <c r="CO77">
        <v>0</v>
      </c>
      <c r="CP77">
        <f>(P77+Q77+S77)</f>
        <v>264</v>
      </c>
      <c r="CQ77">
        <f t="shared" si="68"/>
        <v>348.83100000000002</v>
      </c>
      <c r="CR77">
        <f t="shared" si="69"/>
        <v>0</v>
      </c>
      <c r="CS77">
        <f t="shared" si="70"/>
        <v>0</v>
      </c>
      <c r="CT77">
        <f t="shared" si="71"/>
        <v>0</v>
      </c>
      <c r="CU77">
        <f t="shared" si="72"/>
        <v>0</v>
      </c>
      <c r="CV77">
        <f t="shared" si="73"/>
        <v>0</v>
      </c>
      <c r="CW77">
        <f t="shared" si="74"/>
        <v>0</v>
      </c>
      <c r="CX77">
        <f t="shared" si="75"/>
        <v>0</v>
      </c>
      <c r="CY77">
        <f t="shared" si="76"/>
        <v>0</v>
      </c>
      <c r="CZ77">
        <f t="shared" si="77"/>
        <v>0</v>
      </c>
      <c r="DN77">
        <v>0</v>
      </c>
      <c r="DO77">
        <v>0</v>
      </c>
      <c r="DP77">
        <v>1</v>
      </c>
      <c r="DQ77">
        <v>1</v>
      </c>
      <c r="DU77">
        <v>1007</v>
      </c>
      <c r="DV77" t="s">
        <v>45</v>
      </c>
      <c r="DW77" t="s">
        <v>45</v>
      </c>
      <c r="DX77">
        <v>1</v>
      </c>
      <c r="EE77">
        <v>32653299</v>
      </c>
      <c r="EF77">
        <v>20</v>
      </c>
      <c r="EG77" t="s">
        <v>356</v>
      </c>
      <c r="EH77">
        <v>0</v>
      </c>
      <c r="EJ77">
        <v>1</v>
      </c>
      <c r="EK77">
        <v>0</v>
      </c>
      <c r="EL77" t="s">
        <v>357</v>
      </c>
      <c r="EM77" t="s">
        <v>358</v>
      </c>
      <c r="EQ77">
        <v>0</v>
      </c>
      <c r="ER77">
        <v>342</v>
      </c>
      <c r="ES77">
        <v>51.45</v>
      </c>
      <c r="ET77">
        <v>0</v>
      </c>
      <c r="EU77">
        <v>0</v>
      </c>
      <c r="EV77">
        <v>0</v>
      </c>
      <c r="EW77">
        <v>0</v>
      </c>
      <c r="EX77">
        <v>0</v>
      </c>
      <c r="EZ77">
        <v>5</v>
      </c>
      <c r="FC77">
        <v>0</v>
      </c>
      <c r="FD77">
        <v>18</v>
      </c>
      <c r="FF77">
        <v>342</v>
      </c>
      <c r="FQ77">
        <v>0</v>
      </c>
      <c r="FR77">
        <f t="shared" si="78"/>
        <v>0</v>
      </c>
      <c r="FS77">
        <v>0</v>
      </c>
      <c r="FX77">
        <v>106</v>
      </c>
      <c r="FY77">
        <v>65</v>
      </c>
      <c r="GA77" t="s">
        <v>405</v>
      </c>
      <c r="GD77">
        <v>0</v>
      </c>
      <c r="GF77">
        <v>369975625</v>
      </c>
      <c r="GG77">
        <v>1</v>
      </c>
      <c r="GH77">
        <v>3</v>
      </c>
      <c r="GI77">
        <v>4</v>
      </c>
      <c r="GJ77">
        <v>0</v>
      </c>
      <c r="GK77">
        <f>ROUND(R77*(S12)/100,0)</f>
        <v>0</v>
      </c>
      <c r="GL77">
        <f t="shared" si="79"/>
        <v>0</v>
      </c>
      <c r="GM77">
        <f t="shared" si="80"/>
        <v>264</v>
      </c>
      <c r="GN77">
        <f t="shared" si="81"/>
        <v>264</v>
      </c>
      <c r="GO77">
        <f t="shared" si="82"/>
        <v>0</v>
      </c>
      <c r="GP77">
        <f t="shared" si="83"/>
        <v>0</v>
      </c>
      <c r="GR77">
        <v>1</v>
      </c>
      <c r="GS77">
        <v>1</v>
      </c>
      <c r="GT77">
        <v>0</v>
      </c>
      <c r="GV77">
        <f t="shared" si="84"/>
        <v>0</v>
      </c>
      <c r="GW77">
        <v>1</v>
      </c>
      <c r="GX77">
        <f t="shared" si="85"/>
        <v>0</v>
      </c>
      <c r="HA77">
        <v>0</v>
      </c>
      <c r="HB77">
        <v>0</v>
      </c>
      <c r="IF77">
        <v>-1</v>
      </c>
      <c r="IK77">
        <v>0</v>
      </c>
    </row>
    <row r="78" spans="1:255" x14ac:dyDescent="0.2">
      <c r="A78" s="77">
        <v>18</v>
      </c>
      <c r="B78" s="77">
        <v>1</v>
      </c>
      <c r="C78" s="77">
        <v>255</v>
      </c>
      <c r="D78" s="77"/>
      <c r="E78" s="77" t="s">
        <v>296</v>
      </c>
      <c r="F78" s="77" t="str">
        <f>'1.Смета.или.Акт'!B127</f>
        <v>02.2.05.04</v>
      </c>
      <c r="G78" s="77" t="str">
        <f>'1.Смета.или.Акт'!C127</f>
        <v>Щебень</v>
      </c>
      <c r="H78" s="77" t="s">
        <v>45</v>
      </c>
      <c r="I78" s="77">
        <f>I74*J78</f>
        <v>5.2919999999999998</v>
      </c>
      <c r="J78" s="77">
        <v>25.2</v>
      </c>
      <c r="K78" s="77"/>
      <c r="L78" s="77"/>
      <c r="M78" s="77"/>
      <c r="N78" s="77"/>
      <c r="O78" s="77">
        <f t="shared" si="53"/>
        <v>810</v>
      </c>
      <c r="P78" s="77">
        <f t="shared" si="54"/>
        <v>810</v>
      </c>
      <c r="Q78" s="77">
        <f t="shared" si="55"/>
        <v>0</v>
      </c>
      <c r="R78" s="77">
        <f t="shared" si="56"/>
        <v>0</v>
      </c>
      <c r="S78" s="77">
        <f t="shared" si="57"/>
        <v>0</v>
      </c>
      <c r="T78" s="77">
        <f t="shared" si="58"/>
        <v>0</v>
      </c>
      <c r="U78" s="77">
        <f t="shared" si="59"/>
        <v>0</v>
      </c>
      <c r="V78" s="77">
        <f t="shared" si="60"/>
        <v>0</v>
      </c>
      <c r="W78" s="77">
        <f t="shared" si="61"/>
        <v>0</v>
      </c>
      <c r="X78" s="77">
        <f t="shared" si="62"/>
        <v>0</v>
      </c>
      <c r="Y78" s="77">
        <f t="shared" si="63"/>
        <v>0</v>
      </c>
      <c r="Z78" s="77"/>
      <c r="AA78" s="77">
        <v>34744228</v>
      </c>
      <c r="AB78" s="77">
        <f t="shared" si="89"/>
        <v>152.99</v>
      </c>
      <c r="AC78" s="77">
        <f>'1.Смета.или.Акт'!F127</f>
        <v>152.99</v>
      </c>
      <c r="AD78" s="77">
        <f t="shared" si="90"/>
        <v>0</v>
      </c>
      <c r="AE78" s="77">
        <f t="shared" si="91"/>
        <v>0</v>
      </c>
      <c r="AF78" s="77">
        <f t="shared" si="91"/>
        <v>0</v>
      </c>
      <c r="AG78" s="77">
        <f t="shared" si="64"/>
        <v>0</v>
      </c>
      <c r="AH78" s="77">
        <f t="shared" si="65"/>
        <v>0</v>
      </c>
      <c r="AI78" s="77">
        <f t="shared" si="66"/>
        <v>0</v>
      </c>
      <c r="AJ78" s="77">
        <f t="shared" si="67"/>
        <v>0</v>
      </c>
      <c r="AK78" s="77">
        <v>152.99</v>
      </c>
      <c r="AL78" s="77">
        <v>152.99</v>
      </c>
      <c r="AM78" s="77">
        <v>0</v>
      </c>
      <c r="AN78" s="77">
        <v>0</v>
      </c>
      <c r="AO78" s="77">
        <v>0</v>
      </c>
      <c r="AP78" s="77">
        <v>0</v>
      </c>
      <c r="AQ78" s="77">
        <v>0</v>
      </c>
      <c r="AR78" s="77">
        <v>0</v>
      </c>
      <c r="AS78" s="77">
        <v>0</v>
      </c>
      <c r="AT78" s="77">
        <v>106</v>
      </c>
      <c r="AU78" s="77">
        <v>65</v>
      </c>
      <c r="AV78" s="77">
        <v>1</v>
      </c>
      <c r="AW78" s="77">
        <v>1</v>
      </c>
      <c r="AX78" s="77"/>
      <c r="AY78" s="77"/>
      <c r="AZ78" s="77">
        <v>1</v>
      </c>
      <c r="BA78" s="77">
        <v>1</v>
      </c>
      <c r="BB78" s="77">
        <v>1</v>
      </c>
      <c r="BC78" s="77">
        <v>1</v>
      </c>
      <c r="BD78" s="77"/>
      <c r="BE78" s="77"/>
      <c r="BF78" s="77"/>
      <c r="BG78" s="77"/>
      <c r="BH78" s="77">
        <v>3</v>
      </c>
      <c r="BI78" s="77">
        <v>1</v>
      </c>
      <c r="BJ78" s="77"/>
      <c r="BK78" s="77"/>
      <c r="BL78" s="77"/>
      <c r="BM78" s="77">
        <v>0</v>
      </c>
      <c r="BN78" s="77">
        <v>0</v>
      </c>
      <c r="BO78" s="77"/>
      <c r="BP78" s="77">
        <v>0</v>
      </c>
      <c r="BQ78" s="77">
        <v>20</v>
      </c>
      <c r="BR78" s="77">
        <v>0</v>
      </c>
      <c r="BS78" s="77">
        <v>1</v>
      </c>
      <c r="BT78" s="77">
        <v>1</v>
      </c>
      <c r="BU78" s="77">
        <v>1</v>
      </c>
      <c r="BV78" s="77">
        <v>1</v>
      </c>
      <c r="BW78" s="77">
        <v>1</v>
      </c>
      <c r="BX78" s="77">
        <v>1</v>
      </c>
      <c r="BY78" s="77"/>
      <c r="BZ78" s="77">
        <v>106</v>
      </c>
      <c r="CA78" s="77">
        <v>65</v>
      </c>
      <c r="CB78" s="77"/>
      <c r="CC78" s="77"/>
      <c r="CD78" s="77"/>
      <c r="CE78" s="77"/>
      <c r="CF78" s="77">
        <v>0</v>
      </c>
      <c r="CG78" s="77">
        <v>0</v>
      </c>
      <c r="CH78" s="77"/>
      <c r="CI78" s="77"/>
      <c r="CJ78" s="77"/>
      <c r="CK78" s="77"/>
      <c r="CL78" s="77"/>
      <c r="CM78" s="77">
        <v>0</v>
      </c>
      <c r="CN78" s="77"/>
      <c r="CO78" s="77">
        <v>0</v>
      </c>
      <c r="CP78" s="77">
        <f>IF('1.Смета.или.Акт'!F127=AC78+AD78+AF78,P78+Q78+S78,I78*AB78)</f>
        <v>810</v>
      </c>
      <c r="CQ78" s="77">
        <f t="shared" si="68"/>
        <v>152.99</v>
      </c>
      <c r="CR78" s="77">
        <f t="shared" si="69"/>
        <v>0</v>
      </c>
      <c r="CS78" s="77">
        <f t="shared" si="70"/>
        <v>0</v>
      </c>
      <c r="CT78" s="77">
        <f t="shared" si="71"/>
        <v>0</v>
      </c>
      <c r="CU78" s="77">
        <f t="shared" si="72"/>
        <v>0</v>
      </c>
      <c r="CV78" s="77">
        <f t="shared" si="73"/>
        <v>0</v>
      </c>
      <c r="CW78" s="77">
        <f t="shared" si="74"/>
        <v>0</v>
      </c>
      <c r="CX78" s="77">
        <f t="shared" si="75"/>
        <v>0</v>
      </c>
      <c r="CY78" s="77">
        <f t="shared" si="76"/>
        <v>0</v>
      </c>
      <c r="CZ78" s="77">
        <f t="shared" si="77"/>
        <v>0</v>
      </c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>
        <v>0</v>
      </c>
      <c r="DO78" s="77">
        <v>0</v>
      </c>
      <c r="DP78" s="77">
        <v>1</v>
      </c>
      <c r="DQ78" s="77">
        <v>1</v>
      </c>
      <c r="DR78" s="77"/>
      <c r="DS78" s="77"/>
      <c r="DT78" s="77"/>
      <c r="DU78" s="77">
        <v>1007</v>
      </c>
      <c r="DV78" s="77" t="s">
        <v>45</v>
      </c>
      <c r="DW78" s="77" t="str">
        <f>'1.Смета.или.Акт'!D127</f>
        <v>м3</v>
      </c>
      <c r="DX78" s="77">
        <v>1</v>
      </c>
      <c r="DY78" s="77"/>
      <c r="DZ78" s="77"/>
      <c r="EA78" s="77"/>
      <c r="EB78" s="77"/>
      <c r="EC78" s="77"/>
      <c r="ED78" s="77"/>
      <c r="EE78" s="77">
        <v>32653299</v>
      </c>
      <c r="EF78" s="77">
        <v>20</v>
      </c>
      <c r="EG78" s="77" t="s">
        <v>356</v>
      </c>
      <c r="EH78" s="77">
        <v>0</v>
      </c>
      <c r="EI78" s="77"/>
      <c r="EJ78" s="77">
        <v>1</v>
      </c>
      <c r="EK78" s="77">
        <v>0</v>
      </c>
      <c r="EL78" s="77" t="s">
        <v>357</v>
      </c>
      <c r="EM78" s="77" t="s">
        <v>358</v>
      </c>
      <c r="EN78" s="77"/>
      <c r="EO78" s="77"/>
      <c r="EP78" s="77"/>
      <c r="EQ78" s="77">
        <v>0</v>
      </c>
      <c r="ER78" s="77">
        <v>149.99</v>
      </c>
      <c r="ES78" s="77">
        <v>152.99</v>
      </c>
      <c r="ET78" s="77">
        <v>0</v>
      </c>
      <c r="EU78" s="77">
        <v>0</v>
      </c>
      <c r="EV78" s="77">
        <v>0</v>
      </c>
      <c r="EW78" s="77">
        <v>0</v>
      </c>
      <c r="EX78" s="77">
        <v>0</v>
      </c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  <c r="FO78" s="77"/>
      <c r="FP78" s="77"/>
      <c r="FQ78" s="77">
        <v>0</v>
      </c>
      <c r="FR78" s="77">
        <f t="shared" si="78"/>
        <v>0</v>
      </c>
      <c r="FS78" s="77">
        <v>0</v>
      </c>
      <c r="FT78" s="77"/>
      <c r="FU78" s="77"/>
      <c r="FV78" s="77"/>
      <c r="FW78" s="77"/>
      <c r="FX78" s="77">
        <v>106</v>
      </c>
      <c r="FY78" s="77">
        <v>65</v>
      </c>
      <c r="FZ78" s="77"/>
      <c r="GA78" s="77" t="s">
        <v>406</v>
      </c>
      <c r="GB78" s="77"/>
      <c r="GC78" s="77"/>
      <c r="GD78" s="77">
        <v>0</v>
      </c>
      <c r="GE78" s="77"/>
      <c r="GF78" s="77">
        <v>1239012555</v>
      </c>
      <c r="GG78" s="77">
        <v>2</v>
      </c>
      <c r="GH78" s="77">
        <v>2</v>
      </c>
      <c r="GI78" s="77">
        <v>-2</v>
      </c>
      <c r="GJ78" s="77">
        <v>0</v>
      </c>
      <c r="GK78" s="77">
        <f>ROUND(R78*(R12)/100,0)</f>
        <v>0</v>
      </c>
      <c r="GL78" s="77">
        <f t="shared" si="79"/>
        <v>0</v>
      </c>
      <c r="GM78" s="77">
        <f t="shared" si="80"/>
        <v>810</v>
      </c>
      <c r="GN78" s="77">
        <f t="shared" si="81"/>
        <v>810</v>
      </c>
      <c r="GO78" s="77">
        <f t="shared" si="82"/>
        <v>0</v>
      </c>
      <c r="GP78" s="77">
        <f t="shared" si="83"/>
        <v>0</v>
      </c>
      <c r="GQ78" s="77"/>
      <c r="GR78" s="77">
        <v>0</v>
      </c>
      <c r="GS78" s="77">
        <v>2</v>
      </c>
      <c r="GT78" s="77">
        <v>0</v>
      </c>
      <c r="GU78" s="77"/>
      <c r="GV78" s="77">
        <f t="shared" si="84"/>
        <v>0</v>
      </c>
      <c r="GW78" s="77">
        <v>1</v>
      </c>
      <c r="GX78" s="77">
        <f t="shared" si="85"/>
        <v>0</v>
      </c>
      <c r="GY78" s="77"/>
      <c r="GZ78" s="77"/>
      <c r="HA78" s="77">
        <v>0</v>
      </c>
      <c r="HB78" s="77">
        <v>0</v>
      </c>
      <c r="HC78" s="77"/>
      <c r="HD78" s="77"/>
      <c r="HE78" s="77"/>
      <c r="HF78" s="77"/>
      <c r="HG78" s="77"/>
      <c r="HH78" s="77"/>
      <c r="HI78" s="77"/>
      <c r="HJ78" s="77"/>
      <c r="HK78" s="77"/>
      <c r="HL78" s="77"/>
      <c r="HM78" s="77"/>
      <c r="HN78" s="77"/>
      <c r="HO78" s="77"/>
      <c r="HP78" s="77"/>
      <c r="HQ78" s="77"/>
      <c r="HR78" s="77"/>
      <c r="HS78" s="77"/>
      <c r="HT78" s="77"/>
      <c r="HU78" s="77"/>
      <c r="HV78" s="77"/>
      <c r="HW78" s="77"/>
      <c r="HX78" s="77"/>
      <c r="HY78" s="77"/>
      <c r="HZ78" s="77"/>
      <c r="IA78" s="77"/>
      <c r="IB78" s="77"/>
      <c r="IC78" s="77"/>
      <c r="ID78" s="77"/>
      <c r="IE78" s="77"/>
      <c r="IF78" s="77">
        <v>-1</v>
      </c>
      <c r="IG78" s="77"/>
      <c r="IH78" s="77"/>
      <c r="II78" s="77"/>
      <c r="IJ78" s="77"/>
      <c r="IK78" s="77">
        <v>0</v>
      </c>
      <c r="IL78" s="77"/>
      <c r="IM78" s="77"/>
      <c r="IN78" s="77"/>
      <c r="IO78" s="77"/>
      <c r="IP78" s="77"/>
      <c r="IQ78" s="77"/>
      <c r="IR78" s="77"/>
      <c r="IS78" s="77"/>
      <c r="IT78" s="77"/>
      <c r="IU78" s="77"/>
    </row>
    <row r="79" spans="1:255" x14ac:dyDescent="0.2">
      <c r="A79">
        <v>18</v>
      </c>
      <c r="B79">
        <v>1</v>
      </c>
      <c r="C79">
        <v>267</v>
      </c>
      <c r="E79" t="s">
        <v>296</v>
      </c>
      <c r="F79" t="s">
        <v>182</v>
      </c>
      <c r="G79" t="s">
        <v>183</v>
      </c>
      <c r="H79" t="s">
        <v>45</v>
      </c>
      <c r="I79">
        <f>I75*J79</f>
        <v>5.2919999999999998</v>
      </c>
      <c r="J79">
        <v>25.2</v>
      </c>
      <c r="O79">
        <f t="shared" si="53"/>
        <v>5489</v>
      </c>
      <c r="P79">
        <f t="shared" si="54"/>
        <v>5489</v>
      </c>
      <c r="Q79">
        <f t="shared" si="55"/>
        <v>0</v>
      </c>
      <c r="R79">
        <f t="shared" si="56"/>
        <v>0</v>
      </c>
      <c r="S79">
        <f t="shared" si="57"/>
        <v>0</v>
      </c>
      <c r="T79">
        <f t="shared" si="58"/>
        <v>0</v>
      </c>
      <c r="U79">
        <f t="shared" si="59"/>
        <v>0</v>
      </c>
      <c r="V79">
        <f t="shared" si="60"/>
        <v>0</v>
      </c>
      <c r="W79">
        <f t="shared" si="61"/>
        <v>0</v>
      </c>
      <c r="X79">
        <f t="shared" si="62"/>
        <v>0</v>
      </c>
      <c r="Y79">
        <f t="shared" si="63"/>
        <v>0</v>
      </c>
      <c r="AA79">
        <v>34744229</v>
      </c>
      <c r="AB79">
        <f t="shared" si="89"/>
        <v>152.99</v>
      </c>
      <c r="AC79">
        <f>ROUND((ES79),2)</f>
        <v>152.99</v>
      </c>
      <c r="AD79">
        <f t="shared" si="90"/>
        <v>0</v>
      </c>
      <c r="AE79">
        <f t="shared" si="91"/>
        <v>0</v>
      </c>
      <c r="AF79">
        <f t="shared" si="91"/>
        <v>0</v>
      </c>
      <c r="AG79">
        <f t="shared" si="64"/>
        <v>0</v>
      </c>
      <c r="AH79">
        <f t="shared" si="65"/>
        <v>0</v>
      </c>
      <c r="AI79">
        <f t="shared" si="66"/>
        <v>0</v>
      </c>
      <c r="AJ79">
        <f t="shared" si="67"/>
        <v>0</v>
      </c>
      <c r="AK79">
        <v>152.99</v>
      </c>
      <c r="AL79">
        <v>152.99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106</v>
      </c>
      <c r="AU79">
        <v>65</v>
      </c>
      <c r="AV79">
        <v>1</v>
      </c>
      <c r="AW79">
        <v>1</v>
      </c>
      <c r="AZ79">
        <v>6.78</v>
      </c>
      <c r="BA79">
        <v>1</v>
      </c>
      <c r="BB79">
        <v>1</v>
      </c>
      <c r="BC79">
        <v>6.78</v>
      </c>
      <c r="BH79">
        <v>3</v>
      </c>
      <c r="BI79">
        <v>1</v>
      </c>
      <c r="BM79">
        <v>0</v>
      </c>
      <c r="BN79">
        <v>0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Z79">
        <v>106</v>
      </c>
      <c r="CA79">
        <v>65</v>
      </c>
      <c r="CF79">
        <v>0</v>
      </c>
      <c r="CG79">
        <v>0</v>
      </c>
      <c r="CM79">
        <v>0</v>
      </c>
      <c r="CO79">
        <v>0</v>
      </c>
      <c r="CP79">
        <f>(P79+Q79+S79)</f>
        <v>5489</v>
      </c>
      <c r="CQ79">
        <f t="shared" si="68"/>
        <v>1037.2722000000001</v>
      </c>
      <c r="CR79">
        <f t="shared" si="69"/>
        <v>0</v>
      </c>
      <c r="CS79">
        <f t="shared" si="70"/>
        <v>0</v>
      </c>
      <c r="CT79">
        <f t="shared" si="71"/>
        <v>0</v>
      </c>
      <c r="CU79">
        <f t="shared" si="72"/>
        <v>0</v>
      </c>
      <c r="CV79">
        <f t="shared" si="73"/>
        <v>0</v>
      </c>
      <c r="CW79">
        <f t="shared" si="74"/>
        <v>0</v>
      </c>
      <c r="CX79">
        <f t="shared" si="75"/>
        <v>0</v>
      </c>
      <c r="CY79">
        <f t="shared" si="76"/>
        <v>0</v>
      </c>
      <c r="CZ79">
        <f t="shared" si="77"/>
        <v>0</v>
      </c>
      <c r="DN79">
        <v>0</v>
      </c>
      <c r="DO79">
        <v>0</v>
      </c>
      <c r="DP79">
        <v>1</v>
      </c>
      <c r="DQ79">
        <v>1</v>
      </c>
      <c r="DU79">
        <v>1007</v>
      </c>
      <c r="DV79" t="s">
        <v>45</v>
      </c>
      <c r="DW79" t="s">
        <v>45</v>
      </c>
      <c r="DX79">
        <v>1</v>
      </c>
      <c r="EE79">
        <v>32653299</v>
      </c>
      <c r="EF79">
        <v>20</v>
      </c>
      <c r="EG79" t="s">
        <v>356</v>
      </c>
      <c r="EH79">
        <v>0</v>
      </c>
      <c r="EJ79">
        <v>1</v>
      </c>
      <c r="EK79">
        <v>0</v>
      </c>
      <c r="EL79" t="s">
        <v>357</v>
      </c>
      <c r="EM79" t="s">
        <v>358</v>
      </c>
      <c r="EQ79">
        <v>0</v>
      </c>
      <c r="ER79">
        <v>1016.95</v>
      </c>
      <c r="ES79">
        <v>152.99</v>
      </c>
      <c r="ET79">
        <v>0</v>
      </c>
      <c r="EU79">
        <v>0</v>
      </c>
      <c r="EV79">
        <v>0</v>
      </c>
      <c r="EW79">
        <v>0</v>
      </c>
      <c r="EX79">
        <v>0</v>
      </c>
      <c r="EZ79">
        <v>5</v>
      </c>
      <c r="FC79">
        <v>0</v>
      </c>
      <c r="FD79">
        <v>18</v>
      </c>
      <c r="FF79">
        <v>1016.95</v>
      </c>
      <c r="FQ79">
        <v>0</v>
      </c>
      <c r="FR79">
        <f t="shared" si="78"/>
        <v>0</v>
      </c>
      <c r="FS79">
        <v>0</v>
      </c>
      <c r="FX79">
        <v>106</v>
      </c>
      <c r="FY79">
        <v>65</v>
      </c>
      <c r="GA79" t="s">
        <v>406</v>
      </c>
      <c r="GD79">
        <v>0</v>
      </c>
      <c r="GF79">
        <v>1239012555</v>
      </c>
      <c r="GG79">
        <v>1</v>
      </c>
      <c r="GH79">
        <v>3</v>
      </c>
      <c r="GI79">
        <v>4</v>
      </c>
      <c r="GJ79">
        <v>0</v>
      </c>
      <c r="GK79">
        <f>ROUND(R79*(S12)/100,0)</f>
        <v>0</v>
      </c>
      <c r="GL79">
        <f t="shared" si="79"/>
        <v>0</v>
      </c>
      <c r="GM79">
        <f t="shared" si="80"/>
        <v>5489</v>
      </c>
      <c r="GN79">
        <f t="shared" si="81"/>
        <v>5489</v>
      </c>
      <c r="GO79">
        <f t="shared" si="82"/>
        <v>0</v>
      </c>
      <c r="GP79">
        <f t="shared" si="83"/>
        <v>0</v>
      </c>
      <c r="GR79">
        <v>1</v>
      </c>
      <c r="GS79">
        <v>1</v>
      </c>
      <c r="GT79">
        <v>0</v>
      </c>
      <c r="GV79">
        <f t="shared" si="84"/>
        <v>0</v>
      </c>
      <c r="GW79">
        <v>1</v>
      </c>
      <c r="GX79">
        <f t="shared" si="85"/>
        <v>0</v>
      </c>
      <c r="HA79">
        <v>0</v>
      </c>
      <c r="HB79">
        <v>0</v>
      </c>
      <c r="IF79">
        <v>-1</v>
      </c>
      <c r="IK79">
        <v>0</v>
      </c>
    </row>
    <row r="80" spans="1:255" x14ac:dyDescent="0.2">
      <c r="A80" s="77">
        <v>18</v>
      </c>
      <c r="B80" s="77">
        <v>1</v>
      </c>
      <c r="C80" s="77">
        <v>256</v>
      </c>
      <c r="D80" s="77"/>
      <c r="E80" s="77" t="s">
        <v>298</v>
      </c>
      <c r="F80" s="77" t="str">
        <f>'1.Смета.или.Акт'!B129</f>
        <v>04.2.02.02</v>
      </c>
      <c r="G80" s="77" t="str">
        <f>'1.Смета.или.Акт'!C129</f>
        <v>Асфальт литой песчаный</v>
      </c>
      <c r="H80" s="77" t="s">
        <v>34</v>
      </c>
      <c r="I80" s="77">
        <f>I74*J80</f>
        <v>2.4632999999999998</v>
      </c>
      <c r="J80" s="77">
        <v>11.73</v>
      </c>
      <c r="K80" s="77"/>
      <c r="L80" s="77"/>
      <c r="M80" s="77"/>
      <c r="N80" s="77"/>
      <c r="O80" s="77">
        <f t="shared" si="53"/>
        <v>153</v>
      </c>
      <c r="P80" s="77">
        <f t="shared" si="54"/>
        <v>153</v>
      </c>
      <c r="Q80" s="77">
        <f t="shared" si="55"/>
        <v>0</v>
      </c>
      <c r="R80" s="77">
        <f t="shared" si="56"/>
        <v>0</v>
      </c>
      <c r="S80" s="77">
        <f t="shared" si="57"/>
        <v>0</v>
      </c>
      <c r="T80" s="77">
        <f t="shared" si="58"/>
        <v>0</v>
      </c>
      <c r="U80" s="77">
        <f t="shared" si="59"/>
        <v>0</v>
      </c>
      <c r="V80" s="77">
        <f t="shared" si="60"/>
        <v>0</v>
      </c>
      <c r="W80" s="77">
        <f t="shared" si="61"/>
        <v>0</v>
      </c>
      <c r="X80" s="77">
        <f t="shared" si="62"/>
        <v>0</v>
      </c>
      <c r="Y80" s="77">
        <f t="shared" si="63"/>
        <v>0</v>
      </c>
      <c r="Z80" s="77"/>
      <c r="AA80" s="77">
        <v>34744228</v>
      </c>
      <c r="AB80" s="77">
        <f t="shared" si="89"/>
        <v>62.18</v>
      </c>
      <c r="AC80" s="77">
        <f>'1.Смета.или.Акт'!F129</f>
        <v>62.18</v>
      </c>
      <c r="AD80" s="77">
        <f t="shared" si="90"/>
        <v>0</v>
      </c>
      <c r="AE80" s="77">
        <f t="shared" si="91"/>
        <v>0</v>
      </c>
      <c r="AF80" s="77">
        <f t="shared" si="91"/>
        <v>0</v>
      </c>
      <c r="AG80" s="77">
        <f t="shared" si="64"/>
        <v>0</v>
      </c>
      <c r="AH80" s="77">
        <f t="shared" si="65"/>
        <v>0</v>
      </c>
      <c r="AI80" s="77">
        <f t="shared" si="66"/>
        <v>0</v>
      </c>
      <c r="AJ80" s="77">
        <f t="shared" si="67"/>
        <v>0</v>
      </c>
      <c r="AK80" s="77">
        <v>62.18</v>
      </c>
      <c r="AL80" s="77">
        <v>62.18</v>
      </c>
      <c r="AM80" s="77">
        <v>0</v>
      </c>
      <c r="AN80" s="77">
        <v>0</v>
      </c>
      <c r="AO80" s="77">
        <v>0</v>
      </c>
      <c r="AP80" s="77">
        <v>0</v>
      </c>
      <c r="AQ80" s="77">
        <v>0</v>
      </c>
      <c r="AR80" s="77">
        <v>0</v>
      </c>
      <c r="AS80" s="77">
        <v>0</v>
      </c>
      <c r="AT80" s="77">
        <v>106</v>
      </c>
      <c r="AU80" s="77">
        <v>65</v>
      </c>
      <c r="AV80" s="77">
        <v>1</v>
      </c>
      <c r="AW80" s="77">
        <v>1</v>
      </c>
      <c r="AX80" s="77"/>
      <c r="AY80" s="77"/>
      <c r="AZ80" s="77">
        <v>1</v>
      </c>
      <c r="BA80" s="77">
        <v>1</v>
      </c>
      <c r="BB80" s="77">
        <v>1</v>
      </c>
      <c r="BC80" s="77">
        <v>1</v>
      </c>
      <c r="BD80" s="77"/>
      <c r="BE80" s="77"/>
      <c r="BF80" s="77"/>
      <c r="BG80" s="77"/>
      <c r="BH80" s="77">
        <v>3</v>
      </c>
      <c r="BI80" s="77">
        <v>1</v>
      </c>
      <c r="BJ80" s="77"/>
      <c r="BK80" s="77"/>
      <c r="BL80" s="77"/>
      <c r="BM80" s="77">
        <v>0</v>
      </c>
      <c r="BN80" s="77">
        <v>0</v>
      </c>
      <c r="BO80" s="77"/>
      <c r="BP80" s="77">
        <v>0</v>
      </c>
      <c r="BQ80" s="77">
        <v>20</v>
      </c>
      <c r="BR80" s="77">
        <v>0</v>
      </c>
      <c r="BS80" s="77">
        <v>1</v>
      </c>
      <c r="BT80" s="77">
        <v>1</v>
      </c>
      <c r="BU80" s="77">
        <v>1</v>
      </c>
      <c r="BV80" s="77">
        <v>1</v>
      </c>
      <c r="BW80" s="77">
        <v>1</v>
      </c>
      <c r="BX80" s="77">
        <v>1</v>
      </c>
      <c r="BY80" s="77"/>
      <c r="BZ80" s="77">
        <v>106</v>
      </c>
      <c r="CA80" s="77">
        <v>65</v>
      </c>
      <c r="CB80" s="77"/>
      <c r="CC80" s="77"/>
      <c r="CD80" s="77"/>
      <c r="CE80" s="77"/>
      <c r="CF80" s="77">
        <v>0</v>
      </c>
      <c r="CG80" s="77">
        <v>0</v>
      </c>
      <c r="CH80" s="77"/>
      <c r="CI80" s="77"/>
      <c r="CJ80" s="77"/>
      <c r="CK80" s="77"/>
      <c r="CL80" s="77"/>
      <c r="CM80" s="77">
        <v>0</v>
      </c>
      <c r="CN80" s="77"/>
      <c r="CO80" s="77">
        <v>0</v>
      </c>
      <c r="CP80" s="77">
        <f>IF('1.Смета.или.Акт'!F129=AC80+AD80+AF80,P80+Q80+S80,I80*AB80)</f>
        <v>153</v>
      </c>
      <c r="CQ80" s="77">
        <f t="shared" si="68"/>
        <v>62.18</v>
      </c>
      <c r="CR80" s="77">
        <f t="shared" si="69"/>
        <v>0</v>
      </c>
      <c r="CS80" s="77">
        <f t="shared" si="70"/>
        <v>0</v>
      </c>
      <c r="CT80" s="77">
        <f t="shared" si="71"/>
        <v>0</v>
      </c>
      <c r="CU80" s="77">
        <f t="shared" si="72"/>
        <v>0</v>
      </c>
      <c r="CV80" s="77">
        <f t="shared" si="73"/>
        <v>0</v>
      </c>
      <c r="CW80" s="77">
        <f t="shared" si="74"/>
        <v>0</v>
      </c>
      <c r="CX80" s="77">
        <f t="shared" si="75"/>
        <v>0</v>
      </c>
      <c r="CY80" s="77">
        <f t="shared" si="76"/>
        <v>0</v>
      </c>
      <c r="CZ80" s="77">
        <f t="shared" si="77"/>
        <v>0</v>
      </c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>
        <v>0</v>
      </c>
      <c r="DO80" s="77">
        <v>0</v>
      </c>
      <c r="DP80" s="77">
        <v>1</v>
      </c>
      <c r="DQ80" s="77">
        <v>1</v>
      </c>
      <c r="DR80" s="77"/>
      <c r="DS80" s="77"/>
      <c r="DT80" s="77"/>
      <c r="DU80" s="77">
        <v>1009</v>
      </c>
      <c r="DV80" s="77" t="s">
        <v>34</v>
      </c>
      <c r="DW80" s="77" t="str">
        <f>'1.Смета.или.Акт'!D129</f>
        <v>т</v>
      </c>
      <c r="DX80" s="77">
        <v>1000</v>
      </c>
      <c r="DY80" s="77"/>
      <c r="DZ80" s="77"/>
      <c r="EA80" s="77"/>
      <c r="EB80" s="77"/>
      <c r="EC80" s="77"/>
      <c r="ED80" s="77"/>
      <c r="EE80" s="77">
        <v>32653299</v>
      </c>
      <c r="EF80" s="77">
        <v>20</v>
      </c>
      <c r="EG80" s="77" t="s">
        <v>356</v>
      </c>
      <c r="EH80" s="77">
        <v>0</v>
      </c>
      <c r="EI80" s="77"/>
      <c r="EJ80" s="77">
        <v>1</v>
      </c>
      <c r="EK80" s="77">
        <v>0</v>
      </c>
      <c r="EL80" s="77" t="s">
        <v>357</v>
      </c>
      <c r="EM80" s="77" t="s">
        <v>358</v>
      </c>
      <c r="EN80" s="77"/>
      <c r="EO80" s="77"/>
      <c r="EP80" s="77"/>
      <c r="EQ80" s="77">
        <v>0</v>
      </c>
      <c r="ER80" s="77">
        <v>60.96</v>
      </c>
      <c r="ES80" s="77">
        <v>62.18</v>
      </c>
      <c r="ET80" s="77">
        <v>0</v>
      </c>
      <c r="EU80" s="77">
        <v>0</v>
      </c>
      <c r="EV80" s="77">
        <v>0</v>
      </c>
      <c r="EW80" s="77">
        <v>0</v>
      </c>
      <c r="EX80" s="77">
        <v>0</v>
      </c>
      <c r="EY80" s="77"/>
      <c r="EZ80" s="77"/>
      <c r="FA80" s="77"/>
      <c r="FB80" s="77"/>
      <c r="FC80" s="77"/>
      <c r="FD80" s="77"/>
      <c r="FE80" s="77"/>
      <c r="FF80" s="77"/>
      <c r="FG80" s="77"/>
      <c r="FH80" s="77"/>
      <c r="FI80" s="77"/>
      <c r="FJ80" s="77"/>
      <c r="FK80" s="77"/>
      <c r="FL80" s="77"/>
      <c r="FM80" s="77"/>
      <c r="FN80" s="77"/>
      <c r="FO80" s="77"/>
      <c r="FP80" s="77"/>
      <c r="FQ80" s="77">
        <v>0</v>
      </c>
      <c r="FR80" s="77">
        <f t="shared" si="78"/>
        <v>0</v>
      </c>
      <c r="FS80" s="77">
        <v>0</v>
      </c>
      <c r="FT80" s="77"/>
      <c r="FU80" s="77"/>
      <c r="FV80" s="77"/>
      <c r="FW80" s="77"/>
      <c r="FX80" s="77">
        <v>106</v>
      </c>
      <c r="FY80" s="77">
        <v>65</v>
      </c>
      <c r="FZ80" s="77"/>
      <c r="GA80" s="77" t="s">
        <v>407</v>
      </c>
      <c r="GB80" s="77"/>
      <c r="GC80" s="77"/>
      <c r="GD80" s="77">
        <v>0</v>
      </c>
      <c r="GE80" s="77"/>
      <c r="GF80" s="77">
        <v>-581957658</v>
      </c>
      <c r="GG80" s="77">
        <v>2</v>
      </c>
      <c r="GH80" s="77">
        <v>2</v>
      </c>
      <c r="GI80" s="77">
        <v>-2</v>
      </c>
      <c r="GJ80" s="77">
        <v>0</v>
      </c>
      <c r="GK80" s="77">
        <f>ROUND(R80*(R12)/100,0)</f>
        <v>0</v>
      </c>
      <c r="GL80" s="77">
        <f t="shared" si="79"/>
        <v>0</v>
      </c>
      <c r="GM80" s="77">
        <f t="shared" si="80"/>
        <v>153</v>
      </c>
      <c r="GN80" s="77">
        <f t="shared" si="81"/>
        <v>153</v>
      </c>
      <c r="GO80" s="77">
        <f t="shared" si="82"/>
        <v>0</v>
      </c>
      <c r="GP80" s="77">
        <f t="shared" si="83"/>
        <v>0</v>
      </c>
      <c r="GQ80" s="77"/>
      <c r="GR80" s="77">
        <v>0</v>
      </c>
      <c r="GS80" s="77">
        <v>2</v>
      </c>
      <c r="GT80" s="77">
        <v>0</v>
      </c>
      <c r="GU80" s="77"/>
      <c r="GV80" s="77">
        <f t="shared" si="84"/>
        <v>0</v>
      </c>
      <c r="GW80" s="77">
        <v>1</v>
      </c>
      <c r="GX80" s="77">
        <f t="shared" si="85"/>
        <v>0</v>
      </c>
      <c r="GY80" s="77"/>
      <c r="GZ80" s="77"/>
      <c r="HA80" s="77">
        <v>0</v>
      </c>
      <c r="HB80" s="77">
        <v>0</v>
      </c>
      <c r="HC80" s="77"/>
      <c r="HD80" s="77"/>
      <c r="HE80" s="77"/>
      <c r="HF80" s="77"/>
      <c r="HG80" s="77"/>
      <c r="HH80" s="77"/>
      <c r="HI80" s="77"/>
      <c r="HJ80" s="77"/>
      <c r="HK80" s="77"/>
      <c r="HL80" s="77"/>
      <c r="HM80" s="77"/>
      <c r="HN80" s="77"/>
      <c r="HO80" s="77"/>
      <c r="HP80" s="77"/>
      <c r="HQ80" s="77"/>
      <c r="HR80" s="77"/>
      <c r="HS80" s="77"/>
      <c r="HT80" s="77"/>
      <c r="HU80" s="77"/>
      <c r="HV80" s="77"/>
      <c r="HW80" s="77"/>
      <c r="HX80" s="77"/>
      <c r="HY80" s="77"/>
      <c r="HZ80" s="77"/>
      <c r="IA80" s="77"/>
      <c r="IB80" s="77"/>
      <c r="IC80" s="77"/>
      <c r="ID80" s="77"/>
      <c r="IE80" s="77"/>
      <c r="IF80" s="77">
        <v>-1</v>
      </c>
      <c r="IG80" s="77"/>
      <c r="IH80" s="77"/>
      <c r="II80" s="77"/>
      <c r="IJ80" s="77"/>
      <c r="IK80" s="77">
        <v>0</v>
      </c>
      <c r="IL80" s="77"/>
      <c r="IM80" s="77"/>
      <c r="IN80" s="77"/>
      <c r="IO80" s="77"/>
      <c r="IP80" s="77"/>
      <c r="IQ80" s="77"/>
      <c r="IR80" s="77"/>
      <c r="IS80" s="77"/>
      <c r="IT80" s="77"/>
      <c r="IU80" s="77"/>
    </row>
    <row r="81" spans="1:245" x14ac:dyDescent="0.2">
      <c r="A81">
        <v>18</v>
      </c>
      <c r="B81">
        <v>1</v>
      </c>
      <c r="C81">
        <v>268</v>
      </c>
      <c r="E81" t="s">
        <v>298</v>
      </c>
      <c r="F81" t="s">
        <v>160</v>
      </c>
      <c r="G81" t="s">
        <v>161</v>
      </c>
      <c r="H81" t="s">
        <v>34</v>
      </c>
      <c r="I81">
        <f>I75*J81</f>
        <v>2.4632999999999998</v>
      </c>
      <c r="J81">
        <v>11.73</v>
      </c>
      <c r="O81">
        <f t="shared" si="53"/>
        <v>1038</v>
      </c>
      <c r="P81">
        <f t="shared" si="54"/>
        <v>1038</v>
      </c>
      <c r="Q81">
        <f t="shared" si="55"/>
        <v>0</v>
      </c>
      <c r="R81">
        <f t="shared" si="56"/>
        <v>0</v>
      </c>
      <c r="S81">
        <f t="shared" si="57"/>
        <v>0</v>
      </c>
      <c r="T81">
        <f t="shared" si="58"/>
        <v>0</v>
      </c>
      <c r="U81">
        <f t="shared" si="59"/>
        <v>0</v>
      </c>
      <c r="V81">
        <f t="shared" si="60"/>
        <v>0</v>
      </c>
      <c r="W81">
        <f t="shared" si="61"/>
        <v>0</v>
      </c>
      <c r="X81">
        <f t="shared" si="62"/>
        <v>0</v>
      </c>
      <c r="Y81">
        <f t="shared" si="63"/>
        <v>0</v>
      </c>
      <c r="AA81">
        <v>34744229</v>
      </c>
      <c r="AB81">
        <f t="shared" si="89"/>
        <v>62.18</v>
      </c>
      <c r="AC81">
        <f>ROUND((ES81),2)</f>
        <v>62.18</v>
      </c>
      <c r="AD81">
        <f t="shared" si="90"/>
        <v>0</v>
      </c>
      <c r="AE81">
        <f t="shared" si="91"/>
        <v>0</v>
      </c>
      <c r="AF81">
        <f t="shared" si="91"/>
        <v>0</v>
      </c>
      <c r="AG81">
        <f t="shared" si="64"/>
        <v>0</v>
      </c>
      <c r="AH81">
        <f t="shared" si="65"/>
        <v>0</v>
      </c>
      <c r="AI81">
        <f t="shared" si="66"/>
        <v>0</v>
      </c>
      <c r="AJ81">
        <f t="shared" si="67"/>
        <v>0</v>
      </c>
      <c r="AK81">
        <v>62.18</v>
      </c>
      <c r="AL81">
        <v>62.18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106</v>
      </c>
      <c r="AU81">
        <v>65</v>
      </c>
      <c r="AV81">
        <v>1</v>
      </c>
      <c r="AW81">
        <v>1</v>
      </c>
      <c r="AZ81">
        <v>6.78</v>
      </c>
      <c r="BA81">
        <v>1</v>
      </c>
      <c r="BB81">
        <v>1</v>
      </c>
      <c r="BC81">
        <v>6.78</v>
      </c>
      <c r="BH81">
        <v>3</v>
      </c>
      <c r="BI81">
        <v>1</v>
      </c>
      <c r="BM81">
        <v>0</v>
      </c>
      <c r="BN81">
        <v>0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Z81">
        <v>106</v>
      </c>
      <c r="CA81">
        <v>65</v>
      </c>
      <c r="CF81">
        <v>0</v>
      </c>
      <c r="CG81">
        <v>0</v>
      </c>
      <c r="CM81">
        <v>0</v>
      </c>
      <c r="CO81">
        <v>0</v>
      </c>
      <c r="CP81">
        <f>(P81+Q81+S81)</f>
        <v>1038</v>
      </c>
      <c r="CQ81">
        <f t="shared" si="68"/>
        <v>421.5804</v>
      </c>
      <c r="CR81">
        <f t="shared" si="69"/>
        <v>0</v>
      </c>
      <c r="CS81">
        <f t="shared" si="70"/>
        <v>0</v>
      </c>
      <c r="CT81">
        <f t="shared" si="71"/>
        <v>0</v>
      </c>
      <c r="CU81">
        <f t="shared" si="72"/>
        <v>0</v>
      </c>
      <c r="CV81">
        <f t="shared" si="73"/>
        <v>0</v>
      </c>
      <c r="CW81">
        <f t="shared" si="74"/>
        <v>0</v>
      </c>
      <c r="CX81">
        <f t="shared" si="75"/>
        <v>0</v>
      </c>
      <c r="CY81">
        <f t="shared" si="76"/>
        <v>0</v>
      </c>
      <c r="CZ81">
        <f t="shared" si="77"/>
        <v>0</v>
      </c>
      <c r="DN81">
        <v>0</v>
      </c>
      <c r="DO81">
        <v>0</v>
      </c>
      <c r="DP81">
        <v>1</v>
      </c>
      <c r="DQ81">
        <v>1</v>
      </c>
      <c r="DU81">
        <v>1009</v>
      </c>
      <c r="DV81" t="s">
        <v>34</v>
      </c>
      <c r="DW81" t="s">
        <v>34</v>
      </c>
      <c r="DX81">
        <v>1000</v>
      </c>
      <c r="EE81">
        <v>32653299</v>
      </c>
      <c r="EF81">
        <v>20</v>
      </c>
      <c r="EG81" t="s">
        <v>356</v>
      </c>
      <c r="EH81">
        <v>0</v>
      </c>
      <c r="EJ81">
        <v>1</v>
      </c>
      <c r="EK81">
        <v>0</v>
      </c>
      <c r="EL81" t="s">
        <v>357</v>
      </c>
      <c r="EM81" t="s">
        <v>358</v>
      </c>
      <c r="EQ81">
        <v>0</v>
      </c>
      <c r="ER81">
        <v>413.33300000000003</v>
      </c>
      <c r="ES81">
        <v>62.18</v>
      </c>
      <c r="ET81">
        <v>0</v>
      </c>
      <c r="EU81">
        <v>0</v>
      </c>
      <c r="EV81">
        <v>0</v>
      </c>
      <c r="EW81">
        <v>0</v>
      </c>
      <c r="EX81">
        <v>0</v>
      </c>
      <c r="EZ81">
        <v>5</v>
      </c>
      <c r="FC81">
        <v>0</v>
      </c>
      <c r="FD81">
        <v>18</v>
      </c>
      <c r="FF81">
        <v>413.33300000000003</v>
      </c>
      <c r="FQ81">
        <v>0</v>
      </c>
      <c r="FR81">
        <f t="shared" si="78"/>
        <v>0</v>
      </c>
      <c r="FS81">
        <v>0</v>
      </c>
      <c r="FX81">
        <v>106</v>
      </c>
      <c r="FY81">
        <v>65</v>
      </c>
      <c r="GA81" t="s">
        <v>407</v>
      </c>
      <c r="GD81">
        <v>0</v>
      </c>
      <c r="GF81">
        <v>-581957658</v>
      </c>
      <c r="GG81">
        <v>1</v>
      </c>
      <c r="GH81">
        <v>3</v>
      </c>
      <c r="GI81">
        <v>4</v>
      </c>
      <c r="GJ81">
        <v>0</v>
      </c>
      <c r="GK81">
        <f>ROUND(R81*(S12)/100,0)</f>
        <v>0</v>
      </c>
      <c r="GL81">
        <f t="shared" si="79"/>
        <v>0</v>
      </c>
      <c r="GM81">
        <f t="shared" si="80"/>
        <v>1038</v>
      </c>
      <c r="GN81">
        <f t="shared" si="81"/>
        <v>1038</v>
      </c>
      <c r="GO81">
        <f t="shared" si="82"/>
        <v>0</v>
      </c>
      <c r="GP81">
        <f t="shared" si="83"/>
        <v>0</v>
      </c>
      <c r="GR81">
        <v>1</v>
      </c>
      <c r="GS81">
        <v>1</v>
      </c>
      <c r="GT81">
        <v>0</v>
      </c>
      <c r="GV81">
        <f t="shared" si="84"/>
        <v>0</v>
      </c>
      <c r="GW81">
        <v>1</v>
      </c>
      <c r="GX81">
        <f t="shared" si="85"/>
        <v>0</v>
      </c>
      <c r="HA81">
        <v>0</v>
      </c>
      <c r="HB81">
        <v>0</v>
      </c>
      <c r="IF81">
        <v>-1</v>
      </c>
      <c r="IK81">
        <v>0</v>
      </c>
    </row>
    <row r="82" spans="1:245" x14ac:dyDescent="0.2">
      <c r="IF82">
        <v>-1</v>
      </c>
    </row>
    <row r="83" spans="1:245" x14ac:dyDescent="0.2">
      <c r="A83" s="75">
        <v>51</v>
      </c>
      <c r="B83" s="75">
        <f>B20</f>
        <v>1</v>
      </c>
      <c r="C83" s="75">
        <f>A20</f>
        <v>3</v>
      </c>
      <c r="D83" s="75">
        <f>ROW(A20)</f>
        <v>20</v>
      </c>
      <c r="E83" s="75"/>
      <c r="F83" s="75" t="str">
        <f>IF(F20&lt;&gt;"",F20,"")</f>
        <v>Новая локальная смета</v>
      </c>
      <c r="G83" s="75" t="str">
        <f>IF(G20&lt;&gt;"",G20,"")</f>
        <v>Новая локальная смета</v>
      </c>
      <c r="H83" s="75">
        <v>0</v>
      </c>
      <c r="I83" s="75"/>
      <c r="J83" s="75"/>
      <c r="K83" s="75"/>
      <c r="L83" s="75"/>
      <c r="M83" s="75"/>
      <c r="N83" s="75"/>
      <c r="O83" s="75">
        <f t="shared" ref="O83:T83" si="92">ROUND(AB83,0)</f>
        <v>41682</v>
      </c>
      <c r="P83" s="75">
        <f t="shared" si="92"/>
        <v>35926</v>
      </c>
      <c r="Q83" s="75">
        <f t="shared" si="92"/>
        <v>1640</v>
      </c>
      <c r="R83" s="75">
        <f t="shared" si="92"/>
        <v>184</v>
      </c>
      <c r="S83" s="75">
        <f t="shared" si="92"/>
        <v>4116</v>
      </c>
      <c r="T83" s="75">
        <f t="shared" si="92"/>
        <v>0</v>
      </c>
      <c r="U83" s="75">
        <f>AH83</f>
        <v>488.65950800000007</v>
      </c>
      <c r="V83" s="75">
        <f>AI83</f>
        <v>14.401949000000002</v>
      </c>
      <c r="W83" s="75">
        <f>ROUND(AJ83,0)</f>
        <v>0</v>
      </c>
      <c r="X83" s="75">
        <f>ROUND(AK83,0)</f>
        <v>4684</v>
      </c>
      <c r="Y83" s="75">
        <f>ROUND(AL83,0)</f>
        <v>2956</v>
      </c>
      <c r="Z83" s="75"/>
      <c r="AA83" s="75"/>
      <c r="AB83" s="75">
        <f>ROUND(SUMIF(AA24:AA81,"=34744228",O24:O81),0)</f>
        <v>41682</v>
      </c>
      <c r="AC83" s="75">
        <f>ROUND(SUMIF(AA24:AA81,"=34744228",P24:P81),0)</f>
        <v>35926</v>
      </c>
      <c r="AD83" s="75">
        <f>ROUND(SUMIF(AA24:AA81,"=34744228",Q24:Q81),0)</f>
        <v>1640</v>
      </c>
      <c r="AE83" s="75">
        <f>ROUND(SUMIF(AA24:AA81,"=34744228",R24:R81),0)</f>
        <v>184</v>
      </c>
      <c r="AF83" s="75">
        <f>ROUND(SUMIF(AA24:AA81,"=34744228",S24:S81),0)</f>
        <v>4116</v>
      </c>
      <c r="AG83" s="75">
        <f>ROUND(SUMIF(AA24:AA81,"=34744228",T24:T81),0)</f>
        <v>0</v>
      </c>
      <c r="AH83" s="75">
        <f>SUMIF(AA24:AA81,"=34744228",U24:U81)</f>
        <v>488.65950800000007</v>
      </c>
      <c r="AI83" s="75">
        <f>SUMIF(AA24:AA81,"=34744228",V24:V81)</f>
        <v>14.401949000000002</v>
      </c>
      <c r="AJ83" s="75">
        <f>ROUND(SUMIF(AA24:AA81,"=34744228",W24:W81),0)</f>
        <v>0</v>
      </c>
      <c r="AK83" s="75">
        <f>ROUND(SUMIF(AA24:AA81,"=34744228",X24:X81),0)</f>
        <v>4684</v>
      </c>
      <c r="AL83" s="75">
        <f>ROUND(SUMIF(AA24:AA81,"=34744228",Y24:Y81),0)</f>
        <v>2956</v>
      </c>
      <c r="AM83" s="75"/>
      <c r="AN83" s="75"/>
      <c r="AO83" s="75">
        <f t="shared" ref="AO83:BC83" si="93">ROUND(BX83,0)</f>
        <v>0</v>
      </c>
      <c r="AP83" s="75">
        <f t="shared" si="93"/>
        <v>0</v>
      </c>
      <c r="AQ83" s="75">
        <f t="shared" si="93"/>
        <v>0</v>
      </c>
      <c r="AR83" s="75">
        <f t="shared" si="93"/>
        <v>49322</v>
      </c>
      <c r="AS83" s="75">
        <f t="shared" si="93"/>
        <v>49322</v>
      </c>
      <c r="AT83" s="75">
        <f t="shared" si="93"/>
        <v>0</v>
      </c>
      <c r="AU83" s="75">
        <f t="shared" si="93"/>
        <v>0</v>
      </c>
      <c r="AV83" s="75">
        <f t="shared" si="93"/>
        <v>35926</v>
      </c>
      <c r="AW83" s="75">
        <f t="shared" si="93"/>
        <v>35926</v>
      </c>
      <c r="AX83" s="75">
        <f t="shared" si="93"/>
        <v>0</v>
      </c>
      <c r="AY83" s="75">
        <f t="shared" si="93"/>
        <v>35926</v>
      </c>
      <c r="AZ83" s="75">
        <f t="shared" si="93"/>
        <v>0</v>
      </c>
      <c r="BA83" s="75">
        <f t="shared" si="93"/>
        <v>0</v>
      </c>
      <c r="BB83" s="75">
        <f t="shared" si="93"/>
        <v>0</v>
      </c>
      <c r="BC83" s="75">
        <f t="shared" si="93"/>
        <v>0</v>
      </c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>
        <f>ROUND(SUMIF(AA24:AA81,"=34744228",FQ24:FQ81),0)</f>
        <v>0</v>
      </c>
      <c r="BY83" s="75">
        <f>ROUND(SUMIF(AA24:AA81,"=34744228",FR24:FR81),0)</f>
        <v>0</v>
      </c>
      <c r="BZ83" s="75">
        <f>ROUND(SUMIF(AA24:AA81,"=34744228",GL24:GL81),0)</f>
        <v>0</v>
      </c>
      <c r="CA83" s="75">
        <f>ROUND(SUMIF(AA24:AA81,"=34744228",GM24:GM81),0)</f>
        <v>49322</v>
      </c>
      <c r="CB83" s="75">
        <f>ROUND(SUMIF(AA24:AA81,"=34744228",GN24:GN81),0)</f>
        <v>49322</v>
      </c>
      <c r="CC83" s="75">
        <f>ROUND(SUMIF(AA24:AA81,"=34744228",GO24:GO81),0)</f>
        <v>0</v>
      </c>
      <c r="CD83" s="75">
        <f>ROUND(SUMIF(AA24:AA81,"=34744228",GP24:GP81),0)</f>
        <v>0</v>
      </c>
      <c r="CE83" s="75">
        <f>AC83-BX83</f>
        <v>35926</v>
      </c>
      <c r="CF83" s="75">
        <f>AC83-BY83</f>
        <v>35926</v>
      </c>
      <c r="CG83" s="75">
        <f>BX83-BZ83</f>
        <v>0</v>
      </c>
      <c r="CH83" s="75">
        <f>AC83-BX83-BY83+BZ83</f>
        <v>35926</v>
      </c>
      <c r="CI83" s="75">
        <f>BY83-BZ83</f>
        <v>0</v>
      </c>
      <c r="CJ83" s="75">
        <f>ROUND(SUMIF(AA24:AA81,"=34744228",GX24:GX81),0)</f>
        <v>0</v>
      </c>
      <c r="CK83" s="75">
        <f>ROUND(SUMIF(AA24:AA81,"=34744228",GY24:GY81),0)</f>
        <v>0</v>
      </c>
      <c r="CL83" s="75">
        <f>ROUND(SUMIF(AA24:AA81,"=34744228",GZ24:GZ81),0)</f>
        <v>0</v>
      </c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6">
        <f t="shared" ref="DG83:DL83" si="94">ROUND(DT83,0)</f>
        <v>282589</v>
      </c>
      <c r="DH83" s="76">
        <f t="shared" si="94"/>
        <v>243575</v>
      </c>
      <c r="DI83" s="76">
        <f t="shared" si="94"/>
        <v>11115</v>
      </c>
      <c r="DJ83" s="76">
        <f t="shared" si="94"/>
        <v>1231</v>
      </c>
      <c r="DK83" s="76">
        <f t="shared" si="94"/>
        <v>27899</v>
      </c>
      <c r="DL83" s="76">
        <f t="shared" si="94"/>
        <v>0</v>
      </c>
      <c r="DM83" s="76">
        <f>DZ83</f>
        <v>488.65950800000007</v>
      </c>
      <c r="DN83" s="76">
        <f>EA83</f>
        <v>14.401949000000002</v>
      </c>
      <c r="DO83" s="76">
        <f>ROUND(EB83,0)</f>
        <v>0</v>
      </c>
      <c r="DP83" s="76">
        <f>ROUND(EC83,0)</f>
        <v>31732</v>
      </c>
      <c r="DQ83" s="76">
        <f>ROUND(ED83,0)</f>
        <v>20037</v>
      </c>
      <c r="DR83" s="76"/>
      <c r="DS83" s="76"/>
      <c r="DT83" s="76">
        <f>ROUND(SUMIF(AA24:AA81,"=34744229",O24:O81),0)</f>
        <v>282589</v>
      </c>
      <c r="DU83" s="76">
        <f>ROUND(SUMIF(AA24:AA81,"=34744229",P24:P81),0)</f>
        <v>243575</v>
      </c>
      <c r="DV83" s="76">
        <f>ROUND(SUMIF(AA24:AA81,"=34744229",Q24:Q81),0)</f>
        <v>11115</v>
      </c>
      <c r="DW83" s="76">
        <f>ROUND(SUMIF(AA24:AA81,"=34744229",R24:R81),0)</f>
        <v>1231</v>
      </c>
      <c r="DX83" s="76">
        <f>ROUND(SUMIF(AA24:AA81,"=34744229",S24:S81),0)</f>
        <v>27899</v>
      </c>
      <c r="DY83" s="76">
        <f>ROUND(SUMIF(AA24:AA81,"=34744229",T24:T81),0)</f>
        <v>0</v>
      </c>
      <c r="DZ83" s="76">
        <f>SUMIF(AA24:AA81,"=34744229",U24:U81)</f>
        <v>488.65950800000007</v>
      </c>
      <c r="EA83" s="76">
        <f>SUMIF(AA24:AA81,"=34744229",V24:V81)</f>
        <v>14.401949000000002</v>
      </c>
      <c r="EB83" s="76">
        <f>ROUND(SUMIF(AA24:AA81,"=34744229",W24:W81),0)</f>
        <v>0</v>
      </c>
      <c r="EC83" s="76">
        <f>ROUND(SUMIF(AA24:AA81,"=34744229",X24:X81),0)</f>
        <v>31732</v>
      </c>
      <c r="ED83" s="76">
        <f>ROUND(SUMIF(AA24:AA81,"=34744229",Y24:Y81),0)</f>
        <v>20037</v>
      </c>
      <c r="EE83" s="76"/>
      <c r="EF83" s="76"/>
      <c r="EG83" s="76">
        <f t="shared" ref="EG83:EU83" si="95">ROUND(FP83,0)</f>
        <v>0</v>
      </c>
      <c r="EH83" s="76">
        <f t="shared" si="95"/>
        <v>0</v>
      </c>
      <c r="EI83" s="76">
        <f t="shared" si="95"/>
        <v>0</v>
      </c>
      <c r="EJ83" s="76">
        <f t="shared" si="95"/>
        <v>334358</v>
      </c>
      <c r="EK83" s="76">
        <f t="shared" si="95"/>
        <v>334358</v>
      </c>
      <c r="EL83" s="76">
        <f t="shared" si="95"/>
        <v>0</v>
      </c>
      <c r="EM83" s="76">
        <f t="shared" si="95"/>
        <v>0</v>
      </c>
      <c r="EN83" s="76">
        <f t="shared" si="95"/>
        <v>243575</v>
      </c>
      <c r="EO83" s="76">
        <f t="shared" si="95"/>
        <v>243575</v>
      </c>
      <c r="EP83" s="76">
        <f t="shared" si="95"/>
        <v>0</v>
      </c>
      <c r="EQ83" s="76">
        <f t="shared" si="95"/>
        <v>243575</v>
      </c>
      <c r="ER83" s="76">
        <f t="shared" si="95"/>
        <v>0</v>
      </c>
      <c r="ES83" s="76">
        <f t="shared" si="95"/>
        <v>0</v>
      </c>
      <c r="ET83" s="76">
        <f t="shared" si="95"/>
        <v>0</v>
      </c>
      <c r="EU83" s="76">
        <f t="shared" si="95"/>
        <v>0</v>
      </c>
      <c r="EV83" s="76"/>
      <c r="EW83" s="76"/>
      <c r="EX83" s="76"/>
      <c r="EY83" s="76"/>
      <c r="EZ83" s="76"/>
      <c r="FA83" s="76"/>
      <c r="FB83" s="76"/>
      <c r="FC83" s="76"/>
      <c r="FD83" s="76"/>
      <c r="FE83" s="76"/>
      <c r="FF83" s="76"/>
      <c r="FG83" s="76"/>
      <c r="FH83" s="76"/>
      <c r="FI83" s="76"/>
      <c r="FJ83" s="76"/>
      <c r="FK83" s="76"/>
      <c r="FL83" s="76"/>
      <c r="FM83" s="76"/>
      <c r="FN83" s="76"/>
      <c r="FO83" s="76"/>
      <c r="FP83" s="76">
        <f>ROUND(SUMIF(AA24:AA81,"=34744229",FQ24:FQ81),0)</f>
        <v>0</v>
      </c>
      <c r="FQ83" s="76">
        <f>ROUND(SUMIF(AA24:AA81,"=34744229",FR24:FR81),0)</f>
        <v>0</v>
      </c>
      <c r="FR83" s="76">
        <f>ROUND(SUMIF(AA24:AA81,"=34744229",GL24:GL81),0)</f>
        <v>0</v>
      </c>
      <c r="FS83" s="76">
        <f>ROUND(SUMIF(AA24:AA81,"=34744229",GM24:GM81),0)</f>
        <v>334358</v>
      </c>
      <c r="FT83" s="76">
        <f>ROUND(SUMIF(AA24:AA81,"=34744229",GN24:GN81),0)</f>
        <v>334358</v>
      </c>
      <c r="FU83" s="76">
        <f>ROUND(SUMIF(AA24:AA81,"=34744229",GO24:GO81),0)</f>
        <v>0</v>
      </c>
      <c r="FV83" s="76">
        <f>ROUND(SUMIF(AA24:AA81,"=34744229",GP24:GP81),0)</f>
        <v>0</v>
      </c>
      <c r="FW83" s="76">
        <f>DU83-FP83</f>
        <v>243575</v>
      </c>
      <c r="FX83" s="76">
        <f>DU83-FQ83</f>
        <v>243575</v>
      </c>
      <c r="FY83" s="76">
        <f>FP83-FR83</f>
        <v>0</v>
      </c>
      <c r="FZ83" s="76">
        <f>DU83-FP83-FQ83+FR83</f>
        <v>243575</v>
      </c>
      <c r="GA83" s="76">
        <f>FQ83-FR83</f>
        <v>0</v>
      </c>
      <c r="GB83" s="76">
        <f>ROUND(SUMIF(AA24:AA81,"=34744229",GX24:GX81),0)</f>
        <v>0</v>
      </c>
      <c r="GC83" s="76">
        <f>ROUND(SUMIF(AA24:AA81,"=34744229",GY24:GY81),0)</f>
        <v>0</v>
      </c>
      <c r="GD83" s="76">
        <f>ROUND(SUMIF(AA24:AA81,"=34744229",GZ24:GZ81),0)</f>
        <v>0</v>
      </c>
      <c r="GE83" s="76"/>
      <c r="GF83" s="76"/>
      <c r="GG83" s="76"/>
      <c r="GH83" s="76"/>
      <c r="GI83" s="76"/>
      <c r="GJ83" s="76"/>
      <c r="GK83" s="76"/>
      <c r="GL83" s="76"/>
      <c r="GM83" s="76"/>
      <c r="GN83" s="76"/>
      <c r="GO83" s="76"/>
      <c r="GP83" s="76"/>
      <c r="GQ83" s="76"/>
      <c r="GR83" s="76"/>
      <c r="GS83" s="76"/>
      <c r="GT83" s="76"/>
      <c r="GU83" s="76"/>
      <c r="GV83" s="76"/>
      <c r="GW83" s="76"/>
      <c r="GX83" s="76">
        <v>0</v>
      </c>
      <c r="IF83">
        <v>-1</v>
      </c>
    </row>
    <row r="84" spans="1:245" x14ac:dyDescent="0.2">
      <c r="IF84">
        <v>-1</v>
      </c>
    </row>
    <row r="85" spans="1:245" x14ac:dyDescent="0.2">
      <c r="A85" s="78">
        <v>50</v>
      </c>
      <c r="B85" s="78">
        <v>0</v>
      </c>
      <c r="C85" s="78">
        <v>0</v>
      </c>
      <c r="D85" s="78">
        <v>1</v>
      </c>
      <c r="E85" s="78">
        <v>201</v>
      </c>
      <c r="F85" s="78">
        <f>ROUND(Source!O83,O85)</f>
        <v>41682</v>
      </c>
      <c r="G85" s="78" t="s">
        <v>408</v>
      </c>
      <c r="H85" s="78" t="s">
        <v>301</v>
      </c>
      <c r="I85" s="78"/>
      <c r="J85" s="78"/>
      <c r="K85" s="78">
        <v>201</v>
      </c>
      <c r="L85" s="78">
        <v>1</v>
      </c>
      <c r="M85" s="78">
        <v>3</v>
      </c>
      <c r="N85" s="78"/>
      <c r="O85" s="78">
        <v>0</v>
      </c>
      <c r="P85" s="78">
        <f>ROUND(Source!DG83,O85)</f>
        <v>282589</v>
      </c>
      <c r="Q85" s="78"/>
      <c r="R85" s="78"/>
      <c r="S85" s="78"/>
      <c r="T85" s="78"/>
      <c r="U85" s="78"/>
      <c r="V85" s="78"/>
      <c r="W85" s="78"/>
      <c r="IF85">
        <v>-1</v>
      </c>
    </row>
    <row r="86" spans="1:245" x14ac:dyDescent="0.2">
      <c r="A86" s="78">
        <v>50</v>
      </c>
      <c r="B86" s="78">
        <v>0</v>
      </c>
      <c r="C86" s="78">
        <v>0</v>
      </c>
      <c r="D86" s="78">
        <v>1</v>
      </c>
      <c r="E86" s="78">
        <v>202</v>
      </c>
      <c r="F86" s="78">
        <f>ROUND(Source!P83,O86)</f>
        <v>35926</v>
      </c>
      <c r="G86" s="78" t="s">
        <v>409</v>
      </c>
      <c r="H86" s="78" t="s">
        <v>410</v>
      </c>
      <c r="I86" s="78"/>
      <c r="J86" s="78"/>
      <c r="K86" s="78">
        <v>202</v>
      </c>
      <c r="L86" s="78">
        <v>2</v>
      </c>
      <c r="M86" s="78">
        <v>3</v>
      </c>
      <c r="N86" s="78"/>
      <c r="O86" s="78">
        <v>0</v>
      </c>
      <c r="P86" s="78">
        <f>ROUND(Source!DH83,O86)</f>
        <v>243575</v>
      </c>
      <c r="Q86" s="78"/>
      <c r="R86" s="78"/>
      <c r="S86" s="78"/>
      <c r="T86" s="78"/>
      <c r="U86" s="78"/>
      <c r="V86" s="78"/>
      <c r="W86" s="78"/>
      <c r="IF86">
        <v>-1</v>
      </c>
    </row>
    <row r="87" spans="1:245" x14ac:dyDescent="0.2">
      <c r="A87" s="78">
        <v>50</v>
      </c>
      <c r="B87" s="78">
        <v>0</v>
      </c>
      <c r="C87" s="78">
        <v>0</v>
      </c>
      <c r="D87" s="78">
        <v>1</v>
      </c>
      <c r="E87" s="78">
        <v>222</v>
      </c>
      <c r="F87" s="78">
        <f>ROUND(Source!AO83,O87)</f>
        <v>0</v>
      </c>
      <c r="G87" s="78" t="s">
        <v>411</v>
      </c>
      <c r="H87" s="78" t="s">
        <v>412</v>
      </c>
      <c r="I87" s="78"/>
      <c r="J87" s="78"/>
      <c r="K87" s="78">
        <v>222</v>
      </c>
      <c r="L87" s="78">
        <v>3</v>
      </c>
      <c r="M87" s="78">
        <v>3</v>
      </c>
      <c r="N87" s="78"/>
      <c r="O87" s="78">
        <v>0</v>
      </c>
      <c r="P87" s="78">
        <f>ROUND(Source!EG83,O87)</f>
        <v>0</v>
      </c>
      <c r="Q87" s="78"/>
      <c r="R87" s="78"/>
      <c r="S87" s="78"/>
      <c r="T87" s="78"/>
      <c r="U87" s="78"/>
      <c r="V87" s="78"/>
      <c r="W87" s="78"/>
      <c r="IF87">
        <v>-1</v>
      </c>
    </row>
    <row r="88" spans="1:245" x14ac:dyDescent="0.2">
      <c r="A88" s="78">
        <v>50</v>
      </c>
      <c r="B88" s="78">
        <v>0</v>
      </c>
      <c r="C88" s="78">
        <v>0</v>
      </c>
      <c r="D88" s="78">
        <v>1</v>
      </c>
      <c r="E88" s="78">
        <v>225</v>
      </c>
      <c r="F88" s="78">
        <f>ROUND(Source!AV83,O88)</f>
        <v>35926</v>
      </c>
      <c r="G88" s="78" t="s">
        <v>413</v>
      </c>
      <c r="H88" s="78" t="s">
        <v>414</v>
      </c>
      <c r="I88" s="78"/>
      <c r="J88" s="78"/>
      <c r="K88" s="78">
        <v>225</v>
      </c>
      <c r="L88" s="78">
        <v>4</v>
      </c>
      <c r="M88" s="78">
        <v>3</v>
      </c>
      <c r="N88" s="78"/>
      <c r="O88" s="78">
        <v>0</v>
      </c>
      <c r="P88" s="78">
        <f>ROUND(Source!EN83,O88)</f>
        <v>243575</v>
      </c>
      <c r="Q88" s="78"/>
      <c r="R88" s="78"/>
      <c r="S88" s="78"/>
      <c r="T88" s="78"/>
      <c r="U88" s="78"/>
      <c r="V88" s="78"/>
      <c r="W88" s="78"/>
      <c r="IF88">
        <v>-1</v>
      </c>
    </row>
    <row r="89" spans="1:245" x14ac:dyDescent="0.2">
      <c r="A89" s="78">
        <v>50</v>
      </c>
      <c r="B89" s="78">
        <v>0</v>
      </c>
      <c r="C89" s="78">
        <v>0</v>
      </c>
      <c r="D89" s="78">
        <v>1</v>
      </c>
      <c r="E89" s="78">
        <v>226</v>
      </c>
      <c r="F89" s="78">
        <f>ROUND(Source!AW83,O89)</f>
        <v>35926</v>
      </c>
      <c r="G89" s="78" t="s">
        <v>415</v>
      </c>
      <c r="H89" s="78" t="s">
        <v>416</v>
      </c>
      <c r="I89" s="78"/>
      <c r="J89" s="78"/>
      <c r="K89" s="78">
        <v>226</v>
      </c>
      <c r="L89" s="78">
        <v>5</v>
      </c>
      <c r="M89" s="78">
        <v>3</v>
      </c>
      <c r="N89" s="78"/>
      <c r="O89" s="78">
        <v>0</v>
      </c>
      <c r="P89" s="78">
        <f>ROUND(Source!EO83,O89)</f>
        <v>243575</v>
      </c>
      <c r="Q89" s="78"/>
      <c r="R89" s="78"/>
      <c r="S89" s="78"/>
      <c r="T89" s="78"/>
      <c r="U89" s="78"/>
      <c r="V89" s="78"/>
      <c r="W89" s="78"/>
      <c r="IF89">
        <v>-1</v>
      </c>
    </row>
    <row r="90" spans="1:245" x14ac:dyDescent="0.2">
      <c r="A90" s="78">
        <v>50</v>
      </c>
      <c r="B90" s="78">
        <v>0</v>
      </c>
      <c r="C90" s="78">
        <v>0</v>
      </c>
      <c r="D90" s="78">
        <v>1</v>
      </c>
      <c r="E90" s="78">
        <v>227</v>
      </c>
      <c r="F90" s="78">
        <f>ROUND(Source!AX83,O90)</f>
        <v>0</v>
      </c>
      <c r="G90" s="78" t="s">
        <v>417</v>
      </c>
      <c r="H90" s="78" t="s">
        <v>418</v>
      </c>
      <c r="I90" s="78"/>
      <c r="J90" s="78"/>
      <c r="K90" s="78">
        <v>227</v>
      </c>
      <c r="L90" s="78">
        <v>6</v>
      </c>
      <c r="M90" s="78">
        <v>3</v>
      </c>
      <c r="N90" s="78"/>
      <c r="O90" s="78">
        <v>0</v>
      </c>
      <c r="P90" s="78">
        <f>ROUND(Source!EP83,O90)</f>
        <v>0</v>
      </c>
      <c r="Q90" s="78"/>
      <c r="R90" s="78"/>
      <c r="S90" s="78"/>
      <c r="T90" s="78"/>
      <c r="U90" s="78"/>
      <c r="V90" s="78"/>
      <c r="W90" s="78"/>
      <c r="IF90">
        <v>-1</v>
      </c>
    </row>
    <row r="91" spans="1:245" x14ac:dyDescent="0.2">
      <c r="A91" s="78">
        <v>50</v>
      </c>
      <c r="B91" s="78">
        <v>0</v>
      </c>
      <c r="C91" s="78">
        <v>0</v>
      </c>
      <c r="D91" s="78">
        <v>1</v>
      </c>
      <c r="E91" s="78">
        <v>228</v>
      </c>
      <c r="F91" s="78">
        <f>ROUND(Source!AY83,O91)</f>
        <v>35926</v>
      </c>
      <c r="G91" s="78" t="s">
        <v>419</v>
      </c>
      <c r="H91" s="78" t="s">
        <v>420</v>
      </c>
      <c r="I91" s="78"/>
      <c r="J91" s="78"/>
      <c r="K91" s="78">
        <v>228</v>
      </c>
      <c r="L91" s="78">
        <v>7</v>
      </c>
      <c r="M91" s="78">
        <v>3</v>
      </c>
      <c r="N91" s="78"/>
      <c r="O91" s="78">
        <v>0</v>
      </c>
      <c r="P91" s="78">
        <f>ROUND(Source!EQ83,O91)</f>
        <v>243575</v>
      </c>
      <c r="Q91" s="78"/>
      <c r="R91" s="78"/>
      <c r="S91" s="78"/>
      <c r="T91" s="78"/>
      <c r="U91" s="78"/>
      <c r="V91" s="78"/>
      <c r="W91" s="78"/>
      <c r="IF91">
        <v>-1</v>
      </c>
    </row>
    <row r="92" spans="1:245" x14ac:dyDescent="0.2">
      <c r="A92" s="78">
        <v>50</v>
      </c>
      <c r="B92" s="78">
        <v>0</v>
      </c>
      <c r="C92" s="78">
        <v>0</v>
      </c>
      <c r="D92" s="78">
        <v>1</v>
      </c>
      <c r="E92" s="78">
        <v>216</v>
      </c>
      <c r="F92" s="78">
        <f>ROUND(Source!AP83,O92)</f>
        <v>0</v>
      </c>
      <c r="G92" s="78" t="s">
        <v>421</v>
      </c>
      <c r="H92" s="78" t="s">
        <v>422</v>
      </c>
      <c r="I92" s="78"/>
      <c r="J92" s="78"/>
      <c r="K92" s="78">
        <v>216</v>
      </c>
      <c r="L92" s="78">
        <v>8</v>
      </c>
      <c r="M92" s="78">
        <v>3</v>
      </c>
      <c r="N92" s="78"/>
      <c r="O92" s="78">
        <v>0</v>
      </c>
      <c r="P92" s="78">
        <f>ROUND(Source!EH83,O92)</f>
        <v>0</v>
      </c>
      <c r="Q92" s="78"/>
      <c r="R92" s="78"/>
      <c r="S92" s="78"/>
      <c r="T92" s="78"/>
      <c r="U92" s="78"/>
      <c r="V92" s="78"/>
      <c r="W92" s="78"/>
      <c r="IF92">
        <v>-1</v>
      </c>
    </row>
    <row r="93" spans="1:245" x14ac:dyDescent="0.2">
      <c r="A93" s="78">
        <v>50</v>
      </c>
      <c r="B93" s="78">
        <v>0</v>
      </c>
      <c r="C93" s="78">
        <v>0</v>
      </c>
      <c r="D93" s="78">
        <v>1</v>
      </c>
      <c r="E93" s="78">
        <v>223</v>
      </c>
      <c r="F93" s="78">
        <f>ROUND(Source!AQ83,O93)</f>
        <v>0</v>
      </c>
      <c r="G93" s="78" t="s">
        <v>423</v>
      </c>
      <c r="H93" s="78" t="s">
        <v>424</v>
      </c>
      <c r="I93" s="78"/>
      <c r="J93" s="78"/>
      <c r="K93" s="78">
        <v>223</v>
      </c>
      <c r="L93" s="78">
        <v>9</v>
      </c>
      <c r="M93" s="78">
        <v>3</v>
      </c>
      <c r="N93" s="78"/>
      <c r="O93" s="78">
        <v>0</v>
      </c>
      <c r="P93" s="78">
        <f>ROUND(Source!EI83,O93)</f>
        <v>0</v>
      </c>
      <c r="Q93" s="78"/>
      <c r="R93" s="78"/>
      <c r="S93" s="78"/>
      <c r="T93" s="78"/>
      <c r="U93" s="78"/>
      <c r="V93" s="78"/>
      <c r="W93" s="78"/>
      <c r="IF93">
        <v>-1</v>
      </c>
    </row>
    <row r="94" spans="1:245" x14ac:dyDescent="0.2">
      <c r="A94" s="78">
        <v>50</v>
      </c>
      <c r="B94" s="78">
        <v>0</v>
      </c>
      <c r="C94" s="78">
        <v>0</v>
      </c>
      <c r="D94" s="78">
        <v>1</v>
      </c>
      <c r="E94" s="78">
        <v>229</v>
      </c>
      <c r="F94" s="78">
        <f>ROUND(Source!AZ83,O94)</f>
        <v>0</v>
      </c>
      <c r="G94" s="78" t="s">
        <v>425</v>
      </c>
      <c r="H94" s="78" t="s">
        <v>426</v>
      </c>
      <c r="I94" s="78"/>
      <c r="J94" s="78"/>
      <c r="K94" s="78">
        <v>229</v>
      </c>
      <c r="L94" s="78">
        <v>10</v>
      </c>
      <c r="M94" s="78">
        <v>3</v>
      </c>
      <c r="N94" s="78"/>
      <c r="O94" s="78">
        <v>0</v>
      </c>
      <c r="P94" s="78">
        <f>ROUND(Source!ER83,O94)</f>
        <v>0</v>
      </c>
      <c r="Q94" s="78"/>
      <c r="R94" s="78"/>
      <c r="S94" s="78"/>
      <c r="T94" s="78"/>
      <c r="U94" s="78"/>
      <c r="V94" s="78"/>
      <c r="W94" s="78"/>
      <c r="IF94">
        <v>-1</v>
      </c>
    </row>
    <row r="95" spans="1:245" x14ac:dyDescent="0.2">
      <c r="A95" s="78">
        <v>50</v>
      </c>
      <c r="B95" s="78">
        <v>0</v>
      </c>
      <c r="C95" s="78">
        <v>0</v>
      </c>
      <c r="D95" s="78">
        <v>1</v>
      </c>
      <c r="E95" s="78">
        <v>203</v>
      </c>
      <c r="F95" s="78">
        <f>ROUND(Source!Q83,O95)</f>
        <v>1640</v>
      </c>
      <c r="G95" s="78" t="s">
        <v>427</v>
      </c>
      <c r="H95" s="78" t="s">
        <v>428</v>
      </c>
      <c r="I95" s="78"/>
      <c r="J95" s="78"/>
      <c r="K95" s="78">
        <v>203</v>
      </c>
      <c r="L95" s="78">
        <v>11</v>
      </c>
      <c r="M95" s="78">
        <v>3</v>
      </c>
      <c r="N95" s="78"/>
      <c r="O95" s="78">
        <v>0</v>
      </c>
      <c r="P95" s="78">
        <f>ROUND(Source!DI83,O95)</f>
        <v>11115</v>
      </c>
      <c r="Q95" s="78"/>
      <c r="R95" s="78"/>
      <c r="S95" s="78"/>
      <c r="T95" s="78"/>
      <c r="U95" s="78"/>
      <c r="V95" s="78"/>
      <c r="W95" s="78"/>
      <c r="IF95">
        <v>-1</v>
      </c>
    </row>
    <row r="96" spans="1:245" x14ac:dyDescent="0.2">
      <c r="A96" s="78">
        <v>50</v>
      </c>
      <c r="B96" s="78">
        <v>0</v>
      </c>
      <c r="C96" s="78">
        <v>0</v>
      </c>
      <c r="D96" s="78">
        <v>1</v>
      </c>
      <c r="E96" s="78">
        <v>231</v>
      </c>
      <c r="F96" s="78">
        <f>ROUND(Source!BB83,O96)</f>
        <v>0</v>
      </c>
      <c r="G96" s="78" t="s">
        <v>429</v>
      </c>
      <c r="H96" s="78" t="s">
        <v>430</v>
      </c>
      <c r="I96" s="78"/>
      <c r="J96" s="78"/>
      <c r="K96" s="78">
        <v>231</v>
      </c>
      <c r="L96" s="78">
        <v>12</v>
      </c>
      <c r="M96" s="78">
        <v>3</v>
      </c>
      <c r="N96" s="78"/>
      <c r="O96" s="78">
        <v>0</v>
      </c>
      <c r="P96" s="78">
        <f>ROUND(Source!ET83,O96)</f>
        <v>0</v>
      </c>
      <c r="Q96" s="78"/>
      <c r="R96" s="78"/>
      <c r="S96" s="78"/>
      <c r="T96" s="78"/>
      <c r="U96" s="78"/>
      <c r="V96" s="78"/>
      <c r="W96" s="78"/>
      <c r="IF96">
        <v>-1</v>
      </c>
    </row>
    <row r="97" spans="1:240" x14ac:dyDescent="0.2">
      <c r="A97" s="78">
        <v>50</v>
      </c>
      <c r="B97" s="78">
        <v>0</v>
      </c>
      <c r="C97" s="78">
        <v>0</v>
      </c>
      <c r="D97" s="78">
        <v>1</v>
      </c>
      <c r="E97" s="78">
        <v>204</v>
      </c>
      <c r="F97" s="78">
        <f>ROUND(Source!R83,O97)</f>
        <v>184</v>
      </c>
      <c r="G97" s="78" t="s">
        <v>431</v>
      </c>
      <c r="H97" s="78" t="s">
        <v>432</v>
      </c>
      <c r="I97" s="78"/>
      <c r="J97" s="78"/>
      <c r="K97" s="78">
        <v>204</v>
      </c>
      <c r="L97" s="78">
        <v>13</v>
      </c>
      <c r="M97" s="78">
        <v>3</v>
      </c>
      <c r="N97" s="78"/>
      <c r="O97" s="78">
        <v>0</v>
      </c>
      <c r="P97" s="78">
        <f>ROUND(Source!DJ83,O97)</f>
        <v>1231</v>
      </c>
      <c r="Q97" s="78"/>
      <c r="R97" s="78"/>
      <c r="S97" s="78"/>
      <c r="T97" s="78"/>
      <c r="U97" s="78"/>
      <c r="V97" s="78"/>
      <c r="W97" s="78"/>
      <c r="IF97">
        <v>-1</v>
      </c>
    </row>
    <row r="98" spans="1:240" x14ac:dyDescent="0.2">
      <c r="A98" s="78">
        <v>50</v>
      </c>
      <c r="B98" s="78">
        <v>0</v>
      </c>
      <c r="C98" s="78">
        <v>0</v>
      </c>
      <c r="D98" s="78">
        <v>1</v>
      </c>
      <c r="E98" s="78">
        <v>205</v>
      </c>
      <c r="F98" s="78">
        <f>ROUND(Source!S83,O98)</f>
        <v>4116</v>
      </c>
      <c r="G98" s="78" t="s">
        <v>235</v>
      </c>
      <c r="H98" s="78" t="s">
        <v>433</v>
      </c>
      <c r="I98" s="78"/>
      <c r="J98" s="78"/>
      <c r="K98" s="78">
        <v>205</v>
      </c>
      <c r="L98" s="78">
        <v>14</v>
      </c>
      <c r="M98" s="78">
        <v>3</v>
      </c>
      <c r="N98" s="78"/>
      <c r="O98" s="78">
        <v>0</v>
      </c>
      <c r="P98" s="78">
        <f>ROUND(Source!DK83,O98)</f>
        <v>27899</v>
      </c>
      <c r="Q98" s="78"/>
      <c r="R98" s="78"/>
      <c r="S98" s="78"/>
      <c r="T98" s="78"/>
      <c r="U98" s="78"/>
      <c r="V98" s="78"/>
      <c r="W98" s="78"/>
      <c r="IF98">
        <v>-1</v>
      </c>
    </row>
    <row r="99" spans="1:240" x14ac:dyDescent="0.2">
      <c r="A99" s="78">
        <v>50</v>
      </c>
      <c r="B99" s="78">
        <v>0</v>
      </c>
      <c r="C99" s="78">
        <v>0</v>
      </c>
      <c r="D99" s="78">
        <v>1</v>
      </c>
      <c r="E99" s="78">
        <v>232</v>
      </c>
      <c r="F99" s="78">
        <f>ROUND(Source!BC83,O99)</f>
        <v>0</v>
      </c>
      <c r="G99" s="78" t="s">
        <v>434</v>
      </c>
      <c r="H99" s="78" t="s">
        <v>435</v>
      </c>
      <c r="I99" s="78"/>
      <c r="J99" s="78"/>
      <c r="K99" s="78">
        <v>232</v>
      </c>
      <c r="L99" s="78">
        <v>15</v>
      </c>
      <c r="M99" s="78">
        <v>3</v>
      </c>
      <c r="N99" s="78"/>
      <c r="O99" s="78">
        <v>0</v>
      </c>
      <c r="P99" s="78">
        <f>ROUND(Source!EU83,O99)</f>
        <v>0</v>
      </c>
      <c r="Q99" s="78"/>
      <c r="R99" s="78"/>
      <c r="S99" s="78"/>
      <c r="T99" s="78"/>
      <c r="U99" s="78"/>
      <c r="V99" s="78"/>
      <c r="W99" s="78"/>
      <c r="IF99">
        <v>-1</v>
      </c>
    </row>
    <row r="100" spans="1:240" x14ac:dyDescent="0.2">
      <c r="A100" s="78">
        <v>50</v>
      </c>
      <c r="B100" s="78">
        <v>0</v>
      </c>
      <c r="C100" s="78">
        <v>0</v>
      </c>
      <c r="D100" s="78">
        <v>1</v>
      </c>
      <c r="E100" s="78">
        <v>214</v>
      </c>
      <c r="F100" s="78">
        <f>ROUND(Source!AS83,O100)</f>
        <v>49322</v>
      </c>
      <c r="G100" s="78" t="s">
        <v>436</v>
      </c>
      <c r="H100" s="78" t="s">
        <v>437</v>
      </c>
      <c r="I100" s="78"/>
      <c r="J100" s="78"/>
      <c r="K100" s="78">
        <v>214</v>
      </c>
      <c r="L100" s="78">
        <v>16</v>
      </c>
      <c r="M100" s="78">
        <v>3</v>
      </c>
      <c r="N100" s="78"/>
      <c r="O100" s="78">
        <v>0</v>
      </c>
      <c r="P100" s="78">
        <f>ROUND(Source!EK83,O100)</f>
        <v>334358</v>
      </c>
      <c r="Q100" s="78"/>
      <c r="R100" s="78"/>
      <c r="S100" s="78"/>
      <c r="T100" s="78"/>
      <c r="U100" s="78"/>
      <c r="V100" s="78"/>
      <c r="W100" s="78"/>
      <c r="IF100">
        <v>-1</v>
      </c>
    </row>
    <row r="101" spans="1:240" x14ac:dyDescent="0.2">
      <c r="A101" s="78">
        <v>50</v>
      </c>
      <c r="B101" s="78">
        <v>0</v>
      </c>
      <c r="C101" s="78">
        <v>0</v>
      </c>
      <c r="D101" s="78">
        <v>1</v>
      </c>
      <c r="E101" s="78">
        <v>215</v>
      </c>
      <c r="F101" s="78">
        <f>ROUND(Source!AT83,O101)</f>
        <v>0</v>
      </c>
      <c r="G101" s="78" t="s">
        <v>438</v>
      </c>
      <c r="H101" s="78" t="s">
        <v>439</v>
      </c>
      <c r="I101" s="78"/>
      <c r="J101" s="78"/>
      <c r="K101" s="78">
        <v>215</v>
      </c>
      <c r="L101" s="78">
        <v>17</v>
      </c>
      <c r="M101" s="78">
        <v>3</v>
      </c>
      <c r="N101" s="78"/>
      <c r="O101" s="78">
        <v>0</v>
      </c>
      <c r="P101" s="78">
        <f>ROUND(Source!EL83,O101)</f>
        <v>0</v>
      </c>
      <c r="Q101" s="78"/>
      <c r="R101" s="78"/>
      <c r="S101" s="78"/>
      <c r="T101" s="78"/>
      <c r="U101" s="78"/>
      <c r="V101" s="78"/>
      <c r="W101" s="78"/>
      <c r="IF101">
        <v>-1</v>
      </c>
    </row>
    <row r="102" spans="1:240" x14ac:dyDescent="0.2">
      <c r="A102" s="78">
        <v>50</v>
      </c>
      <c r="B102" s="78">
        <v>0</v>
      </c>
      <c r="C102" s="78">
        <v>0</v>
      </c>
      <c r="D102" s="78">
        <v>1</v>
      </c>
      <c r="E102" s="78">
        <v>217</v>
      </c>
      <c r="F102" s="78">
        <f>ROUND(Source!AU83,O102)</f>
        <v>0</v>
      </c>
      <c r="G102" s="78" t="s">
        <v>323</v>
      </c>
      <c r="H102" s="78" t="s">
        <v>440</v>
      </c>
      <c r="I102" s="78"/>
      <c r="J102" s="78"/>
      <c r="K102" s="78">
        <v>217</v>
      </c>
      <c r="L102" s="78">
        <v>18</v>
      </c>
      <c r="M102" s="78">
        <v>3</v>
      </c>
      <c r="N102" s="78"/>
      <c r="O102" s="78">
        <v>0</v>
      </c>
      <c r="P102" s="78">
        <f>ROUND(Source!EM83,O102)</f>
        <v>0</v>
      </c>
      <c r="Q102" s="78"/>
      <c r="R102" s="78"/>
      <c r="S102" s="78"/>
      <c r="T102" s="78"/>
      <c r="U102" s="78"/>
      <c r="V102" s="78"/>
      <c r="W102" s="78"/>
      <c r="IF102">
        <v>-1</v>
      </c>
    </row>
    <row r="103" spans="1:240" x14ac:dyDescent="0.2">
      <c r="A103" s="78">
        <v>50</v>
      </c>
      <c r="B103" s="78">
        <v>0</v>
      </c>
      <c r="C103" s="78">
        <v>0</v>
      </c>
      <c r="D103" s="78">
        <v>1</v>
      </c>
      <c r="E103" s="78">
        <v>230</v>
      </c>
      <c r="F103" s="78">
        <f>ROUND(Source!BA83,O103)</f>
        <v>0</v>
      </c>
      <c r="G103" s="78" t="s">
        <v>441</v>
      </c>
      <c r="H103" s="78" t="s">
        <v>442</v>
      </c>
      <c r="I103" s="78"/>
      <c r="J103" s="78"/>
      <c r="K103" s="78">
        <v>230</v>
      </c>
      <c r="L103" s="78">
        <v>19</v>
      </c>
      <c r="M103" s="78">
        <v>3</v>
      </c>
      <c r="N103" s="78"/>
      <c r="O103" s="78">
        <v>0</v>
      </c>
      <c r="P103" s="78">
        <f>ROUND(Source!ES83,O103)</f>
        <v>0</v>
      </c>
      <c r="Q103" s="78"/>
      <c r="R103" s="78"/>
      <c r="S103" s="78"/>
      <c r="T103" s="78"/>
      <c r="U103" s="78"/>
      <c r="V103" s="78"/>
      <c r="W103" s="78"/>
      <c r="IF103">
        <v>-1</v>
      </c>
    </row>
    <row r="104" spans="1:240" x14ac:dyDescent="0.2">
      <c r="A104" s="78">
        <v>50</v>
      </c>
      <c r="B104" s="78">
        <v>0</v>
      </c>
      <c r="C104" s="78">
        <v>0</v>
      </c>
      <c r="D104" s="78">
        <v>1</v>
      </c>
      <c r="E104" s="78">
        <v>206</v>
      </c>
      <c r="F104" s="78">
        <f>ROUND(Source!T83,O104)</f>
        <v>0</v>
      </c>
      <c r="G104" s="78" t="s">
        <v>443</v>
      </c>
      <c r="H104" s="78" t="s">
        <v>444</v>
      </c>
      <c r="I104" s="78"/>
      <c r="J104" s="78"/>
      <c r="K104" s="78">
        <v>206</v>
      </c>
      <c r="L104" s="78">
        <v>20</v>
      </c>
      <c r="M104" s="78">
        <v>3</v>
      </c>
      <c r="N104" s="78"/>
      <c r="O104" s="78">
        <v>0</v>
      </c>
      <c r="P104" s="78">
        <f>ROUND(Source!DL83,O104)</f>
        <v>0</v>
      </c>
      <c r="Q104" s="78"/>
      <c r="R104" s="78"/>
      <c r="S104" s="78"/>
      <c r="T104" s="78"/>
      <c r="U104" s="78"/>
      <c r="V104" s="78"/>
      <c r="W104" s="78"/>
      <c r="IF104">
        <v>-1</v>
      </c>
    </row>
    <row r="105" spans="1:240" x14ac:dyDescent="0.2">
      <c r="A105" s="78">
        <v>50</v>
      </c>
      <c r="B105" s="78">
        <v>0</v>
      </c>
      <c r="C105" s="78">
        <v>0</v>
      </c>
      <c r="D105" s="78">
        <v>1</v>
      </c>
      <c r="E105" s="78">
        <v>207</v>
      </c>
      <c r="F105" s="78">
        <f>Source!U83</f>
        <v>488.65950800000007</v>
      </c>
      <c r="G105" s="78" t="s">
        <v>445</v>
      </c>
      <c r="H105" s="78" t="s">
        <v>446</v>
      </c>
      <c r="I105" s="78"/>
      <c r="J105" s="78"/>
      <c r="K105" s="78">
        <v>207</v>
      </c>
      <c r="L105" s="78">
        <v>21</v>
      </c>
      <c r="M105" s="78">
        <v>3</v>
      </c>
      <c r="N105" s="78"/>
      <c r="O105" s="78">
        <v>-1</v>
      </c>
      <c r="P105" s="78">
        <f>Source!DM83</f>
        <v>488.65950800000007</v>
      </c>
      <c r="Q105" s="78"/>
      <c r="R105" s="78"/>
      <c r="S105" s="78"/>
      <c r="T105" s="78"/>
      <c r="U105" s="78"/>
      <c r="V105" s="78"/>
      <c r="W105" s="78"/>
      <c r="IF105">
        <v>-1</v>
      </c>
    </row>
    <row r="106" spans="1:240" x14ac:dyDescent="0.2">
      <c r="A106" s="78">
        <v>50</v>
      </c>
      <c r="B106" s="78">
        <v>0</v>
      </c>
      <c r="C106" s="78">
        <v>0</v>
      </c>
      <c r="D106" s="78">
        <v>1</v>
      </c>
      <c r="E106" s="78">
        <v>208</v>
      </c>
      <c r="F106" s="78">
        <f>Source!V83</f>
        <v>14.401949000000002</v>
      </c>
      <c r="G106" s="78" t="s">
        <v>447</v>
      </c>
      <c r="H106" s="78" t="s">
        <v>448</v>
      </c>
      <c r="I106" s="78"/>
      <c r="J106" s="78"/>
      <c r="K106" s="78">
        <v>208</v>
      </c>
      <c r="L106" s="78">
        <v>22</v>
      </c>
      <c r="M106" s="78">
        <v>3</v>
      </c>
      <c r="N106" s="78"/>
      <c r="O106" s="78">
        <v>-1</v>
      </c>
      <c r="P106" s="78">
        <f>Source!DN83</f>
        <v>14.401949000000002</v>
      </c>
      <c r="Q106" s="78"/>
      <c r="R106" s="78"/>
      <c r="S106" s="78"/>
      <c r="T106" s="78"/>
      <c r="U106" s="78"/>
      <c r="V106" s="78"/>
      <c r="W106" s="78"/>
      <c r="IF106">
        <v>-1</v>
      </c>
    </row>
    <row r="107" spans="1:240" x14ac:dyDescent="0.2">
      <c r="A107" s="78">
        <v>50</v>
      </c>
      <c r="B107" s="78">
        <v>0</v>
      </c>
      <c r="C107" s="78">
        <v>0</v>
      </c>
      <c r="D107" s="78">
        <v>1</v>
      </c>
      <c r="E107" s="78">
        <v>209</v>
      </c>
      <c r="F107" s="78">
        <f>ROUND(Source!W83,O107)</f>
        <v>0</v>
      </c>
      <c r="G107" s="78" t="s">
        <v>449</v>
      </c>
      <c r="H107" s="78" t="s">
        <v>450</v>
      </c>
      <c r="I107" s="78"/>
      <c r="J107" s="78"/>
      <c r="K107" s="78">
        <v>209</v>
      </c>
      <c r="L107" s="78">
        <v>23</v>
      </c>
      <c r="M107" s="78">
        <v>3</v>
      </c>
      <c r="N107" s="78"/>
      <c r="O107" s="78">
        <v>0</v>
      </c>
      <c r="P107" s="78">
        <f>ROUND(Source!DO83,O107)</f>
        <v>0</v>
      </c>
      <c r="Q107" s="78"/>
      <c r="R107" s="78"/>
      <c r="S107" s="78"/>
      <c r="T107" s="78"/>
      <c r="U107" s="78"/>
      <c r="V107" s="78"/>
      <c r="W107" s="78"/>
      <c r="IF107">
        <v>-1</v>
      </c>
    </row>
    <row r="108" spans="1:240" x14ac:dyDescent="0.2">
      <c r="A108" s="78">
        <v>50</v>
      </c>
      <c r="B108" s="78">
        <v>0</v>
      </c>
      <c r="C108" s="78">
        <v>0</v>
      </c>
      <c r="D108" s="78">
        <v>1</v>
      </c>
      <c r="E108" s="78">
        <v>210</v>
      </c>
      <c r="F108" s="78">
        <f>ROUND(Source!X83,O108)</f>
        <v>4684</v>
      </c>
      <c r="G108" s="78" t="s">
        <v>451</v>
      </c>
      <c r="H108" s="78" t="s">
        <v>452</v>
      </c>
      <c r="I108" s="78"/>
      <c r="J108" s="78"/>
      <c r="K108" s="78">
        <v>210</v>
      </c>
      <c r="L108" s="78">
        <v>24</v>
      </c>
      <c r="M108" s="78">
        <v>3</v>
      </c>
      <c r="N108" s="78"/>
      <c r="O108" s="78">
        <v>0</v>
      </c>
      <c r="P108" s="78">
        <f>ROUND(Source!DP83,O108)</f>
        <v>31732</v>
      </c>
      <c r="Q108" s="78"/>
      <c r="R108" s="78"/>
      <c r="S108" s="78"/>
      <c r="T108" s="78"/>
      <c r="U108" s="78"/>
      <c r="V108" s="78"/>
      <c r="W108" s="78"/>
      <c r="IF108">
        <v>-1</v>
      </c>
    </row>
    <row r="109" spans="1:240" x14ac:dyDescent="0.2">
      <c r="A109" s="78">
        <v>50</v>
      </c>
      <c r="B109" s="78">
        <v>0</v>
      </c>
      <c r="C109" s="78">
        <v>0</v>
      </c>
      <c r="D109" s="78">
        <v>1</v>
      </c>
      <c r="E109" s="78">
        <v>211</v>
      </c>
      <c r="F109" s="78">
        <f>ROUND(Source!Y83,O109)</f>
        <v>2956</v>
      </c>
      <c r="G109" s="78" t="s">
        <v>453</v>
      </c>
      <c r="H109" s="78" t="s">
        <v>454</v>
      </c>
      <c r="I109" s="78"/>
      <c r="J109" s="78"/>
      <c r="K109" s="78">
        <v>211</v>
      </c>
      <c r="L109" s="78">
        <v>25</v>
      </c>
      <c r="M109" s="78">
        <v>3</v>
      </c>
      <c r="N109" s="78"/>
      <c r="O109" s="78">
        <v>0</v>
      </c>
      <c r="P109" s="78">
        <f>ROUND(Source!DQ83,O109)</f>
        <v>20037</v>
      </c>
      <c r="Q109" s="78"/>
      <c r="R109" s="78"/>
      <c r="S109" s="78"/>
      <c r="T109" s="78"/>
      <c r="U109" s="78"/>
      <c r="V109" s="78"/>
      <c r="W109" s="78"/>
      <c r="IF109">
        <v>-1</v>
      </c>
    </row>
    <row r="110" spans="1:240" x14ac:dyDescent="0.2">
      <c r="A110" s="78">
        <v>50</v>
      </c>
      <c r="B110" s="78">
        <v>0</v>
      </c>
      <c r="C110" s="78">
        <v>0</v>
      </c>
      <c r="D110" s="78">
        <v>1</v>
      </c>
      <c r="E110" s="78">
        <v>224</v>
      </c>
      <c r="F110" s="78">
        <f>ROUND(Source!AR83,O110)</f>
        <v>49322</v>
      </c>
      <c r="G110" s="78" t="s">
        <v>184</v>
      </c>
      <c r="H110" s="78" t="s">
        <v>455</v>
      </c>
      <c r="I110" s="78"/>
      <c r="J110" s="78"/>
      <c r="K110" s="78">
        <v>224</v>
      </c>
      <c r="L110" s="78">
        <v>26</v>
      </c>
      <c r="M110" s="78">
        <v>3</v>
      </c>
      <c r="N110" s="78"/>
      <c r="O110" s="78">
        <v>0</v>
      </c>
      <c r="P110" s="78">
        <f>ROUND(Source!EJ83,O110)</f>
        <v>334358</v>
      </c>
      <c r="Q110" s="78"/>
      <c r="R110" s="78"/>
      <c r="S110" s="78"/>
      <c r="T110" s="78"/>
      <c r="U110" s="78"/>
      <c r="V110" s="78"/>
      <c r="W110" s="78"/>
      <c r="IF110">
        <v>-1</v>
      </c>
    </row>
    <row r="111" spans="1:240" x14ac:dyDescent="0.2">
      <c r="IF111">
        <v>-1</v>
      </c>
    </row>
    <row r="112" spans="1:240" x14ac:dyDescent="0.2">
      <c r="A112" s="75">
        <v>51</v>
      </c>
      <c r="B112" s="75">
        <f>B12</f>
        <v>175</v>
      </c>
      <c r="C112" s="75">
        <f>A12</f>
        <v>1</v>
      </c>
      <c r="D112" s="75">
        <f>ROW(A12)</f>
        <v>12</v>
      </c>
      <c r="E112" s="75"/>
      <c r="F112" s="75" t="str">
        <f>IF(F12&lt;&gt;"",F12,"")</f>
        <v/>
      </c>
      <c r="G112" s="75" t="str">
        <f>IF(G12&lt;&gt;"",G12,"")</f>
        <v>Болховский участок кровля производственного здания</v>
      </c>
      <c r="H112" s="75">
        <v>0</v>
      </c>
      <c r="I112" s="75"/>
      <c r="J112" s="75"/>
      <c r="K112" s="75"/>
      <c r="L112" s="75"/>
      <c r="M112" s="75"/>
      <c r="N112" s="75"/>
      <c r="O112" s="75">
        <f t="shared" ref="O112:T112" si="96">ROUND(O83,0)</f>
        <v>41682</v>
      </c>
      <c r="P112" s="75">
        <f t="shared" si="96"/>
        <v>35926</v>
      </c>
      <c r="Q112" s="75">
        <f t="shared" si="96"/>
        <v>1640</v>
      </c>
      <c r="R112" s="75">
        <f t="shared" si="96"/>
        <v>184</v>
      </c>
      <c r="S112" s="75">
        <f t="shared" si="96"/>
        <v>4116</v>
      </c>
      <c r="T112" s="75">
        <f t="shared" si="96"/>
        <v>0</v>
      </c>
      <c r="U112" s="75">
        <f>U83</f>
        <v>488.65950800000007</v>
      </c>
      <c r="V112" s="75">
        <f>V83</f>
        <v>14.401949000000002</v>
      </c>
      <c r="W112" s="75">
        <f>ROUND(W83,0)</f>
        <v>0</v>
      </c>
      <c r="X112" s="75">
        <f>ROUND(X83,0)</f>
        <v>4684</v>
      </c>
      <c r="Y112" s="75">
        <f>ROUND(Y83,0)</f>
        <v>2956</v>
      </c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>
        <f t="shared" ref="AO112:BC112" si="97">ROUND(AO83,0)</f>
        <v>0</v>
      </c>
      <c r="AP112" s="75">
        <f t="shared" si="97"/>
        <v>0</v>
      </c>
      <c r="AQ112" s="75">
        <f t="shared" si="97"/>
        <v>0</v>
      </c>
      <c r="AR112" s="75">
        <f t="shared" si="97"/>
        <v>49322</v>
      </c>
      <c r="AS112" s="75">
        <f t="shared" si="97"/>
        <v>49322</v>
      </c>
      <c r="AT112" s="75">
        <f t="shared" si="97"/>
        <v>0</v>
      </c>
      <c r="AU112" s="75">
        <f t="shared" si="97"/>
        <v>0</v>
      </c>
      <c r="AV112" s="75">
        <f t="shared" si="97"/>
        <v>35926</v>
      </c>
      <c r="AW112" s="75">
        <f t="shared" si="97"/>
        <v>35926</v>
      </c>
      <c r="AX112" s="75">
        <f t="shared" si="97"/>
        <v>0</v>
      </c>
      <c r="AY112" s="75">
        <f t="shared" si="97"/>
        <v>35926</v>
      </c>
      <c r="AZ112" s="75">
        <f t="shared" si="97"/>
        <v>0</v>
      </c>
      <c r="BA112" s="75">
        <f t="shared" si="97"/>
        <v>0</v>
      </c>
      <c r="BB112" s="75">
        <f t="shared" si="97"/>
        <v>0</v>
      </c>
      <c r="BC112" s="75">
        <f t="shared" si="97"/>
        <v>0</v>
      </c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  <c r="CH112" s="75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5"/>
      <c r="DG112" s="76">
        <f t="shared" ref="DG112:DL112" si="98">ROUND(DG83,0)</f>
        <v>282589</v>
      </c>
      <c r="DH112" s="76">
        <f t="shared" si="98"/>
        <v>243575</v>
      </c>
      <c r="DI112" s="76">
        <f t="shared" si="98"/>
        <v>11115</v>
      </c>
      <c r="DJ112" s="76">
        <f t="shared" si="98"/>
        <v>1231</v>
      </c>
      <c r="DK112" s="76">
        <f t="shared" si="98"/>
        <v>27899</v>
      </c>
      <c r="DL112" s="76">
        <f t="shared" si="98"/>
        <v>0</v>
      </c>
      <c r="DM112" s="76">
        <f>DM83</f>
        <v>488.65950800000007</v>
      </c>
      <c r="DN112" s="76">
        <f>DN83</f>
        <v>14.401949000000002</v>
      </c>
      <c r="DO112" s="76">
        <f>ROUND(DO83,0)</f>
        <v>0</v>
      </c>
      <c r="DP112" s="76">
        <f>ROUND(DP83,0)</f>
        <v>31732</v>
      </c>
      <c r="DQ112" s="76">
        <f>ROUND(DQ83,0)</f>
        <v>20037</v>
      </c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>
        <f t="shared" ref="EG112:EU112" si="99">ROUND(EG83,0)</f>
        <v>0</v>
      </c>
      <c r="EH112" s="76">
        <f t="shared" si="99"/>
        <v>0</v>
      </c>
      <c r="EI112" s="76">
        <f t="shared" si="99"/>
        <v>0</v>
      </c>
      <c r="EJ112" s="76">
        <f t="shared" si="99"/>
        <v>334358</v>
      </c>
      <c r="EK112" s="76">
        <f t="shared" si="99"/>
        <v>334358</v>
      </c>
      <c r="EL112" s="76">
        <f t="shared" si="99"/>
        <v>0</v>
      </c>
      <c r="EM112" s="76">
        <f t="shared" si="99"/>
        <v>0</v>
      </c>
      <c r="EN112" s="76">
        <f t="shared" si="99"/>
        <v>243575</v>
      </c>
      <c r="EO112" s="76">
        <f t="shared" si="99"/>
        <v>243575</v>
      </c>
      <c r="EP112" s="76">
        <f t="shared" si="99"/>
        <v>0</v>
      </c>
      <c r="EQ112" s="76">
        <f t="shared" si="99"/>
        <v>243575</v>
      </c>
      <c r="ER112" s="76">
        <f t="shared" si="99"/>
        <v>0</v>
      </c>
      <c r="ES112" s="76">
        <f t="shared" si="99"/>
        <v>0</v>
      </c>
      <c r="ET112" s="76">
        <f t="shared" si="99"/>
        <v>0</v>
      </c>
      <c r="EU112" s="76">
        <f t="shared" si="99"/>
        <v>0</v>
      </c>
      <c r="EV112" s="76"/>
      <c r="EW112" s="76"/>
      <c r="EX112" s="76"/>
      <c r="EY112" s="76"/>
      <c r="EZ112" s="76"/>
      <c r="FA112" s="76"/>
      <c r="FB112" s="76"/>
      <c r="FC112" s="76"/>
      <c r="FD112" s="76"/>
      <c r="FE112" s="76"/>
      <c r="FF112" s="76"/>
      <c r="FG112" s="76"/>
      <c r="FH112" s="76"/>
      <c r="FI112" s="76"/>
      <c r="FJ112" s="76"/>
      <c r="FK112" s="76"/>
      <c r="FL112" s="76"/>
      <c r="FM112" s="76"/>
      <c r="FN112" s="76"/>
      <c r="FO112" s="76"/>
      <c r="FP112" s="76"/>
      <c r="FQ112" s="76"/>
      <c r="FR112" s="76"/>
      <c r="FS112" s="76"/>
      <c r="FT112" s="76"/>
      <c r="FU112" s="76"/>
      <c r="FV112" s="76"/>
      <c r="FW112" s="76"/>
      <c r="FX112" s="76"/>
      <c r="FY112" s="76"/>
      <c r="FZ112" s="76"/>
      <c r="GA112" s="76"/>
      <c r="GB112" s="76"/>
      <c r="GC112" s="76"/>
      <c r="GD112" s="76"/>
      <c r="GE112" s="76"/>
      <c r="GF112" s="76"/>
      <c r="GG112" s="76"/>
      <c r="GH112" s="76"/>
      <c r="GI112" s="76"/>
      <c r="GJ112" s="76"/>
      <c r="GK112" s="76"/>
      <c r="GL112" s="76"/>
      <c r="GM112" s="76"/>
      <c r="GN112" s="76"/>
      <c r="GO112" s="76"/>
      <c r="GP112" s="76"/>
      <c r="GQ112" s="76"/>
      <c r="GR112" s="76"/>
      <c r="GS112" s="76"/>
      <c r="GT112" s="76"/>
      <c r="GU112" s="76"/>
      <c r="GV112" s="76"/>
      <c r="GW112" s="76"/>
      <c r="GX112" s="76">
        <v>0</v>
      </c>
      <c r="IF112">
        <v>-1</v>
      </c>
    </row>
    <row r="113" spans="1:240" x14ac:dyDescent="0.2">
      <c r="IF113">
        <v>-1</v>
      </c>
    </row>
    <row r="114" spans="1:240" x14ac:dyDescent="0.2">
      <c r="A114" s="78">
        <v>50</v>
      </c>
      <c r="B114" s="78">
        <v>0</v>
      </c>
      <c r="C114" s="78">
        <v>0</v>
      </c>
      <c r="D114" s="78">
        <v>1</v>
      </c>
      <c r="E114" s="78">
        <v>201</v>
      </c>
      <c r="F114" s="78">
        <f>ROUND(Source!O112,O114)</f>
        <v>41682</v>
      </c>
      <c r="G114" s="78" t="s">
        <v>408</v>
      </c>
      <c r="H114" s="78" t="s">
        <v>301</v>
      </c>
      <c r="I114" s="78"/>
      <c r="J114" s="78"/>
      <c r="K114" s="78">
        <v>201</v>
      </c>
      <c r="L114" s="78">
        <v>1</v>
      </c>
      <c r="M114" s="78">
        <v>3</v>
      </c>
      <c r="N114" s="78"/>
      <c r="O114" s="78">
        <v>0</v>
      </c>
      <c r="P114" s="78">
        <f>ROUND(Source!DG112,O114)</f>
        <v>282589</v>
      </c>
      <c r="Q114" s="78"/>
      <c r="R114" s="78"/>
      <c r="S114" s="78"/>
      <c r="T114" s="78"/>
      <c r="U114" s="78"/>
      <c r="V114" s="78"/>
      <c r="W114" s="78"/>
      <c r="IF114">
        <v>-1</v>
      </c>
    </row>
    <row r="115" spans="1:240" x14ac:dyDescent="0.2">
      <c r="A115" s="78">
        <v>50</v>
      </c>
      <c r="B115" s="78">
        <v>0</v>
      </c>
      <c r="C115" s="78">
        <v>0</v>
      </c>
      <c r="D115" s="78">
        <v>1</v>
      </c>
      <c r="E115" s="78">
        <v>202</v>
      </c>
      <c r="F115" s="78">
        <f>ROUND(Source!P112,O115)</f>
        <v>35926</v>
      </c>
      <c r="G115" s="78" t="s">
        <v>409</v>
      </c>
      <c r="H115" s="78" t="s">
        <v>410</v>
      </c>
      <c r="I115" s="78"/>
      <c r="J115" s="78"/>
      <c r="K115" s="78">
        <v>202</v>
      </c>
      <c r="L115" s="78">
        <v>2</v>
      </c>
      <c r="M115" s="78">
        <v>3</v>
      </c>
      <c r="N115" s="78"/>
      <c r="O115" s="78">
        <v>0</v>
      </c>
      <c r="P115" s="78">
        <f>ROUND(Source!DH112,O115)</f>
        <v>243575</v>
      </c>
      <c r="Q115" s="78"/>
      <c r="R115" s="78"/>
      <c r="S115" s="78"/>
      <c r="T115" s="78"/>
      <c r="U115" s="78"/>
      <c r="V115" s="78"/>
      <c r="W115" s="78"/>
      <c r="IF115">
        <v>-1</v>
      </c>
    </row>
    <row r="116" spans="1:240" x14ac:dyDescent="0.2">
      <c r="A116" s="78">
        <v>50</v>
      </c>
      <c r="B116" s="78">
        <v>0</v>
      </c>
      <c r="C116" s="78">
        <v>0</v>
      </c>
      <c r="D116" s="78">
        <v>1</v>
      </c>
      <c r="E116" s="78">
        <v>222</v>
      </c>
      <c r="F116" s="78">
        <f>ROUND(Source!AO112,O116)</f>
        <v>0</v>
      </c>
      <c r="G116" s="78" t="s">
        <v>411</v>
      </c>
      <c r="H116" s="78" t="s">
        <v>412</v>
      </c>
      <c r="I116" s="78"/>
      <c r="J116" s="78"/>
      <c r="K116" s="78">
        <v>222</v>
      </c>
      <c r="L116" s="78">
        <v>3</v>
      </c>
      <c r="M116" s="78">
        <v>3</v>
      </c>
      <c r="N116" s="78"/>
      <c r="O116" s="78">
        <v>0</v>
      </c>
      <c r="P116" s="78">
        <f>ROUND(Source!EG112,O116)</f>
        <v>0</v>
      </c>
      <c r="Q116" s="78"/>
      <c r="R116" s="78"/>
      <c r="S116" s="78"/>
      <c r="T116" s="78"/>
      <c r="U116" s="78"/>
      <c r="V116" s="78"/>
      <c r="W116" s="78"/>
      <c r="IF116">
        <v>-1</v>
      </c>
    </row>
    <row r="117" spans="1:240" x14ac:dyDescent="0.2">
      <c r="A117" s="78">
        <v>50</v>
      </c>
      <c r="B117" s="78">
        <v>0</v>
      </c>
      <c r="C117" s="78">
        <v>0</v>
      </c>
      <c r="D117" s="78">
        <v>1</v>
      </c>
      <c r="E117" s="78">
        <v>225</v>
      </c>
      <c r="F117" s="78">
        <f>ROUND(Source!AV112,O117)</f>
        <v>35926</v>
      </c>
      <c r="G117" s="78" t="s">
        <v>413</v>
      </c>
      <c r="H117" s="78" t="s">
        <v>414</v>
      </c>
      <c r="I117" s="78"/>
      <c r="J117" s="78"/>
      <c r="K117" s="78">
        <v>225</v>
      </c>
      <c r="L117" s="78">
        <v>4</v>
      </c>
      <c r="M117" s="78">
        <v>3</v>
      </c>
      <c r="N117" s="78"/>
      <c r="O117" s="78">
        <v>0</v>
      </c>
      <c r="P117" s="78">
        <f>ROUND(Source!EN112,O117)</f>
        <v>243575</v>
      </c>
      <c r="Q117" s="78"/>
      <c r="R117" s="78"/>
      <c r="S117" s="78"/>
      <c r="T117" s="78"/>
      <c r="U117" s="78"/>
      <c r="V117" s="78"/>
      <c r="W117" s="78"/>
      <c r="IF117">
        <v>-1</v>
      </c>
    </row>
    <row r="118" spans="1:240" x14ac:dyDescent="0.2">
      <c r="A118" s="78">
        <v>50</v>
      </c>
      <c r="B118" s="78">
        <v>0</v>
      </c>
      <c r="C118" s="78">
        <v>0</v>
      </c>
      <c r="D118" s="78">
        <v>1</v>
      </c>
      <c r="E118" s="78">
        <v>226</v>
      </c>
      <c r="F118" s="78">
        <f>ROUND(Source!AW112,O118)</f>
        <v>35926</v>
      </c>
      <c r="G118" s="78" t="s">
        <v>415</v>
      </c>
      <c r="H118" s="78" t="s">
        <v>416</v>
      </c>
      <c r="I118" s="78"/>
      <c r="J118" s="78"/>
      <c r="K118" s="78">
        <v>226</v>
      </c>
      <c r="L118" s="78">
        <v>5</v>
      </c>
      <c r="M118" s="78">
        <v>3</v>
      </c>
      <c r="N118" s="78"/>
      <c r="O118" s="78">
        <v>0</v>
      </c>
      <c r="P118" s="78">
        <f>ROUND(Source!EO112,O118)</f>
        <v>243575</v>
      </c>
      <c r="Q118" s="78"/>
      <c r="R118" s="78"/>
      <c r="S118" s="78"/>
      <c r="T118" s="78"/>
      <c r="U118" s="78"/>
      <c r="V118" s="78"/>
      <c r="W118" s="78"/>
      <c r="IF118">
        <v>-1</v>
      </c>
    </row>
    <row r="119" spans="1:240" x14ac:dyDescent="0.2">
      <c r="A119" s="78">
        <v>50</v>
      </c>
      <c r="B119" s="78">
        <v>0</v>
      </c>
      <c r="C119" s="78">
        <v>0</v>
      </c>
      <c r="D119" s="78">
        <v>1</v>
      </c>
      <c r="E119" s="78">
        <v>227</v>
      </c>
      <c r="F119" s="78">
        <f>ROUND(Source!AX112,O119)</f>
        <v>0</v>
      </c>
      <c r="G119" s="78" t="s">
        <v>417</v>
      </c>
      <c r="H119" s="78" t="s">
        <v>418</v>
      </c>
      <c r="I119" s="78"/>
      <c r="J119" s="78"/>
      <c r="K119" s="78">
        <v>227</v>
      </c>
      <c r="L119" s="78">
        <v>6</v>
      </c>
      <c r="M119" s="78">
        <v>3</v>
      </c>
      <c r="N119" s="78"/>
      <c r="O119" s="78">
        <v>0</v>
      </c>
      <c r="P119" s="78">
        <f>ROUND(Source!EP112,O119)</f>
        <v>0</v>
      </c>
      <c r="Q119" s="78"/>
      <c r="R119" s="78"/>
      <c r="S119" s="78"/>
      <c r="T119" s="78"/>
      <c r="U119" s="78"/>
      <c r="V119" s="78"/>
      <c r="W119" s="78"/>
      <c r="IF119">
        <v>-1</v>
      </c>
    </row>
    <row r="120" spans="1:240" x14ac:dyDescent="0.2">
      <c r="A120" s="78">
        <v>50</v>
      </c>
      <c r="B120" s="78">
        <v>0</v>
      </c>
      <c r="C120" s="78">
        <v>0</v>
      </c>
      <c r="D120" s="78">
        <v>1</v>
      </c>
      <c r="E120" s="78">
        <v>228</v>
      </c>
      <c r="F120" s="78">
        <f>ROUND(Source!AY112,O120)</f>
        <v>35926</v>
      </c>
      <c r="G120" s="78" t="s">
        <v>419</v>
      </c>
      <c r="H120" s="78" t="s">
        <v>420</v>
      </c>
      <c r="I120" s="78"/>
      <c r="J120" s="78"/>
      <c r="K120" s="78">
        <v>228</v>
      </c>
      <c r="L120" s="78">
        <v>7</v>
      </c>
      <c r="M120" s="78">
        <v>3</v>
      </c>
      <c r="N120" s="78"/>
      <c r="O120" s="78">
        <v>0</v>
      </c>
      <c r="P120" s="78">
        <f>ROUND(Source!EQ112,O120)</f>
        <v>243575</v>
      </c>
      <c r="Q120" s="78"/>
      <c r="R120" s="78"/>
      <c r="S120" s="78"/>
      <c r="T120" s="78"/>
      <c r="U120" s="78"/>
      <c r="V120" s="78"/>
      <c r="W120" s="78"/>
      <c r="IF120">
        <v>-1</v>
      </c>
    </row>
    <row r="121" spans="1:240" x14ac:dyDescent="0.2">
      <c r="A121" s="78">
        <v>50</v>
      </c>
      <c r="B121" s="78">
        <v>0</v>
      </c>
      <c r="C121" s="78">
        <v>0</v>
      </c>
      <c r="D121" s="78">
        <v>1</v>
      </c>
      <c r="E121" s="78">
        <v>216</v>
      </c>
      <c r="F121" s="78">
        <f>ROUND(Source!AP112,O121)</f>
        <v>0</v>
      </c>
      <c r="G121" s="78" t="s">
        <v>421</v>
      </c>
      <c r="H121" s="78" t="s">
        <v>422</v>
      </c>
      <c r="I121" s="78"/>
      <c r="J121" s="78"/>
      <c r="K121" s="78">
        <v>216</v>
      </c>
      <c r="L121" s="78">
        <v>8</v>
      </c>
      <c r="M121" s="78">
        <v>3</v>
      </c>
      <c r="N121" s="78"/>
      <c r="O121" s="78">
        <v>0</v>
      </c>
      <c r="P121" s="78">
        <f>ROUND(Source!EH112,O121)</f>
        <v>0</v>
      </c>
      <c r="Q121" s="78"/>
      <c r="R121" s="78"/>
      <c r="S121" s="78"/>
      <c r="T121" s="78"/>
      <c r="U121" s="78"/>
      <c r="V121" s="78"/>
      <c r="W121" s="78"/>
      <c r="IF121">
        <v>-1</v>
      </c>
    </row>
    <row r="122" spans="1:240" x14ac:dyDescent="0.2">
      <c r="A122" s="78">
        <v>50</v>
      </c>
      <c r="B122" s="78">
        <v>0</v>
      </c>
      <c r="C122" s="78">
        <v>0</v>
      </c>
      <c r="D122" s="78">
        <v>1</v>
      </c>
      <c r="E122" s="78">
        <v>223</v>
      </c>
      <c r="F122" s="78">
        <f>ROUND(Source!AQ112,O122)</f>
        <v>0</v>
      </c>
      <c r="G122" s="78" t="s">
        <v>423</v>
      </c>
      <c r="H122" s="78" t="s">
        <v>424</v>
      </c>
      <c r="I122" s="78"/>
      <c r="J122" s="78"/>
      <c r="K122" s="78">
        <v>223</v>
      </c>
      <c r="L122" s="78">
        <v>9</v>
      </c>
      <c r="M122" s="78">
        <v>3</v>
      </c>
      <c r="N122" s="78"/>
      <c r="O122" s="78">
        <v>0</v>
      </c>
      <c r="P122" s="78">
        <f>ROUND(Source!EI112,O122)</f>
        <v>0</v>
      </c>
      <c r="Q122" s="78"/>
      <c r="R122" s="78"/>
      <c r="S122" s="78"/>
      <c r="T122" s="78"/>
      <c r="U122" s="78"/>
      <c r="V122" s="78"/>
      <c r="W122" s="78"/>
      <c r="IF122">
        <v>-1</v>
      </c>
    </row>
    <row r="123" spans="1:240" x14ac:dyDescent="0.2">
      <c r="A123" s="78">
        <v>50</v>
      </c>
      <c r="B123" s="78">
        <v>0</v>
      </c>
      <c r="C123" s="78">
        <v>0</v>
      </c>
      <c r="D123" s="78">
        <v>1</v>
      </c>
      <c r="E123" s="78">
        <v>229</v>
      </c>
      <c r="F123" s="78">
        <f>ROUND(Source!AZ112,O123)</f>
        <v>0</v>
      </c>
      <c r="G123" s="78" t="s">
        <v>425</v>
      </c>
      <c r="H123" s="78" t="s">
        <v>426</v>
      </c>
      <c r="I123" s="78"/>
      <c r="J123" s="78"/>
      <c r="K123" s="78">
        <v>229</v>
      </c>
      <c r="L123" s="78">
        <v>10</v>
      </c>
      <c r="M123" s="78">
        <v>3</v>
      </c>
      <c r="N123" s="78"/>
      <c r="O123" s="78">
        <v>0</v>
      </c>
      <c r="P123" s="78">
        <f>ROUND(Source!ER112,O123)</f>
        <v>0</v>
      </c>
      <c r="Q123" s="78"/>
      <c r="R123" s="78"/>
      <c r="S123" s="78"/>
      <c r="T123" s="78"/>
      <c r="U123" s="78"/>
      <c r="V123" s="78"/>
      <c r="W123" s="78"/>
      <c r="IF123">
        <v>-1</v>
      </c>
    </row>
    <row r="124" spans="1:240" x14ac:dyDescent="0.2">
      <c r="A124" s="78">
        <v>50</v>
      </c>
      <c r="B124" s="78">
        <v>0</v>
      </c>
      <c r="C124" s="78">
        <v>0</v>
      </c>
      <c r="D124" s="78">
        <v>1</v>
      </c>
      <c r="E124" s="78">
        <v>203</v>
      </c>
      <c r="F124" s="78">
        <f>ROUND(Source!Q112,O124)</f>
        <v>1640</v>
      </c>
      <c r="G124" s="78" t="s">
        <v>427</v>
      </c>
      <c r="H124" s="78" t="s">
        <v>428</v>
      </c>
      <c r="I124" s="78"/>
      <c r="J124" s="78"/>
      <c r="K124" s="78">
        <v>203</v>
      </c>
      <c r="L124" s="78">
        <v>11</v>
      </c>
      <c r="M124" s="78">
        <v>3</v>
      </c>
      <c r="N124" s="78"/>
      <c r="O124" s="78">
        <v>0</v>
      </c>
      <c r="P124" s="78">
        <f>ROUND(Source!DI112,O124)</f>
        <v>11115</v>
      </c>
      <c r="Q124" s="78"/>
      <c r="R124" s="78"/>
      <c r="S124" s="78"/>
      <c r="T124" s="78"/>
      <c r="U124" s="78"/>
      <c r="V124" s="78"/>
      <c r="W124" s="78"/>
      <c r="IF124">
        <v>-1</v>
      </c>
    </row>
    <row r="125" spans="1:240" x14ac:dyDescent="0.2">
      <c r="A125" s="78">
        <v>50</v>
      </c>
      <c r="B125" s="78">
        <v>0</v>
      </c>
      <c r="C125" s="78">
        <v>0</v>
      </c>
      <c r="D125" s="78">
        <v>1</v>
      </c>
      <c r="E125" s="78">
        <v>231</v>
      </c>
      <c r="F125" s="78">
        <f>ROUND(Source!BB112,O125)</f>
        <v>0</v>
      </c>
      <c r="G125" s="78" t="s">
        <v>429</v>
      </c>
      <c r="H125" s="78" t="s">
        <v>430</v>
      </c>
      <c r="I125" s="78"/>
      <c r="J125" s="78"/>
      <c r="K125" s="78">
        <v>231</v>
      </c>
      <c r="L125" s="78">
        <v>12</v>
      </c>
      <c r="M125" s="78">
        <v>3</v>
      </c>
      <c r="N125" s="78"/>
      <c r="O125" s="78">
        <v>0</v>
      </c>
      <c r="P125" s="78">
        <f>ROUND(Source!ET112,O125)</f>
        <v>0</v>
      </c>
      <c r="Q125" s="78"/>
      <c r="R125" s="78"/>
      <c r="S125" s="78"/>
      <c r="T125" s="78"/>
      <c r="U125" s="78"/>
      <c r="V125" s="78"/>
      <c r="W125" s="78"/>
      <c r="IF125">
        <v>-1</v>
      </c>
    </row>
    <row r="126" spans="1:240" x14ac:dyDescent="0.2">
      <c r="A126" s="78">
        <v>50</v>
      </c>
      <c r="B126" s="78">
        <v>0</v>
      </c>
      <c r="C126" s="78">
        <v>0</v>
      </c>
      <c r="D126" s="78">
        <v>1</v>
      </c>
      <c r="E126" s="78">
        <v>204</v>
      </c>
      <c r="F126" s="78">
        <f>ROUND(Source!R112,O126)</f>
        <v>184</v>
      </c>
      <c r="G126" s="78" t="s">
        <v>431</v>
      </c>
      <c r="H126" s="78" t="s">
        <v>432</v>
      </c>
      <c r="I126" s="78"/>
      <c r="J126" s="78"/>
      <c r="K126" s="78">
        <v>204</v>
      </c>
      <c r="L126" s="78">
        <v>13</v>
      </c>
      <c r="M126" s="78">
        <v>3</v>
      </c>
      <c r="N126" s="78"/>
      <c r="O126" s="78">
        <v>0</v>
      </c>
      <c r="P126" s="78">
        <f>ROUND(Source!DJ112,O126)</f>
        <v>1231</v>
      </c>
      <c r="Q126" s="78"/>
      <c r="R126" s="78"/>
      <c r="S126" s="78"/>
      <c r="T126" s="78"/>
      <c r="U126" s="78"/>
      <c r="V126" s="78"/>
      <c r="W126" s="78"/>
      <c r="IF126">
        <v>-1</v>
      </c>
    </row>
    <row r="127" spans="1:240" x14ac:dyDescent="0.2">
      <c r="A127" s="78">
        <v>50</v>
      </c>
      <c r="B127" s="78">
        <v>0</v>
      </c>
      <c r="C127" s="78">
        <v>0</v>
      </c>
      <c r="D127" s="78">
        <v>1</v>
      </c>
      <c r="E127" s="78">
        <v>205</v>
      </c>
      <c r="F127" s="78">
        <f>ROUND(Source!S112,O127)</f>
        <v>4116</v>
      </c>
      <c r="G127" s="78" t="s">
        <v>235</v>
      </c>
      <c r="H127" s="78" t="s">
        <v>433</v>
      </c>
      <c r="I127" s="78"/>
      <c r="J127" s="78"/>
      <c r="K127" s="78">
        <v>205</v>
      </c>
      <c r="L127" s="78">
        <v>14</v>
      </c>
      <c r="M127" s="78">
        <v>3</v>
      </c>
      <c r="N127" s="78"/>
      <c r="O127" s="78">
        <v>0</v>
      </c>
      <c r="P127" s="78">
        <f>ROUND(Source!DK112,O127)</f>
        <v>27899</v>
      </c>
      <c r="Q127" s="78"/>
      <c r="R127" s="78"/>
      <c r="S127" s="78"/>
      <c r="T127" s="78"/>
      <c r="U127" s="78"/>
      <c r="V127" s="78"/>
      <c r="W127" s="78"/>
      <c r="IF127">
        <v>-1</v>
      </c>
    </row>
    <row r="128" spans="1:240" x14ac:dyDescent="0.2">
      <c r="A128" s="78">
        <v>50</v>
      </c>
      <c r="B128" s="78">
        <v>0</v>
      </c>
      <c r="C128" s="78">
        <v>0</v>
      </c>
      <c r="D128" s="78">
        <v>1</v>
      </c>
      <c r="E128" s="78">
        <v>232</v>
      </c>
      <c r="F128" s="78">
        <f>ROUND(Source!BC112,O128)</f>
        <v>0</v>
      </c>
      <c r="G128" s="78" t="s">
        <v>434</v>
      </c>
      <c r="H128" s="78" t="s">
        <v>435</v>
      </c>
      <c r="I128" s="78"/>
      <c r="J128" s="78"/>
      <c r="K128" s="78">
        <v>232</v>
      </c>
      <c r="L128" s="78">
        <v>15</v>
      </c>
      <c r="M128" s="78">
        <v>3</v>
      </c>
      <c r="N128" s="78"/>
      <c r="O128" s="78">
        <v>0</v>
      </c>
      <c r="P128" s="78">
        <f>ROUND(Source!EU112,O128)</f>
        <v>0</v>
      </c>
      <c r="Q128" s="78"/>
      <c r="R128" s="78"/>
      <c r="S128" s="78"/>
      <c r="T128" s="78"/>
      <c r="U128" s="78"/>
      <c r="V128" s="78"/>
      <c r="W128" s="78"/>
      <c r="IF128">
        <v>-1</v>
      </c>
    </row>
    <row r="129" spans="1:240" x14ac:dyDescent="0.2">
      <c r="A129" s="78">
        <v>50</v>
      </c>
      <c r="B129" s="78">
        <v>0</v>
      </c>
      <c r="C129" s="78">
        <v>0</v>
      </c>
      <c r="D129" s="78">
        <v>1</v>
      </c>
      <c r="E129" s="78">
        <v>214</v>
      </c>
      <c r="F129" s="78">
        <f>ROUND(Source!AS112,O129)</f>
        <v>49322</v>
      </c>
      <c r="G129" s="78" t="s">
        <v>436</v>
      </c>
      <c r="H129" s="78" t="s">
        <v>437</v>
      </c>
      <c r="I129" s="78"/>
      <c r="J129" s="78"/>
      <c r="K129" s="78">
        <v>214</v>
      </c>
      <c r="L129" s="78">
        <v>16</v>
      </c>
      <c r="M129" s="78">
        <v>3</v>
      </c>
      <c r="N129" s="78"/>
      <c r="O129" s="78">
        <v>0</v>
      </c>
      <c r="P129" s="78">
        <f>ROUND(Source!EK112,O129)</f>
        <v>334358</v>
      </c>
      <c r="Q129" s="78"/>
      <c r="R129" s="78"/>
      <c r="S129" s="78"/>
      <c r="T129" s="78"/>
      <c r="U129" s="78"/>
      <c r="V129" s="78"/>
      <c r="W129" s="78"/>
      <c r="IF129">
        <v>-1</v>
      </c>
    </row>
    <row r="130" spans="1:240" x14ac:dyDescent="0.2">
      <c r="A130" s="78">
        <v>50</v>
      </c>
      <c r="B130" s="78">
        <v>0</v>
      </c>
      <c r="C130" s="78">
        <v>0</v>
      </c>
      <c r="D130" s="78">
        <v>1</v>
      </c>
      <c r="E130" s="78">
        <v>215</v>
      </c>
      <c r="F130" s="78">
        <f>ROUND(Source!AT112,O130)</f>
        <v>0</v>
      </c>
      <c r="G130" s="78" t="s">
        <v>438</v>
      </c>
      <c r="H130" s="78" t="s">
        <v>439</v>
      </c>
      <c r="I130" s="78"/>
      <c r="J130" s="78"/>
      <c r="K130" s="78">
        <v>215</v>
      </c>
      <c r="L130" s="78">
        <v>17</v>
      </c>
      <c r="M130" s="78">
        <v>3</v>
      </c>
      <c r="N130" s="78"/>
      <c r="O130" s="78">
        <v>0</v>
      </c>
      <c r="P130" s="78">
        <f>ROUND(Source!EL112,O130)</f>
        <v>0</v>
      </c>
      <c r="Q130" s="78"/>
      <c r="R130" s="78"/>
      <c r="S130" s="78"/>
      <c r="T130" s="78"/>
      <c r="U130" s="78"/>
      <c r="V130" s="78"/>
      <c r="W130" s="78"/>
      <c r="IF130">
        <v>-1</v>
      </c>
    </row>
    <row r="131" spans="1:240" x14ac:dyDescent="0.2">
      <c r="A131" s="78">
        <v>50</v>
      </c>
      <c r="B131" s="78">
        <v>0</v>
      </c>
      <c r="C131" s="78">
        <v>0</v>
      </c>
      <c r="D131" s="78">
        <v>1</v>
      </c>
      <c r="E131" s="78">
        <v>217</v>
      </c>
      <c r="F131" s="78">
        <f>ROUND(Source!AU112,O131)</f>
        <v>0</v>
      </c>
      <c r="G131" s="78" t="s">
        <v>323</v>
      </c>
      <c r="H131" s="78" t="s">
        <v>440</v>
      </c>
      <c r="I131" s="78"/>
      <c r="J131" s="78"/>
      <c r="K131" s="78">
        <v>217</v>
      </c>
      <c r="L131" s="78">
        <v>18</v>
      </c>
      <c r="M131" s="78">
        <v>3</v>
      </c>
      <c r="N131" s="78"/>
      <c r="O131" s="78">
        <v>0</v>
      </c>
      <c r="P131" s="78">
        <f>ROUND(Source!EM112,O131)</f>
        <v>0</v>
      </c>
      <c r="Q131" s="78"/>
      <c r="R131" s="78"/>
      <c r="S131" s="78"/>
      <c r="T131" s="78"/>
      <c r="U131" s="78"/>
      <c r="V131" s="78"/>
      <c r="W131" s="78"/>
      <c r="IF131">
        <v>-1</v>
      </c>
    </row>
    <row r="132" spans="1:240" x14ac:dyDescent="0.2">
      <c r="A132" s="78">
        <v>50</v>
      </c>
      <c r="B132" s="78">
        <v>0</v>
      </c>
      <c r="C132" s="78">
        <v>0</v>
      </c>
      <c r="D132" s="78">
        <v>1</v>
      </c>
      <c r="E132" s="78">
        <v>230</v>
      </c>
      <c r="F132" s="78">
        <f>ROUND(Source!BA112,O132)</f>
        <v>0</v>
      </c>
      <c r="G132" s="78" t="s">
        <v>441</v>
      </c>
      <c r="H132" s="78" t="s">
        <v>442</v>
      </c>
      <c r="I132" s="78"/>
      <c r="J132" s="78"/>
      <c r="K132" s="78">
        <v>230</v>
      </c>
      <c r="L132" s="78">
        <v>19</v>
      </c>
      <c r="M132" s="78">
        <v>3</v>
      </c>
      <c r="N132" s="78"/>
      <c r="O132" s="78">
        <v>0</v>
      </c>
      <c r="P132" s="78">
        <f>ROUND(Source!ES112,O132)</f>
        <v>0</v>
      </c>
      <c r="Q132" s="78"/>
      <c r="R132" s="78"/>
      <c r="S132" s="78"/>
      <c r="T132" s="78"/>
      <c r="U132" s="78"/>
      <c r="V132" s="78"/>
      <c r="W132" s="78"/>
      <c r="IF132">
        <v>-1</v>
      </c>
    </row>
    <row r="133" spans="1:240" x14ac:dyDescent="0.2">
      <c r="A133" s="78">
        <v>50</v>
      </c>
      <c r="B133" s="78">
        <v>0</v>
      </c>
      <c r="C133" s="78">
        <v>0</v>
      </c>
      <c r="D133" s="78">
        <v>1</v>
      </c>
      <c r="E133" s="78">
        <v>206</v>
      </c>
      <c r="F133" s="78">
        <f>ROUND(Source!T112,O133)</f>
        <v>0</v>
      </c>
      <c r="G133" s="78" t="s">
        <v>443</v>
      </c>
      <c r="H133" s="78" t="s">
        <v>444</v>
      </c>
      <c r="I133" s="78"/>
      <c r="J133" s="78"/>
      <c r="K133" s="78">
        <v>206</v>
      </c>
      <c r="L133" s="78">
        <v>20</v>
      </c>
      <c r="M133" s="78">
        <v>3</v>
      </c>
      <c r="N133" s="78"/>
      <c r="O133" s="78">
        <v>0</v>
      </c>
      <c r="P133" s="78">
        <f>ROUND(Source!DL112,O133)</f>
        <v>0</v>
      </c>
      <c r="Q133" s="78"/>
      <c r="R133" s="78"/>
      <c r="S133" s="78"/>
      <c r="T133" s="78"/>
      <c r="U133" s="78"/>
      <c r="V133" s="78"/>
      <c r="W133" s="78"/>
      <c r="IF133">
        <v>-1</v>
      </c>
    </row>
    <row r="134" spans="1:240" x14ac:dyDescent="0.2">
      <c r="A134" s="78">
        <v>50</v>
      </c>
      <c r="B134" s="78">
        <v>0</v>
      </c>
      <c r="C134" s="78">
        <v>0</v>
      </c>
      <c r="D134" s="78">
        <v>1</v>
      </c>
      <c r="E134" s="78">
        <v>207</v>
      </c>
      <c r="F134" s="78">
        <f>Source!U112</f>
        <v>488.65950800000007</v>
      </c>
      <c r="G134" s="78" t="s">
        <v>445</v>
      </c>
      <c r="H134" s="78" t="s">
        <v>446</v>
      </c>
      <c r="I134" s="78"/>
      <c r="J134" s="78"/>
      <c r="K134" s="78">
        <v>207</v>
      </c>
      <c r="L134" s="78">
        <v>21</v>
      </c>
      <c r="M134" s="78">
        <v>3</v>
      </c>
      <c r="N134" s="78"/>
      <c r="O134" s="78">
        <v>-1</v>
      </c>
      <c r="P134" s="78">
        <f>Source!DM112</f>
        <v>488.65950800000007</v>
      </c>
      <c r="Q134" s="78"/>
      <c r="R134" s="78"/>
      <c r="S134" s="78"/>
      <c r="T134" s="78"/>
      <c r="U134" s="78"/>
      <c r="V134" s="78"/>
      <c r="W134" s="78"/>
      <c r="IF134">
        <v>-1</v>
      </c>
    </row>
    <row r="135" spans="1:240" x14ac:dyDescent="0.2">
      <c r="A135" s="78">
        <v>50</v>
      </c>
      <c r="B135" s="78">
        <v>0</v>
      </c>
      <c r="C135" s="78">
        <v>0</v>
      </c>
      <c r="D135" s="78">
        <v>1</v>
      </c>
      <c r="E135" s="78">
        <v>208</v>
      </c>
      <c r="F135" s="78">
        <f>Source!V112</f>
        <v>14.401949000000002</v>
      </c>
      <c r="G135" s="78" t="s">
        <v>447</v>
      </c>
      <c r="H135" s="78" t="s">
        <v>448</v>
      </c>
      <c r="I135" s="78"/>
      <c r="J135" s="78"/>
      <c r="K135" s="78">
        <v>208</v>
      </c>
      <c r="L135" s="78">
        <v>22</v>
      </c>
      <c r="M135" s="78">
        <v>3</v>
      </c>
      <c r="N135" s="78"/>
      <c r="O135" s="78">
        <v>-1</v>
      </c>
      <c r="P135" s="78">
        <f>Source!DN112</f>
        <v>14.401949000000002</v>
      </c>
      <c r="Q135" s="78"/>
      <c r="R135" s="78"/>
      <c r="S135" s="78"/>
      <c r="T135" s="78"/>
      <c r="U135" s="78"/>
      <c r="V135" s="78"/>
      <c r="W135" s="78"/>
      <c r="IF135">
        <v>-1</v>
      </c>
    </row>
    <row r="136" spans="1:240" x14ac:dyDescent="0.2">
      <c r="A136" s="78">
        <v>50</v>
      </c>
      <c r="B136" s="78">
        <v>0</v>
      </c>
      <c r="C136" s="78">
        <v>0</v>
      </c>
      <c r="D136" s="78">
        <v>1</v>
      </c>
      <c r="E136" s="78">
        <v>209</v>
      </c>
      <c r="F136" s="78">
        <f>ROUND(Source!W112,O136)</f>
        <v>0</v>
      </c>
      <c r="G136" s="78" t="s">
        <v>449</v>
      </c>
      <c r="H136" s="78" t="s">
        <v>450</v>
      </c>
      <c r="I136" s="78"/>
      <c r="J136" s="78"/>
      <c r="K136" s="78">
        <v>209</v>
      </c>
      <c r="L136" s="78">
        <v>23</v>
      </c>
      <c r="M136" s="78">
        <v>3</v>
      </c>
      <c r="N136" s="78"/>
      <c r="O136" s="78">
        <v>0</v>
      </c>
      <c r="P136" s="78">
        <f>ROUND(Source!DO112,O136)</f>
        <v>0</v>
      </c>
      <c r="Q136" s="78"/>
      <c r="R136" s="78"/>
      <c r="S136" s="78"/>
      <c r="T136" s="78"/>
      <c r="U136" s="78"/>
      <c r="V136" s="78"/>
      <c r="W136" s="78"/>
      <c r="IF136">
        <v>-1</v>
      </c>
    </row>
    <row r="137" spans="1:240" x14ac:dyDescent="0.2">
      <c r="A137" s="78">
        <v>50</v>
      </c>
      <c r="B137" s="78">
        <v>0</v>
      </c>
      <c r="C137" s="78">
        <v>0</v>
      </c>
      <c r="D137" s="78">
        <v>1</v>
      </c>
      <c r="E137" s="78">
        <v>210</v>
      </c>
      <c r="F137" s="78">
        <f>ROUND(Source!X112,O137)</f>
        <v>4684</v>
      </c>
      <c r="G137" s="78" t="s">
        <v>451</v>
      </c>
      <c r="H137" s="78" t="s">
        <v>452</v>
      </c>
      <c r="I137" s="78"/>
      <c r="J137" s="78"/>
      <c r="K137" s="78">
        <v>210</v>
      </c>
      <c r="L137" s="78">
        <v>24</v>
      </c>
      <c r="M137" s="78">
        <v>3</v>
      </c>
      <c r="N137" s="78"/>
      <c r="O137" s="78">
        <v>0</v>
      </c>
      <c r="P137" s="78">
        <f>ROUND(Source!DP112,O137)</f>
        <v>31732</v>
      </c>
      <c r="Q137" s="78"/>
      <c r="R137" s="78"/>
      <c r="S137" s="78"/>
      <c r="T137" s="78"/>
      <c r="U137" s="78"/>
      <c r="V137" s="78"/>
      <c r="W137" s="78"/>
      <c r="IF137">
        <v>-1</v>
      </c>
    </row>
    <row r="138" spans="1:240" x14ac:dyDescent="0.2">
      <c r="A138" s="78">
        <v>50</v>
      </c>
      <c r="B138" s="78">
        <v>0</v>
      </c>
      <c r="C138" s="78">
        <v>0</v>
      </c>
      <c r="D138" s="78">
        <v>1</v>
      </c>
      <c r="E138" s="78">
        <v>211</v>
      </c>
      <c r="F138" s="78">
        <f>ROUND(Source!Y112,O138)</f>
        <v>2956</v>
      </c>
      <c r="G138" s="78" t="s">
        <v>453</v>
      </c>
      <c r="H138" s="78" t="s">
        <v>454</v>
      </c>
      <c r="I138" s="78"/>
      <c r="J138" s="78"/>
      <c r="K138" s="78">
        <v>211</v>
      </c>
      <c r="L138" s="78">
        <v>25</v>
      </c>
      <c r="M138" s="78">
        <v>3</v>
      </c>
      <c r="N138" s="78"/>
      <c r="O138" s="78">
        <v>0</v>
      </c>
      <c r="P138" s="78">
        <f>ROUND(Source!DQ112,O138)</f>
        <v>20037</v>
      </c>
      <c r="Q138" s="78"/>
      <c r="R138" s="78"/>
      <c r="S138" s="78"/>
      <c r="T138" s="78"/>
      <c r="U138" s="78"/>
      <c r="V138" s="78"/>
      <c r="W138" s="78"/>
      <c r="IF138">
        <v>-1</v>
      </c>
    </row>
    <row r="139" spans="1:240" x14ac:dyDescent="0.2">
      <c r="A139" s="78">
        <v>50</v>
      </c>
      <c r="B139" s="78">
        <v>0</v>
      </c>
      <c r="C139" s="78">
        <v>0</v>
      </c>
      <c r="D139" s="78">
        <v>1</v>
      </c>
      <c r="E139" s="78">
        <v>224</v>
      </c>
      <c r="F139" s="78">
        <f>ROUND(Source!AR112,O139)</f>
        <v>49322</v>
      </c>
      <c r="G139" s="78" t="s">
        <v>184</v>
      </c>
      <c r="H139" s="78" t="s">
        <v>455</v>
      </c>
      <c r="I139" s="78"/>
      <c r="J139" s="78"/>
      <c r="K139" s="78">
        <v>224</v>
      </c>
      <c r="L139" s="78">
        <v>26</v>
      </c>
      <c r="M139" s="78">
        <v>3</v>
      </c>
      <c r="N139" s="78"/>
      <c r="O139" s="78">
        <v>0</v>
      </c>
      <c r="P139" s="78">
        <f>ROUND(Source!EJ112,O139)</f>
        <v>334358</v>
      </c>
      <c r="Q139" s="78"/>
      <c r="R139" s="78"/>
      <c r="S139" s="78"/>
      <c r="T139" s="78"/>
      <c r="U139" s="78"/>
      <c r="V139" s="78"/>
      <c r="W139" s="78"/>
      <c r="IF139">
        <v>-1</v>
      </c>
    </row>
    <row r="140" spans="1:240" x14ac:dyDescent="0.2">
      <c r="IF140">
        <v>-1</v>
      </c>
    </row>
    <row r="141" spans="1:240" x14ac:dyDescent="0.2">
      <c r="IF141">
        <v>-1</v>
      </c>
    </row>
    <row r="142" spans="1:240" x14ac:dyDescent="0.2">
      <c r="A142">
        <v>70</v>
      </c>
      <c r="B142">
        <v>1</v>
      </c>
      <c r="D142">
        <v>1</v>
      </c>
      <c r="E142" t="s">
        <v>456</v>
      </c>
      <c r="F142" t="s">
        <v>457</v>
      </c>
      <c r="G142">
        <v>1</v>
      </c>
      <c r="H142">
        <v>0</v>
      </c>
      <c r="I142" t="s">
        <v>458</v>
      </c>
      <c r="J142">
        <v>0</v>
      </c>
      <c r="K142">
        <v>0</v>
      </c>
      <c r="N142">
        <v>0</v>
      </c>
      <c r="O142">
        <v>1</v>
      </c>
      <c r="IF142">
        <v>-1</v>
      </c>
    </row>
    <row r="143" spans="1:240" x14ac:dyDescent="0.2">
      <c r="A143">
        <v>70</v>
      </c>
      <c r="B143">
        <v>1</v>
      </c>
      <c r="D143">
        <v>2</v>
      </c>
      <c r="E143" t="s">
        <v>459</v>
      </c>
      <c r="F143" t="s">
        <v>460</v>
      </c>
      <c r="G143">
        <v>0</v>
      </c>
      <c r="H143">
        <v>0</v>
      </c>
      <c r="I143" t="s">
        <v>458</v>
      </c>
      <c r="J143">
        <v>0</v>
      </c>
      <c r="K143">
        <v>0</v>
      </c>
      <c r="N143">
        <v>0</v>
      </c>
      <c r="O143">
        <v>0</v>
      </c>
      <c r="IF143">
        <v>-1</v>
      </c>
    </row>
    <row r="144" spans="1:240" x14ac:dyDescent="0.2">
      <c r="A144">
        <v>70</v>
      </c>
      <c r="B144">
        <v>1</v>
      </c>
      <c r="D144">
        <v>3</v>
      </c>
      <c r="E144" t="s">
        <v>461</v>
      </c>
      <c r="F144" t="s">
        <v>462</v>
      </c>
      <c r="G144">
        <v>0</v>
      </c>
      <c r="H144">
        <v>0</v>
      </c>
      <c r="I144" t="s">
        <v>458</v>
      </c>
      <c r="J144">
        <v>0</v>
      </c>
      <c r="K144">
        <v>0</v>
      </c>
      <c r="N144">
        <v>0</v>
      </c>
      <c r="O144">
        <v>0</v>
      </c>
      <c r="IF144">
        <v>-1</v>
      </c>
    </row>
    <row r="145" spans="1:240" x14ac:dyDescent="0.2">
      <c r="A145">
        <v>70</v>
      </c>
      <c r="B145">
        <v>1</v>
      </c>
      <c r="D145">
        <v>4</v>
      </c>
      <c r="E145" t="s">
        <v>463</v>
      </c>
      <c r="F145" t="s">
        <v>464</v>
      </c>
      <c r="G145">
        <v>0</v>
      </c>
      <c r="H145">
        <v>0</v>
      </c>
      <c r="I145" t="s">
        <v>458</v>
      </c>
      <c r="J145">
        <v>0</v>
      </c>
      <c r="K145">
        <v>0</v>
      </c>
      <c r="N145">
        <v>0</v>
      </c>
      <c r="O145">
        <v>0</v>
      </c>
      <c r="IF145">
        <v>-1</v>
      </c>
    </row>
    <row r="146" spans="1:240" x14ac:dyDescent="0.2">
      <c r="A146">
        <v>70</v>
      </c>
      <c r="B146">
        <v>1</v>
      </c>
      <c r="D146">
        <v>5</v>
      </c>
      <c r="E146" t="s">
        <v>465</v>
      </c>
      <c r="F146" t="s">
        <v>466</v>
      </c>
      <c r="G146">
        <v>0</v>
      </c>
      <c r="H146">
        <v>0</v>
      </c>
      <c r="I146" t="s">
        <v>458</v>
      </c>
      <c r="J146">
        <v>0</v>
      </c>
      <c r="K146">
        <v>0</v>
      </c>
      <c r="N146">
        <v>0</v>
      </c>
      <c r="O146">
        <v>0</v>
      </c>
      <c r="IF146">
        <v>-1</v>
      </c>
    </row>
    <row r="147" spans="1:240" x14ac:dyDescent="0.2">
      <c r="A147">
        <v>70</v>
      </c>
      <c r="B147">
        <v>1</v>
      </c>
      <c r="D147">
        <v>6</v>
      </c>
      <c r="E147" t="s">
        <v>467</v>
      </c>
      <c r="F147" t="s">
        <v>468</v>
      </c>
      <c r="G147">
        <v>0</v>
      </c>
      <c r="H147">
        <v>0</v>
      </c>
      <c r="I147" t="s">
        <v>458</v>
      </c>
      <c r="J147">
        <v>0</v>
      </c>
      <c r="K147">
        <v>0</v>
      </c>
      <c r="N147">
        <v>0</v>
      </c>
      <c r="O147">
        <v>0</v>
      </c>
      <c r="IF147">
        <v>-1</v>
      </c>
    </row>
    <row r="148" spans="1:240" x14ac:dyDescent="0.2">
      <c r="A148">
        <v>70</v>
      </c>
      <c r="B148">
        <v>1</v>
      </c>
      <c r="D148">
        <v>7</v>
      </c>
      <c r="E148" t="s">
        <v>469</v>
      </c>
      <c r="F148" t="s">
        <v>470</v>
      </c>
      <c r="G148">
        <v>0</v>
      </c>
      <c r="H148">
        <v>0</v>
      </c>
      <c r="I148" t="s">
        <v>458</v>
      </c>
      <c r="J148">
        <v>0</v>
      </c>
      <c r="K148">
        <v>0</v>
      </c>
      <c r="N148">
        <v>0</v>
      </c>
      <c r="O148">
        <v>0</v>
      </c>
      <c r="IF148">
        <v>-1</v>
      </c>
    </row>
    <row r="149" spans="1:240" x14ac:dyDescent="0.2">
      <c r="A149">
        <v>70</v>
      </c>
      <c r="B149">
        <v>1</v>
      </c>
      <c r="D149">
        <v>8</v>
      </c>
      <c r="E149" t="s">
        <v>471</v>
      </c>
      <c r="F149" t="s">
        <v>472</v>
      </c>
      <c r="G149">
        <v>0</v>
      </c>
      <c r="H149">
        <v>0</v>
      </c>
      <c r="I149" t="s">
        <v>458</v>
      </c>
      <c r="J149">
        <v>0</v>
      </c>
      <c r="K149">
        <v>0</v>
      </c>
      <c r="N149">
        <v>0</v>
      </c>
      <c r="O149">
        <v>0</v>
      </c>
      <c r="IF149">
        <v>-1</v>
      </c>
    </row>
    <row r="150" spans="1:240" x14ac:dyDescent="0.2">
      <c r="A150">
        <v>70</v>
      </c>
      <c r="B150">
        <v>1</v>
      </c>
      <c r="D150">
        <v>9</v>
      </c>
      <c r="E150" t="s">
        <v>473</v>
      </c>
      <c r="F150" t="s">
        <v>474</v>
      </c>
      <c r="G150">
        <v>0</v>
      </c>
      <c r="H150">
        <v>0</v>
      </c>
      <c r="I150" t="s">
        <v>458</v>
      </c>
      <c r="J150">
        <v>0</v>
      </c>
      <c r="K150">
        <v>0</v>
      </c>
      <c r="N150">
        <v>0</v>
      </c>
      <c r="O150">
        <v>0</v>
      </c>
      <c r="IF150">
        <v>-1</v>
      </c>
    </row>
    <row r="151" spans="1:240" x14ac:dyDescent="0.2">
      <c r="A151">
        <v>70</v>
      </c>
      <c r="B151">
        <v>1</v>
      </c>
      <c r="D151">
        <v>1</v>
      </c>
      <c r="E151" t="s">
        <v>475</v>
      </c>
      <c r="F151" t="s">
        <v>476</v>
      </c>
      <c r="G151">
        <v>1</v>
      </c>
      <c r="H151">
        <v>1</v>
      </c>
      <c r="I151" t="s">
        <v>458</v>
      </c>
      <c r="J151">
        <v>0</v>
      </c>
      <c r="K151">
        <v>0</v>
      </c>
      <c r="N151">
        <v>0</v>
      </c>
      <c r="O151">
        <v>1</v>
      </c>
      <c r="IF151">
        <v>-1</v>
      </c>
    </row>
    <row r="152" spans="1:240" x14ac:dyDescent="0.2">
      <c r="A152">
        <v>70</v>
      </c>
      <c r="B152">
        <v>1</v>
      </c>
      <c r="D152">
        <v>2</v>
      </c>
      <c r="E152" t="s">
        <v>477</v>
      </c>
      <c r="F152" t="s">
        <v>478</v>
      </c>
      <c r="G152">
        <v>1</v>
      </c>
      <c r="H152">
        <v>1</v>
      </c>
      <c r="I152" t="s">
        <v>458</v>
      </c>
      <c r="J152">
        <v>0</v>
      </c>
      <c r="K152">
        <v>0</v>
      </c>
      <c r="N152">
        <v>0</v>
      </c>
      <c r="O152">
        <v>1</v>
      </c>
      <c r="IF152">
        <v>-1</v>
      </c>
    </row>
    <row r="153" spans="1:240" x14ac:dyDescent="0.2">
      <c r="A153">
        <v>70</v>
      </c>
      <c r="B153">
        <v>1</v>
      </c>
      <c r="D153">
        <v>3</v>
      </c>
      <c r="E153" t="s">
        <v>479</v>
      </c>
      <c r="F153" t="s">
        <v>480</v>
      </c>
      <c r="G153">
        <v>1</v>
      </c>
      <c r="H153">
        <v>0</v>
      </c>
      <c r="I153" t="s">
        <v>458</v>
      </c>
      <c r="J153">
        <v>0</v>
      </c>
      <c r="K153">
        <v>0</v>
      </c>
      <c r="N153">
        <v>0</v>
      </c>
      <c r="O153">
        <v>1</v>
      </c>
      <c r="IF153">
        <v>-1</v>
      </c>
    </row>
    <row r="154" spans="1:240" x14ac:dyDescent="0.2">
      <c r="A154">
        <v>70</v>
      </c>
      <c r="B154">
        <v>1</v>
      </c>
      <c r="D154">
        <v>4</v>
      </c>
      <c r="E154" t="s">
        <v>481</v>
      </c>
      <c r="F154" t="s">
        <v>482</v>
      </c>
      <c r="G154">
        <v>1</v>
      </c>
      <c r="H154">
        <v>0</v>
      </c>
      <c r="I154" t="s">
        <v>458</v>
      </c>
      <c r="J154">
        <v>0</v>
      </c>
      <c r="K154">
        <v>0</v>
      </c>
      <c r="N154">
        <v>0</v>
      </c>
      <c r="O154">
        <v>1</v>
      </c>
      <c r="IF154">
        <v>-1</v>
      </c>
    </row>
    <row r="155" spans="1:240" x14ac:dyDescent="0.2">
      <c r="A155">
        <v>70</v>
      </c>
      <c r="B155">
        <v>1</v>
      </c>
      <c r="D155">
        <v>5</v>
      </c>
      <c r="E155" t="s">
        <v>483</v>
      </c>
      <c r="F155" t="s">
        <v>484</v>
      </c>
      <c r="G155">
        <v>1</v>
      </c>
      <c r="H155">
        <v>0</v>
      </c>
      <c r="I155" t="s">
        <v>458</v>
      </c>
      <c r="J155">
        <v>0</v>
      </c>
      <c r="K155">
        <v>0</v>
      </c>
      <c r="N155">
        <v>0</v>
      </c>
      <c r="O155">
        <v>0.85</v>
      </c>
      <c r="IF155">
        <v>-1</v>
      </c>
    </row>
    <row r="156" spans="1:240" x14ac:dyDescent="0.2">
      <c r="A156">
        <v>70</v>
      </c>
      <c r="B156">
        <v>1</v>
      </c>
      <c r="D156">
        <v>6</v>
      </c>
      <c r="E156" t="s">
        <v>485</v>
      </c>
      <c r="F156" t="s">
        <v>486</v>
      </c>
      <c r="G156">
        <v>1</v>
      </c>
      <c r="H156">
        <v>0</v>
      </c>
      <c r="I156" t="s">
        <v>458</v>
      </c>
      <c r="J156">
        <v>0</v>
      </c>
      <c r="K156">
        <v>0</v>
      </c>
      <c r="N156">
        <v>0</v>
      </c>
      <c r="O156">
        <v>0.8</v>
      </c>
      <c r="IF156">
        <v>-1</v>
      </c>
    </row>
    <row r="157" spans="1:240" x14ac:dyDescent="0.2">
      <c r="A157">
        <v>70</v>
      </c>
      <c r="B157">
        <v>1</v>
      </c>
      <c r="D157">
        <v>7</v>
      </c>
      <c r="E157" t="s">
        <v>487</v>
      </c>
      <c r="F157" t="s">
        <v>488</v>
      </c>
      <c r="G157">
        <v>1</v>
      </c>
      <c r="H157">
        <v>0</v>
      </c>
      <c r="I157" t="s">
        <v>458</v>
      </c>
      <c r="J157">
        <v>0</v>
      </c>
      <c r="K157">
        <v>0</v>
      </c>
      <c r="N157">
        <v>0</v>
      </c>
      <c r="O157">
        <v>1</v>
      </c>
      <c r="IF157">
        <v>-1</v>
      </c>
    </row>
    <row r="158" spans="1:240" x14ac:dyDescent="0.2">
      <c r="A158">
        <v>70</v>
      </c>
      <c r="B158">
        <v>1</v>
      </c>
      <c r="D158">
        <v>8</v>
      </c>
      <c r="E158" t="s">
        <v>489</v>
      </c>
      <c r="F158" t="s">
        <v>490</v>
      </c>
      <c r="G158">
        <v>1</v>
      </c>
      <c r="H158">
        <v>0.8</v>
      </c>
      <c r="I158" t="s">
        <v>458</v>
      </c>
      <c r="J158">
        <v>0</v>
      </c>
      <c r="K158">
        <v>0</v>
      </c>
      <c r="N158">
        <v>0</v>
      </c>
      <c r="O158">
        <v>1</v>
      </c>
      <c r="IF158">
        <v>-1</v>
      </c>
    </row>
    <row r="159" spans="1:240" x14ac:dyDescent="0.2">
      <c r="A159">
        <v>70</v>
      </c>
      <c r="B159">
        <v>1</v>
      </c>
      <c r="D159">
        <v>9</v>
      </c>
      <c r="E159" t="s">
        <v>491</v>
      </c>
      <c r="F159" t="s">
        <v>492</v>
      </c>
      <c r="G159">
        <v>1</v>
      </c>
      <c r="H159">
        <v>0.85</v>
      </c>
      <c r="I159" t="s">
        <v>458</v>
      </c>
      <c r="J159">
        <v>0</v>
      </c>
      <c r="K159">
        <v>0</v>
      </c>
      <c r="N159">
        <v>0</v>
      </c>
      <c r="O159">
        <v>1</v>
      </c>
      <c r="IF159">
        <v>-1</v>
      </c>
    </row>
    <row r="160" spans="1:240" x14ac:dyDescent="0.2">
      <c r="A160">
        <v>70</v>
      </c>
      <c r="B160">
        <v>1</v>
      </c>
      <c r="D160">
        <v>10</v>
      </c>
      <c r="E160" t="s">
        <v>493</v>
      </c>
      <c r="F160" t="s">
        <v>494</v>
      </c>
      <c r="G160">
        <v>1</v>
      </c>
      <c r="H160">
        <v>0</v>
      </c>
      <c r="I160" t="s">
        <v>458</v>
      </c>
      <c r="J160">
        <v>0</v>
      </c>
      <c r="K160">
        <v>0</v>
      </c>
      <c r="N160">
        <v>0</v>
      </c>
      <c r="O160">
        <v>1</v>
      </c>
      <c r="IF160">
        <v>-1</v>
      </c>
    </row>
    <row r="161" spans="1:240" x14ac:dyDescent="0.2">
      <c r="A161">
        <v>70</v>
      </c>
      <c r="B161">
        <v>1</v>
      </c>
      <c r="D161">
        <v>11</v>
      </c>
      <c r="E161" t="s">
        <v>495</v>
      </c>
      <c r="F161" t="s">
        <v>496</v>
      </c>
      <c r="G161">
        <v>1</v>
      </c>
      <c r="H161">
        <v>0</v>
      </c>
      <c r="I161" t="s">
        <v>458</v>
      </c>
      <c r="J161">
        <v>0</v>
      </c>
      <c r="K161">
        <v>0</v>
      </c>
      <c r="N161">
        <v>0</v>
      </c>
      <c r="O161">
        <v>0.94</v>
      </c>
      <c r="IF161">
        <v>-1</v>
      </c>
    </row>
    <row r="162" spans="1:240" x14ac:dyDescent="0.2">
      <c r="A162">
        <v>70</v>
      </c>
      <c r="B162">
        <v>1</v>
      </c>
      <c r="D162">
        <v>12</v>
      </c>
      <c r="E162" t="s">
        <v>497</v>
      </c>
      <c r="F162" t="s">
        <v>498</v>
      </c>
      <c r="G162">
        <v>1</v>
      </c>
      <c r="H162">
        <v>0</v>
      </c>
      <c r="I162" t="s">
        <v>458</v>
      </c>
      <c r="J162">
        <v>0</v>
      </c>
      <c r="K162">
        <v>0</v>
      </c>
      <c r="N162">
        <v>0</v>
      </c>
      <c r="O162">
        <v>0.9</v>
      </c>
      <c r="IF162">
        <v>-1</v>
      </c>
    </row>
    <row r="163" spans="1:240" x14ac:dyDescent="0.2">
      <c r="A163">
        <v>70</v>
      </c>
      <c r="B163">
        <v>1</v>
      </c>
      <c r="D163">
        <v>13</v>
      </c>
      <c r="E163" t="s">
        <v>499</v>
      </c>
      <c r="F163" t="s">
        <v>500</v>
      </c>
      <c r="G163">
        <v>0.6</v>
      </c>
      <c r="H163">
        <v>0</v>
      </c>
      <c r="I163" t="s">
        <v>458</v>
      </c>
      <c r="J163">
        <v>0</v>
      </c>
      <c r="K163">
        <v>0</v>
      </c>
      <c r="N163">
        <v>0</v>
      </c>
      <c r="O163">
        <v>0.6</v>
      </c>
      <c r="IF163">
        <v>-1</v>
      </c>
    </row>
    <row r="164" spans="1:240" x14ac:dyDescent="0.2">
      <c r="A164">
        <v>70</v>
      </c>
      <c r="B164">
        <v>1</v>
      </c>
      <c r="D164">
        <v>14</v>
      </c>
      <c r="E164" t="s">
        <v>501</v>
      </c>
      <c r="F164" t="s">
        <v>502</v>
      </c>
      <c r="G164">
        <v>1</v>
      </c>
      <c r="H164">
        <v>0</v>
      </c>
      <c r="I164" t="s">
        <v>458</v>
      </c>
      <c r="J164">
        <v>0</v>
      </c>
      <c r="K164">
        <v>0</v>
      </c>
      <c r="N164">
        <v>0</v>
      </c>
      <c r="O164">
        <v>1</v>
      </c>
      <c r="IF164">
        <v>-1</v>
      </c>
    </row>
    <row r="165" spans="1:240" x14ac:dyDescent="0.2">
      <c r="A165">
        <v>70</v>
      </c>
      <c r="B165">
        <v>1</v>
      </c>
      <c r="D165">
        <v>15</v>
      </c>
      <c r="E165" t="s">
        <v>503</v>
      </c>
      <c r="F165" t="s">
        <v>504</v>
      </c>
      <c r="G165">
        <v>1.2</v>
      </c>
      <c r="H165">
        <v>0</v>
      </c>
      <c r="I165" t="s">
        <v>458</v>
      </c>
      <c r="J165">
        <v>0</v>
      </c>
      <c r="K165">
        <v>0</v>
      </c>
      <c r="N165">
        <v>0</v>
      </c>
      <c r="O165">
        <v>1.2</v>
      </c>
      <c r="IF165">
        <v>-1</v>
      </c>
    </row>
    <row r="166" spans="1:240" x14ac:dyDescent="0.2">
      <c r="A166">
        <v>70</v>
      </c>
      <c r="B166">
        <v>1</v>
      </c>
      <c r="D166">
        <v>16</v>
      </c>
      <c r="E166" t="s">
        <v>505</v>
      </c>
      <c r="F166" t="s">
        <v>506</v>
      </c>
      <c r="G166">
        <v>1</v>
      </c>
      <c r="H166">
        <v>0</v>
      </c>
      <c r="I166" t="s">
        <v>458</v>
      </c>
      <c r="J166">
        <v>0</v>
      </c>
      <c r="K166">
        <v>0</v>
      </c>
      <c r="N166">
        <v>0</v>
      </c>
      <c r="O166">
        <v>1</v>
      </c>
      <c r="IF166">
        <v>-1</v>
      </c>
    </row>
    <row r="167" spans="1:240" x14ac:dyDescent="0.2">
      <c r="A167">
        <v>70</v>
      </c>
      <c r="B167">
        <v>1</v>
      </c>
      <c r="D167">
        <v>17</v>
      </c>
      <c r="E167" t="s">
        <v>507</v>
      </c>
      <c r="F167" t="s">
        <v>508</v>
      </c>
      <c r="G167">
        <v>1</v>
      </c>
      <c r="H167">
        <v>0</v>
      </c>
      <c r="I167" t="s">
        <v>458</v>
      </c>
      <c r="J167">
        <v>0</v>
      </c>
      <c r="K167">
        <v>0</v>
      </c>
      <c r="N167">
        <v>0</v>
      </c>
      <c r="O167">
        <v>1</v>
      </c>
      <c r="IF167">
        <v>-1</v>
      </c>
    </row>
    <row r="168" spans="1:240" x14ac:dyDescent="0.2">
      <c r="A168">
        <v>70</v>
      </c>
      <c r="B168">
        <v>1</v>
      </c>
      <c r="D168">
        <v>18</v>
      </c>
      <c r="E168" t="s">
        <v>509</v>
      </c>
      <c r="F168" t="s">
        <v>510</v>
      </c>
      <c r="G168">
        <v>1</v>
      </c>
      <c r="H168">
        <v>0</v>
      </c>
      <c r="I168" t="s">
        <v>458</v>
      </c>
      <c r="J168">
        <v>0</v>
      </c>
      <c r="K168">
        <v>0</v>
      </c>
      <c r="N168">
        <v>0</v>
      </c>
      <c r="O168">
        <v>1</v>
      </c>
      <c r="IF168">
        <v>-1</v>
      </c>
    </row>
    <row r="169" spans="1:240" x14ac:dyDescent="0.2">
      <c r="A169">
        <v>70</v>
      </c>
      <c r="B169">
        <v>1</v>
      </c>
      <c r="D169">
        <v>19</v>
      </c>
      <c r="E169" t="s">
        <v>511</v>
      </c>
      <c r="F169" t="s">
        <v>508</v>
      </c>
      <c r="G169">
        <v>1</v>
      </c>
      <c r="H169">
        <v>0</v>
      </c>
      <c r="I169" t="s">
        <v>458</v>
      </c>
      <c r="J169">
        <v>0</v>
      </c>
      <c r="K169">
        <v>0</v>
      </c>
      <c r="N169">
        <v>0</v>
      </c>
      <c r="O169">
        <v>1</v>
      </c>
      <c r="IF169">
        <v>-1</v>
      </c>
    </row>
    <row r="170" spans="1:240" x14ac:dyDescent="0.2">
      <c r="A170">
        <v>70</v>
      </c>
      <c r="B170">
        <v>1</v>
      </c>
      <c r="D170">
        <v>20</v>
      </c>
      <c r="E170" t="s">
        <v>512</v>
      </c>
      <c r="F170" t="s">
        <v>510</v>
      </c>
      <c r="G170">
        <v>1</v>
      </c>
      <c r="H170">
        <v>0</v>
      </c>
      <c r="I170" t="s">
        <v>458</v>
      </c>
      <c r="J170">
        <v>0</v>
      </c>
      <c r="K170">
        <v>0</v>
      </c>
      <c r="N170">
        <v>0</v>
      </c>
      <c r="O170">
        <v>1</v>
      </c>
      <c r="IF170">
        <v>-1</v>
      </c>
    </row>
    <row r="171" spans="1:240" x14ac:dyDescent="0.2">
      <c r="A171">
        <v>70</v>
      </c>
      <c r="B171">
        <v>1</v>
      </c>
      <c r="D171">
        <v>21</v>
      </c>
      <c r="E171" t="s">
        <v>513</v>
      </c>
      <c r="F171" t="s">
        <v>514</v>
      </c>
      <c r="G171">
        <v>0</v>
      </c>
      <c r="H171">
        <v>0</v>
      </c>
      <c r="I171" t="s">
        <v>458</v>
      </c>
      <c r="J171">
        <v>0</v>
      </c>
      <c r="K171">
        <v>0</v>
      </c>
      <c r="N171">
        <v>0</v>
      </c>
      <c r="O171">
        <v>0</v>
      </c>
      <c r="IF171">
        <v>-1</v>
      </c>
    </row>
    <row r="172" spans="1:240" x14ac:dyDescent="0.2">
      <c r="IF172">
        <v>-1</v>
      </c>
    </row>
    <row r="173" spans="1:240" x14ac:dyDescent="0.2">
      <c r="A173">
        <v>-1</v>
      </c>
      <c r="IF173">
        <v>-1</v>
      </c>
    </row>
    <row r="174" spans="1:240" x14ac:dyDescent="0.2">
      <c r="IF174">
        <v>-1</v>
      </c>
    </row>
    <row r="175" spans="1:240" x14ac:dyDescent="0.2">
      <c r="A175" s="76">
        <v>75</v>
      </c>
      <c r="B175" s="76" t="s">
        <v>515</v>
      </c>
      <c r="C175" s="76">
        <v>2000</v>
      </c>
      <c r="D175" s="76">
        <v>0</v>
      </c>
      <c r="E175" s="76">
        <v>1</v>
      </c>
      <c r="F175" s="76">
        <v>0</v>
      </c>
      <c r="G175" s="76">
        <v>0</v>
      </c>
      <c r="H175" s="76">
        <v>1</v>
      </c>
      <c r="I175" s="76">
        <v>0</v>
      </c>
      <c r="J175" s="76">
        <v>4</v>
      </c>
      <c r="K175" s="76">
        <v>0</v>
      </c>
      <c r="L175" s="76">
        <v>0</v>
      </c>
      <c r="M175" s="76">
        <v>0</v>
      </c>
      <c r="N175" s="76">
        <v>34744228</v>
      </c>
      <c r="O175" s="76">
        <v>1</v>
      </c>
      <c r="IF175">
        <v>-1</v>
      </c>
    </row>
    <row r="176" spans="1:240" x14ac:dyDescent="0.2">
      <c r="A176" s="76">
        <v>75</v>
      </c>
      <c r="B176" s="76" t="s">
        <v>516</v>
      </c>
      <c r="C176" s="76">
        <v>2019</v>
      </c>
      <c r="D176" s="76">
        <v>1</v>
      </c>
      <c r="E176" s="76">
        <v>0</v>
      </c>
      <c r="F176" s="76">
        <v>0</v>
      </c>
      <c r="G176" s="76">
        <v>0</v>
      </c>
      <c r="H176" s="76">
        <v>1</v>
      </c>
      <c r="I176" s="76">
        <v>0</v>
      </c>
      <c r="J176" s="76">
        <v>4</v>
      </c>
      <c r="K176" s="76">
        <v>0</v>
      </c>
      <c r="L176" s="76">
        <v>0</v>
      </c>
      <c r="M176" s="76">
        <v>1</v>
      </c>
      <c r="N176" s="76">
        <v>34744229</v>
      </c>
      <c r="O176" s="76">
        <v>2</v>
      </c>
      <c r="IF176">
        <v>-1</v>
      </c>
    </row>
    <row r="177" spans="1:240" x14ac:dyDescent="0.2">
      <c r="A177" s="79">
        <v>3</v>
      </c>
      <c r="B177" s="79" t="s">
        <v>517</v>
      </c>
      <c r="C177" s="79">
        <v>6.78</v>
      </c>
      <c r="D177" s="79">
        <v>1</v>
      </c>
      <c r="E177" s="79">
        <v>1</v>
      </c>
      <c r="F177" s="79">
        <v>1</v>
      </c>
      <c r="G177" s="79">
        <v>1</v>
      </c>
      <c r="H177" s="79">
        <v>6.78</v>
      </c>
      <c r="I177" s="79">
        <v>6.78</v>
      </c>
      <c r="J177" s="79">
        <v>1</v>
      </c>
      <c r="K177" s="79">
        <v>12.4</v>
      </c>
      <c r="L177" s="79">
        <v>5.74</v>
      </c>
      <c r="M177" s="79">
        <v>6.78</v>
      </c>
      <c r="N177" s="79">
        <v>1</v>
      </c>
      <c r="O177" s="79">
        <v>6.78</v>
      </c>
      <c r="P177" s="79">
        <v>6.78</v>
      </c>
      <c r="Q177" s="79">
        <v>12.4</v>
      </c>
      <c r="R177" s="79">
        <v>5.74</v>
      </c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IF177">
        <v>-1</v>
      </c>
    </row>
    <row r="178" spans="1:240" x14ac:dyDescent="0.2">
      <c r="IF178">
        <v>-1</v>
      </c>
    </row>
    <row r="179" spans="1:240" x14ac:dyDescent="0.2">
      <c r="IF179">
        <v>-1</v>
      </c>
    </row>
    <row r="180" spans="1:240" x14ac:dyDescent="0.2">
      <c r="IF180">
        <v>-1</v>
      </c>
    </row>
    <row r="181" spans="1:240" x14ac:dyDescent="0.2">
      <c r="A181">
        <v>65</v>
      </c>
      <c r="C181">
        <v>1</v>
      </c>
      <c r="D181">
        <v>0</v>
      </c>
      <c r="E181">
        <v>245</v>
      </c>
      <c r="IF181">
        <v>-1</v>
      </c>
    </row>
  </sheetData>
  <printOptions gridLines="1"/>
  <pageMargins left="0.75" right="0.75" top="1" bottom="1" header="0.5" footer="0.5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zoomScaleNormal="100" workbookViewId="0"/>
  </sheetViews>
  <sheetFormatPr defaultRowHeight="12.75" x14ac:dyDescent="0.2"/>
  <cols>
    <col min="1" max="1025" width="8.5703125"/>
  </cols>
  <sheetData>
    <row r="1" spans="1:133" x14ac:dyDescent="0.2">
      <c r="A1">
        <v>0</v>
      </c>
      <c r="B1" t="s">
        <v>330</v>
      </c>
      <c r="D1" t="s">
        <v>518</v>
      </c>
      <c r="F1">
        <v>0</v>
      </c>
      <c r="G1">
        <v>0</v>
      </c>
      <c r="H1">
        <v>0</v>
      </c>
      <c r="I1" t="s">
        <v>332</v>
      </c>
      <c r="J1" t="s">
        <v>333</v>
      </c>
      <c r="K1">
        <v>1</v>
      </c>
      <c r="L1">
        <v>40149</v>
      </c>
      <c r="M1">
        <v>10</v>
      </c>
    </row>
    <row r="12" spans="1:133" x14ac:dyDescent="0.2">
      <c r="A12" s="74">
        <v>1</v>
      </c>
      <c r="B12" s="74">
        <v>50</v>
      </c>
      <c r="C12" s="74">
        <v>0</v>
      </c>
      <c r="D12" s="74"/>
      <c r="E12" s="74">
        <v>0</v>
      </c>
      <c r="F12" s="74"/>
      <c r="G12" s="74" t="s">
        <v>7</v>
      </c>
      <c r="H12" s="74"/>
      <c r="I12" s="74">
        <v>0</v>
      </c>
      <c r="J12" s="74"/>
      <c r="K12" s="74">
        <v>0</v>
      </c>
      <c r="L12" s="74"/>
      <c r="M12" s="74"/>
      <c r="N12" s="74"/>
      <c r="O12" s="74">
        <v>0</v>
      </c>
      <c r="P12" s="74">
        <v>0</v>
      </c>
      <c r="Q12" s="74">
        <v>2</v>
      </c>
      <c r="R12" s="74">
        <v>0</v>
      </c>
      <c r="S12" s="74">
        <v>0</v>
      </c>
      <c r="T12" s="74"/>
      <c r="U12" s="74"/>
      <c r="V12" s="74">
        <v>0</v>
      </c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 t="s">
        <v>340</v>
      </c>
      <c r="BI12" s="74" t="s">
        <v>341</v>
      </c>
      <c r="BJ12" s="74">
        <v>1</v>
      </c>
      <c r="BK12" s="74">
        <v>1</v>
      </c>
      <c r="BL12" s="74">
        <v>0</v>
      </c>
      <c r="BM12" s="74">
        <v>0</v>
      </c>
      <c r="BN12" s="74">
        <v>0</v>
      </c>
      <c r="BO12" s="74">
        <v>0</v>
      </c>
      <c r="BP12" s="74">
        <v>2</v>
      </c>
      <c r="BQ12" s="74">
        <v>0</v>
      </c>
      <c r="BR12" s="74">
        <v>1</v>
      </c>
      <c r="BS12" s="74">
        <v>1</v>
      </c>
      <c r="BT12" s="74">
        <v>0</v>
      </c>
      <c r="BU12" s="74">
        <v>0</v>
      </c>
      <c r="BV12" s="74">
        <v>1</v>
      </c>
      <c r="BW12" s="74">
        <v>0</v>
      </c>
      <c r="BX12" s="74">
        <v>0</v>
      </c>
      <c r="BY12" s="74" t="s">
        <v>342</v>
      </c>
      <c r="BZ12" s="74" t="s">
        <v>343</v>
      </c>
      <c r="CA12" s="74" t="s">
        <v>344</v>
      </c>
      <c r="CB12" s="74" t="s">
        <v>344</v>
      </c>
      <c r="CC12" s="74" t="s">
        <v>344</v>
      </c>
      <c r="CD12" s="74" t="s">
        <v>344</v>
      </c>
      <c r="CE12" s="74" t="s">
        <v>345</v>
      </c>
      <c r="CF12" s="74">
        <v>0</v>
      </c>
      <c r="CG12" s="74">
        <v>0</v>
      </c>
      <c r="CH12" s="74">
        <v>565256</v>
      </c>
      <c r="CI12" s="74"/>
      <c r="CJ12" s="74"/>
      <c r="CK12" s="74">
        <v>4</v>
      </c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>
        <v>0</v>
      </c>
    </row>
    <row r="14" spans="1:133" x14ac:dyDescent="0.2">
      <c r="A14" s="74">
        <v>22</v>
      </c>
      <c r="B14" s="74">
        <v>0</v>
      </c>
      <c r="C14" s="74">
        <v>0</v>
      </c>
      <c r="D14" s="74">
        <v>34744228</v>
      </c>
      <c r="E14" s="74">
        <v>34744229</v>
      </c>
      <c r="F14" s="74">
        <v>3</v>
      </c>
      <c r="G14" s="74"/>
      <c r="H14" s="74"/>
      <c r="I14" s="74"/>
      <c r="J14" s="74"/>
      <c r="K14" s="74"/>
      <c r="L14" s="74"/>
      <c r="M14" s="74"/>
      <c r="N14" s="74"/>
      <c r="O14" s="74"/>
    </row>
    <row r="16" spans="1:133" x14ac:dyDescent="0.2">
      <c r="A16" s="80">
        <v>3</v>
      </c>
      <c r="B16" s="80">
        <v>1</v>
      </c>
      <c r="C16" s="80" t="s">
        <v>346</v>
      </c>
      <c r="D16" s="80" t="s">
        <v>346</v>
      </c>
      <c r="E16" s="81">
        <f>(Source!F100)/1000</f>
        <v>49.322000000000003</v>
      </c>
      <c r="F16" s="81">
        <f>(Source!F101)/1000</f>
        <v>0</v>
      </c>
      <c r="G16" s="81">
        <f>(Source!F92)/1000</f>
        <v>0</v>
      </c>
      <c r="H16" s="81">
        <f>(Source!F102)/1000+(Source!F103)/1000</f>
        <v>0</v>
      </c>
      <c r="I16" s="81">
        <f>E16+F16+G16+H16</f>
        <v>49.322000000000003</v>
      </c>
      <c r="J16" s="81">
        <f>(Source!F98)/1000</f>
        <v>4.1159999999999997</v>
      </c>
      <c r="T16" s="82">
        <f>(Source!P100)/1000</f>
        <v>334.358</v>
      </c>
      <c r="U16" s="82">
        <f>(Source!P101)/1000</f>
        <v>0</v>
      </c>
      <c r="V16" s="82">
        <f>(Source!P92)/1000</f>
        <v>0</v>
      </c>
      <c r="W16" s="82">
        <f>(Source!P102)/1000+(Source!P103)/1000</f>
        <v>0</v>
      </c>
      <c r="X16" s="82">
        <f>T16+U16+V16+W16</f>
        <v>334.358</v>
      </c>
      <c r="Y16" s="82">
        <f>(Source!P98)/1000</f>
        <v>27.899000000000001</v>
      </c>
      <c r="AI16" s="80">
        <v>0</v>
      </c>
      <c r="AJ16" s="80">
        <v>0</v>
      </c>
      <c r="AK16" s="80"/>
      <c r="AL16" s="80"/>
      <c r="AM16" s="80"/>
      <c r="AN16" s="80">
        <v>0</v>
      </c>
      <c r="AO16" s="80"/>
      <c r="AP16" s="80"/>
      <c r="AT16" s="81">
        <v>41682</v>
      </c>
      <c r="AU16" s="81">
        <v>35926</v>
      </c>
      <c r="AV16" s="81">
        <v>0</v>
      </c>
      <c r="AW16" s="81">
        <v>0</v>
      </c>
      <c r="AX16" s="81">
        <v>0</v>
      </c>
      <c r="AY16" s="81">
        <v>1640</v>
      </c>
      <c r="AZ16" s="81">
        <v>184</v>
      </c>
      <c r="BA16" s="81">
        <v>4116</v>
      </c>
      <c r="BB16" s="81">
        <v>49322</v>
      </c>
      <c r="BC16" s="81">
        <v>0</v>
      </c>
      <c r="BD16" s="81">
        <v>0</v>
      </c>
      <c r="BE16" s="81">
        <v>0</v>
      </c>
      <c r="BF16" s="81">
        <v>488.65950800000002</v>
      </c>
      <c r="BG16" s="81">
        <v>14.401949</v>
      </c>
      <c r="BH16" s="81">
        <v>0</v>
      </c>
      <c r="BI16" s="81">
        <v>4684</v>
      </c>
      <c r="BJ16" s="81">
        <v>2956</v>
      </c>
      <c r="BK16" s="81">
        <v>49322</v>
      </c>
      <c r="BR16" s="82">
        <v>282589</v>
      </c>
      <c r="BS16" s="82">
        <v>243575</v>
      </c>
      <c r="BT16" s="82">
        <v>0</v>
      </c>
      <c r="BU16" s="82">
        <v>0</v>
      </c>
      <c r="BV16" s="82">
        <v>0</v>
      </c>
      <c r="BW16" s="82">
        <v>11115</v>
      </c>
      <c r="BX16" s="82">
        <v>1231</v>
      </c>
      <c r="BY16" s="82">
        <v>27899</v>
      </c>
      <c r="BZ16" s="82">
        <v>334358</v>
      </c>
      <c r="CA16" s="82">
        <v>0</v>
      </c>
      <c r="CB16" s="82">
        <v>0</v>
      </c>
      <c r="CC16" s="82">
        <v>0</v>
      </c>
      <c r="CD16" s="82">
        <v>488.65950800000002</v>
      </c>
      <c r="CE16" s="82">
        <v>14.401949</v>
      </c>
      <c r="CF16" s="82">
        <v>0</v>
      </c>
      <c r="CG16" s="82">
        <v>31732</v>
      </c>
      <c r="CH16" s="82">
        <v>20037</v>
      </c>
      <c r="CI16" s="82">
        <v>334358</v>
      </c>
    </row>
    <row r="18" spans="1:40" x14ac:dyDescent="0.2">
      <c r="A18">
        <v>51</v>
      </c>
      <c r="E18" s="83">
        <f>SUMIF(A16:A17,3,E16:E17)</f>
        <v>49.322000000000003</v>
      </c>
      <c r="F18" s="83">
        <f>SUMIF(A16:A17,3,F16:F17)</f>
        <v>0</v>
      </c>
      <c r="G18" s="83">
        <f>SUMIF(A16:A17,3,G16:G17)</f>
        <v>0</v>
      </c>
      <c r="H18" s="83">
        <f>SUMIF(A16:A17,3,H16:H17)</f>
        <v>0</v>
      </c>
      <c r="I18" s="83">
        <f>SUMIF(A16:A17,3,I16:I17)</f>
        <v>49.322000000000003</v>
      </c>
      <c r="J18" s="83">
        <f>SUMIF(A16:A17,3,J16:J17)</f>
        <v>4.1159999999999997</v>
      </c>
      <c r="K18" s="83"/>
      <c r="L18" s="83"/>
      <c r="M18" s="83"/>
      <c r="N18" s="83"/>
      <c r="O18" s="83"/>
      <c r="P18" s="83"/>
      <c r="Q18" s="83"/>
      <c r="R18" s="83"/>
      <c r="S18" s="83"/>
      <c r="T18" s="75">
        <f>SUMIF(A16:A17,3,T16:T17)</f>
        <v>334.358</v>
      </c>
      <c r="U18" s="75">
        <f>SUMIF(A16:A17,3,U16:U17)</f>
        <v>0</v>
      </c>
      <c r="V18" s="75">
        <f>SUMIF(A16:A17,3,V16:V17)</f>
        <v>0</v>
      </c>
      <c r="W18" s="75">
        <f>SUMIF(A16:A17,3,W16:W17)</f>
        <v>0</v>
      </c>
      <c r="X18" s="75">
        <f>SUMIF(A16:A17,3,X16:X17)</f>
        <v>334.358</v>
      </c>
      <c r="Y18" s="75">
        <f>SUMIF(A16:A17,3,Y16:Y17)</f>
        <v>27.899000000000001</v>
      </c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</row>
    <row r="20" spans="1:40" x14ac:dyDescent="0.2">
      <c r="A20" s="78">
        <v>50</v>
      </c>
      <c r="B20" s="78">
        <v>0</v>
      </c>
      <c r="C20" s="78">
        <v>0</v>
      </c>
      <c r="D20" s="78">
        <v>1</v>
      </c>
      <c r="E20" s="78">
        <v>201</v>
      </c>
      <c r="F20" s="78">
        <v>41682</v>
      </c>
      <c r="G20" s="78" t="s">
        <v>408</v>
      </c>
      <c r="H20" s="78" t="s">
        <v>301</v>
      </c>
      <c r="I20" s="78"/>
      <c r="J20" s="78"/>
      <c r="K20" s="78">
        <v>201</v>
      </c>
      <c r="L20" s="78">
        <v>1</v>
      </c>
      <c r="M20" s="78">
        <v>3</v>
      </c>
      <c r="N20" s="78"/>
      <c r="O20" s="78">
        <v>0</v>
      </c>
      <c r="P20" s="78">
        <v>282589</v>
      </c>
    </row>
    <row r="21" spans="1:40" x14ac:dyDescent="0.2">
      <c r="A21" s="78">
        <v>50</v>
      </c>
      <c r="B21" s="78">
        <v>0</v>
      </c>
      <c r="C21" s="78">
        <v>0</v>
      </c>
      <c r="D21" s="78">
        <v>1</v>
      </c>
      <c r="E21" s="78">
        <v>202</v>
      </c>
      <c r="F21" s="78">
        <v>35926</v>
      </c>
      <c r="G21" s="78" t="s">
        <v>409</v>
      </c>
      <c r="H21" s="78" t="s">
        <v>410</v>
      </c>
      <c r="I21" s="78"/>
      <c r="J21" s="78"/>
      <c r="K21" s="78">
        <v>202</v>
      </c>
      <c r="L21" s="78">
        <v>2</v>
      </c>
      <c r="M21" s="78">
        <v>3</v>
      </c>
      <c r="N21" s="78"/>
      <c r="O21" s="78">
        <v>0</v>
      </c>
      <c r="P21" s="78">
        <v>243575</v>
      </c>
    </row>
    <row r="22" spans="1:40" x14ac:dyDescent="0.2">
      <c r="A22" s="78">
        <v>50</v>
      </c>
      <c r="B22" s="78">
        <v>0</v>
      </c>
      <c r="C22" s="78">
        <v>0</v>
      </c>
      <c r="D22" s="78">
        <v>1</v>
      </c>
      <c r="E22" s="78">
        <v>222</v>
      </c>
      <c r="F22" s="78">
        <v>0</v>
      </c>
      <c r="G22" s="78" t="s">
        <v>411</v>
      </c>
      <c r="H22" s="78" t="s">
        <v>412</v>
      </c>
      <c r="I22" s="78"/>
      <c r="J22" s="78"/>
      <c r="K22" s="78">
        <v>222</v>
      </c>
      <c r="L22" s="78">
        <v>3</v>
      </c>
      <c r="M22" s="78">
        <v>3</v>
      </c>
      <c r="N22" s="78"/>
      <c r="O22" s="78">
        <v>0</v>
      </c>
      <c r="P22" s="78">
        <v>0</v>
      </c>
    </row>
    <row r="23" spans="1:40" x14ac:dyDescent="0.2">
      <c r="A23" s="78">
        <v>50</v>
      </c>
      <c r="B23" s="78">
        <v>0</v>
      </c>
      <c r="C23" s="78">
        <v>0</v>
      </c>
      <c r="D23" s="78">
        <v>1</v>
      </c>
      <c r="E23" s="78">
        <v>225</v>
      </c>
      <c r="F23" s="78">
        <v>35926</v>
      </c>
      <c r="G23" s="78" t="s">
        <v>413</v>
      </c>
      <c r="H23" s="78" t="s">
        <v>414</v>
      </c>
      <c r="I23" s="78"/>
      <c r="J23" s="78"/>
      <c r="K23" s="78">
        <v>225</v>
      </c>
      <c r="L23" s="78">
        <v>4</v>
      </c>
      <c r="M23" s="78">
        <v>3</v>
      </c>
      <c r="N23" s="78"/>
      <c r="O23" s="78">
        <v>0</v>
      </c>
      <c r="P23" s="78">
        <v>243575</v>
      </c>
    </row>
    <row r="24" spans="1:40" x14ac:dyDescent="0.2">
      <c r="A24" s="78">
        <v>50</v>
      </c>
      <c r="B24" s="78">
        <v>0</v>
      </c>
      <c r="C24" s="78">
        <v>0</v>
      </c>
      <c r="D24" s="78">
        <v>1</v>
      </c>
      <c r="E24" s="78">
        <v>226</v>
      </c>
      <c r="F24" s="78">
        <v>35926</v>
      </c>
      <c r="G24" s="78" t="s">
        <v>415</v>
      </c>
      <c r="H24" s="78" t="s">
        <v>416</v>
      </c>
      <c r="I24" s="78"/>
      <c r="J24" s="78"/>
      <c r="K24" s="78">
        <v>226</v>
      </c>
      <c r="L24" s="78">
        <v>5</v>
      </c>
      <c r="M24" s="78">
        <v>3</v>
      </c>
      <c r="N24" s="78"/>
      <c r="O24" s="78">
        <v>0</v>
      </c>
      <c r="P24" s="78">
        <v>243575</v>
      </c>
    </row>
    <row r="25" spans="1:40" x14ac:dyDescent="0.2">
      <c r="A25" s="78">
        <v>50</v>
      </c>
      <c r="B25" s="78">
        <v>0</v>
      </c>
      <c r="C25" s="78">
        <v>0</v>
      </c>
      <c r="D25" s="78">
        <v>1</v>
      </c>
      <c r="E25" s="78">
        <v>227</v>
      </c>
      <c r="F25" s="78">
        <v>0</v>
      </c>
      <c r="G25" s="78" t="s">
        <v>417</v>
      </c>
      <c r="H25" s="78" t="s">
        <v>418</v>
      </c>
      <c r="I25" s="78"/>
      <c r="J25" s="78"/>
      <c r="K25" s="78">
        <v>227</v>
      </c>
      <c r="L25" s="78">
        <v>6</v>
      </c>
      <c r="M25" s="78">
        <v>3</v>
      </c>
      <c r="N25" s="78"/>
      <c r="O25" s="78">
        <v>0</v>
      </c>
      <c r="P25" s="78">
        <v>0</v>
      </c>
    </row>
    <row r="26" spans="1:40" x14ac:dyDescent="0.2">
      <c r="A26" s="78">
        <v>50</v>
      </c>
      <c r="B26" s="78">
        <v>0</v>
      </c>
      <c r="C26" s="78">
        <v>0</v>
      </c>
      <c r="D26" s="78">
        <v>1</v>
      </c>
      <c r="E26" s="78">
        <v>228</v>
      </c>
      <c r="F26" s="78">
        <v>35926</v>
      </c>
      <c r="G26" s="78" t="s">
        <v>419</v>
      </c>
      <c r="H26" s="78" t="s">
        <v>420</v>
      </c>
      <c r="I26" s="78"/>
      <c r="J26" s="78"/>
      <c r="K26" s="78">
        <v>228</v>
      </c>
      <c r="L26" s="78">
        <v>7</v>
      </c>
      <c r="M26" s="78">
        <v>3</v>
      </c>
      <c r="N26" s="78"/>
      <c r="O26" s="78">
        <v>0</v>
      </c>
      <c r="P26" s="78">
        <v>243575</v>
      </c>
    </row>
    <row r="27" spans="1:40" x14ac:dyDescent="0.2">
      <c r="A27" s="78">
        <v>50</v>
      </c>
      <c r="B27" s="78">
        <v>0</v>
      </c>
      <c r="C27" s="78">
        <v>0</v>
      </c>
      <c r="D27" s="78">
        <v>1</v>
      </c>
      <c r="E27" s="78">
        <v>216</v>
      </c>
      <c r="F27" s="78">
        <v>0</v>
      </c>
      <c r="G27" s="78" t="s">
        <v>421</v>
      </c>
      <c r="H27" s="78" t="s">
        <v>422</v>
      </c>
      <c r="I27" s="78"/>
      <c r="J27" s="78"/>
      <c r="K27" s="78">
        <v>216</v>
      </c>
      <c r="L27" s="78">
        <v>8</v>
      </c>
      <c r="M27" s="78">
        <v>3</v>
      </c>
      <c r="N27" s="78"/>
      <c r="O27" s="78">
        <v>0</v>
      </c>
      <c r="P27" s="78">
        <v>0</v>
      </c>
    </row>
    <row r="28" spans="1:40" x14ac:dyDescent="0.2">
      <c r="A28" s="78">
        <v>50</v>
      </c>
      <c r="B28" s="78">
        <v>0</v>
      </c>
      <c r="C28" s="78">
        <v>0</v>
      </c>
      <c r="D28" s="78">
        <v>1</v>
      </c>
      <c r="E28" s="78">
        <v>223</v>
      </c>
      <c r="F28" s="78">
        <v>0</v>
      </c>
      <c r="G28" s="78" t="s">
        <v>423</v>
      </c>
      <c r="H28" s="78" t="s">
        <v>424</v>
      </c>
      <c r="I28" s="78"/>
      <c r="J28" s="78"/>
      <c r="K28" s="78">
        <v>223</v>
      </c>
      <c r="L28" s="78">
        <v>9</v>
      </c>
      <c r="M28" s="78">
        <v>3</v>
      </c>
      <c r="N28" s="78"/>
      <c r="O28" s="78">
        <v>0</v>
      </c>
      <c r="P28" s="78">
        <v>0</v>
      </c>
    </row>
    <row r="29" spans="1:40" x14ac:dyDescent="0.2">
      <c r="A29" s="78">
        <v>50</v>
      </c>
      <c r="B29" s="78">
        <v>0</v>
      </c>
      <c r="C29" s="78">
        <v>0</v>
      </c>
      <c r="D29" s="78">
        <v>1</v>
      </c>
      <c r="E29" s="78">
        <v>229</v>
      </c>
      <c r="F29" s="78">
        <v>0</v>
      </c>
      <c r="G29" s="78" t="s">
        <v>425</v>
      </c>
      <c r="H29" s="78" t="s">
        <v>426</v>
      </c>
      <c r="I29" s="78"/>
      <c r="J29" s="78"/>
      <c r="K29" s="78">
        <v>229</v>
      </c>
      <c r="L29" s="78">
        <v>10</v>
      </c>
      <c r="M29" s="78">
        <v>3</v>
      </c>
      <c r="N29" s="78"/>
      <c r="O29" s="78">
        <v>0</v>
      </c>
      <c r="P29" s="78">
        <v>0</v>
      </c>
    </row>
    <row r="30" spans="1:40" x14ac:dyDescent="0.2">
      <c r="A30" s="78">
        <v>50</v>
      </c>
      <c r="B30" s="78">
        <v>0</v>
      </c>
      <c r="C30" s="78">
        <v>0</v>
      </c>
      <c r="D30" s="78">
        <v>1</v>
      </c>
      <c r="E30" s="78">
        <v>203</v>
      </c>
      <c r="F30" s="78">
        <v>1640</v>
      </c>
      <c r="G30" s="78" t="s">
        <v>427</v>
      </c>
      <c r="H30" s="78" t="s">
        <v>428</v>
      </c>
      <c r="I30" s="78"/>
      <c r="J30" s="78"/>
      <c r="K30" s="78">
        <v>203</v>
      </c>
      <c r="L30" s="78">
        <v>11</v>
      </c>
      <c r="M30" s="78">
        <v>3</v>
      </c>
      <c r="N30" s="78"/>
      <c r="O30" s="78">
        <v>0</v>
      </c>
      <c r="P30" s="78">
        <v>11115</v>
      </c>
    </row>
    <row r="31" spans="1:40" x14ac:dyDescent="0.2">
      <c r="A31" s="78">
        <v>50</v>
      </c>
      <c r="B31" s="78">
        <v>0</v>
      </c>
      <c r="C31" s="78">
        <v>0</v>
      </c>
      <c r="D31" s="78">
        <v>1</v>
      </c>
      <c r="E31" s="78">
        <v>231</v>
      </c>
      <c r="F31" s="78">
        <v>0</v>
      </c>
      <c r="G31" s="78" t="s">
        <v>429</v>
      </c>
      <c r="H31" s="78" t="s">
        <v>430</v>
      </c>
      <c r="I31" s="78"/>
      <c r="J31" s="78"/>
      <c r="K31" s="78">
        <v>231</v>
      </c>
      <c r="L31" s="78">
        <v>12</v>
      </c>
      <c r="M31" s="78">
        <v>3</v>
      </c>
      <c r="N31" s="78"/>
      <c r="O31" s="78">
        <v>0</v>
      </c>
      <c r="P31" s="78">
        <v>0</v>
      </c>
    </row>
    <row r="32" spans="1:40" x14ac:dyDescent="0.2">
      <c r="A32" s="78">
        <v>50</v>
      </c>
      <c r="B32" s="78">
        <v>0</v>
      </c>
      <c r="C32" s="78">
        <v>0</v>
      </c>
      <c r="D32" s="78">
        <v>1</v>
      </c>
      <c r="E32" s="78">
        <v>204</v>
      </c>
      <c r="F32" s="78">
        <v>184</v>
      </c>
      <c r="G32" s="78" t="s">
        <v>431</v>
      </c>
      <c r="H32" s="78" t="s">
        <v>432</v>
      </c>
      <c r="I32" s="78"/>
      <c r="J32" s="78"/>
      <c r="K32" s="78">
        <v>204</v>
      </c>
      <c r="L32" s="78">
        <v>13</v>
      </c>
      <c r="M32" s="78">
        <v>3</v>
      </c>
      <c r="N32" s="78"/>
      <c r="O32" s="78">
        <v>0</v>
      </c>
      <c r="P32" s="78">
        <v>1231</v>
      </c>
    </row>
    <row r="33" spans="1:16" x14ac:dyDescent="0.2">
      <c r="A33" s="78">
        <v>50</v>
      </c>
      <c r="B33" s="78">
        <v>0</v>
      </c>
      <c r="C33" s="78">
        <v>0</v>
      </c>
      <c r="D33" s="78">
        <v>1</v>
      </c>
      <c r="E33" s="78">
        <v>205</v>
      </c>
      <c r="F33" s="78">
        <v>4116</v>
      </c>
      <c r="G33" s="78" t="s">
        <v>235</v>
      </c>
      <c r="H33" s="78" t="s">
        <v>433</v>
      </c>
      <c r="I33" s="78"/>
      <c r="J33" s="78"/>
      <c r="K33" s="78">
        <v>205</v>
      </c>
      <c r="L33" s="78">
        <v>14</v>
      </c>
      <c r="M33" s="78">
        <v>3</v>
      </c>
      <c r="N33" s="78"/>
      <c r="O33" s="78">
        <v>0</v>
      </c>
      <c r="P33" s="78">
        <v>27899</v>
      </c>
    </row>
    <row r="34" spans="1:16" x14ac:dyDescent="0.2">
      <c r="A34" s="78">
        <v>50</v>
      </c>
      <c r="B34" s="78">
        <v>0</v>
      </c>
      <c r="C34" s="78">
        <v>0</v>
      </c>
      <c r="D34" s="78">
        <v>1</v>
      </c>
      <c r="E34" s="78">
        <v>232</v>
      </c>
      <c r="F34" s="78">
        <v>0</v>
      </c>
      <c r="G34" s="78" t="s">
        <v>434</v>
      </c>
      <c r="H34" s="78" t="s">
        <v>435</v>
      </c>
      <c r="I34" s="78"/>
      <c r="J34" s="78"/>
      <c r="K34" s="78">
        <v>232</v>
      </c>
      <c r="L34" s="78">
        <v>15</v>
      </c>
      <c r="M34" s="78">
        <v>3</v>
      </c>
      <c r="N34" s="78"/>
      <c r="O34" s="78">
        <v>0</v>
      </c>
      <c r="P34" s="78">
        <v>0</v>
      </c>
    </row>
    <row r="35" spans="1:16" x14ac:dyDescent="0.2">
      <c r="A35" s="78">
        <v>50</v>
      </c>
      <c r="B35" s="78">
        <v>0</v>
      </c>
      <c r="C35" s="78">
        <v>0</v>
      </c>
      <c r="D35" s="78">
        <v>1</v>
      </c>
      <c r="E35" s="78">
        <v>214</v>
      </c>
      <c r="F35" s="78">
        <v>49322</v>
      </c>
      <c r="G35" s="78" t="s">
        <v>436</v>
      </c>
      <c r="H35" s="78" t="s">
        <v>437</v>
      </c>
      <c r="I35" s="78"/>
      <c r="J35" s="78"/>
      <c r="K35" s="78">
        <v>214</v>
      </c>
      <c r="L35" s="78">
        <v>16</v>
      </c>
      <c r="M35" s="78">
        <v>3</v>
      </c>
      <c r="N35" s="78"/>
      <c r="O35" s="78">
        <v>0</v>
      </c>
      <c r="P35" s="78">
        <v>334358</v>
      </c>
    </row>
    <row r="36" spans="1:16" x14ac:dyDescent="0.2">
      <c r="A36" s="78">
        <v>50</v>
      </c>
      <c r="B36" s="78">
        <v>0</v>
      </c>
      <c r="C36" s="78">
        <v>0</v>
      </c>
      <c r="D36" s="78">
        <v>1</v>
      </c>
      <c r="E36" s="78">
        <v>215</v>
      </c>
      <c r="F36" s="78">
        <v>0</v>
      </c>
      <c r="G36" s="78" t="s">
        <v>438</v>
      </c>
      <c r="H36" s="78" t="s">
        <v>439</v>
      </c>
      <c r="I36" s="78"/>
      <c r="J36" s="78"/>
      <c r="K36" s="78">
        <v>215</v>
      </c>
      <c r="L36" s="78">
        <v>17</v>
      </c>
      <c r="M36" s="78">
        <v>3</v>
      </c>
      <c r="N36" s="78"/>
      <c r="O36" s="78">
        <v>0</v>
      </c>
      <c r="P36" s="78">
        <v>0</v>
      </c>
    </row>
    <row r="37" spans="1:16" x14ac:dyDescent="0.2">
      <c r="A37" s="78">
        <v>50</v>
      </c>
      <c r="B37" s="78">
        <v>0</v>
      </c>
      <c r="C37" s="78">
        <v>0</v>
      </c>
      <c r="D37" s="78">
        <v>1</v>
      </c>
      <c r="E37" s="78">
        <v>217</v>
      </c>
      <c r="F37" s="78">
        <v>0</v>
      </c>
      <c r="G37" s="78" t="s">
        <v>323</v>
      </c>
      <c r="H37" s="78" t="s">
        <v>440</v>
      </c>
      <c r="I37" s="78"/>
      <c r="J37" s="78"/>
      <c r="K37" s="78">
        <v>217</v>
      </c>
      <c r="L37" s="78">
        <v>18</v>
      </c>
      <c r="M37" s="78">
        <v>3</v>
      </c>
      <c r="N37" s="78"/>
      <c r="O37" s="78">
        <v>0</v>
      </c>
      <c r="P37" s="78">
        <v>0</v>
      </c>
    </row>
    <row r="38" spans="1:16" x14ac:dyDescent="0.2">
      <c r="A38" s="78">
        <v>50</v>
      </c>
      <c r="B38" s="78">
        <v>0</v>
      </c>
      <c r="C38" s="78">
        <v>0</v>
      </c>
      <c r="D38" s="78">
        <v>1</v>
      </c>
      <c r="E38" s="78">
        <v>230</v>
      </c>
      <c r="F38" s="78">
        <v>0</v>
      </c>
      <c r="G38" s="78" t="s">
        <v>441</v>
      </c>
      <c r="H38" s="78" t="s">
        <v>442</v>
      </c>
      <c r="I38" s="78"/>
      <c r="J38" s="78"/>
      <c r="K38" s="78">
        <v>230</v>
      </c>
      <c r="L38" s="78">
        <v>19</v>
      </c>
      <c r="M38" s="78">
        <v>3</v>
      </c>
      <c r="N38" s="78"/>
      <c r="O38" s="78">
        <v>0</v>
      </c>
      <c r="P38" s="78">
        <v>0</v>
      </c>
    </row>
    <row r="39" spans="1:16" x14ac:dyDescent="0.2">
      <c r="A39" s="78">
        <v>50</v>
      </c>
      <c r="B39" s="78">
        <v>0</v>
      </c>
      <c r="C39" s="78">
        <v>0</v>
      </c>
      <c r="D39" s="78">
        <v>1</v>
      </c>
      <c r="E39" s="78">
        <v>206</v>
      </c>
      <c r="F39" s="78">
        <v>0</v>
      </c>
      <c r="G39" s="78" t="s">
        <v>443</v>
      </c>
      <c r="H39" s="78" t="s">
        <v>444</v>
      </c>
      <c r="I39" s="78"/>
      <c r="J39" s="78"/>
      <c r="K39" s="78">
        <v>206</v>
      </c>
      <c r="L39" s="78">
        <v>20</v>
      </c>
      <c r="M39" s="78">
        <v>3</v>
      </c>
      <c r="N39" s="78"/>
      <c r="O39" s="78">
        <v>0</v>
      </c>
      <c r="P39" s="78">
        <v>0</v>
      </c>
    </row>
    <row r="40" spans="1:16" x14ac:dyDescent="0.2">
      <c r="A40" s="78">
        <v>50</v>
      </c>
      <c r="B40" s="78">
        <v>0</v>
      </c>
      <c r="C40" s="78">
        <v>0</v>
      </c>
      <c r="D40" s="78">
        <v>1</v>
      </c>
      <c r="E40" s="78">
        <v>207</v>
      </c>
      <c r="F40" s="78">
        <v>488.65950800000002</v>
      </c>
      <c r="G40" s="78" t="s">
        <v>445</v>
      </c>
      <c r="H40" s="78" t="s">
        <v>446</v>
      </c>
      <c r="I40" s="78"/>
      <c r="J40" s="78"/>
      <c r="K40" s="78">
        <v>207</v>
      </c>
      <c r="L40" s="78">
        <v>21</v>
      </c>
      <c r="M40" s="78">
        <v>3</v>
      </c>
      <c r="N40" s="78"/>
      <c r="O40" s="78">
        <v>-1</v>
      </c>
      <c r="P40" s="78">
        <v>488.65950800000002</v>
      </c>
    </row>
    <row r="41" spans="1:16" x14ac:dyDescent="0.2">
      <c r="A41" s="78">
        <v>50</v>
      </c>
      <c r="B41" s="78">
        <v>0</v>
      </c>
      <c r="C41" s="78">
        <v>0</v>
      </c>
      <c r="D41" s="78">
        <v>1</v>
      </c>
      <c r="E41" s="78">
        <v>208</v>
      </c>
      <c r="F41" s="78">
        <v>14.401949</v>
      </c>
      <c r="G41" s="78" t="s">
        <v>447</v>
      </c>
      <c r="H41" s="78" t="s">
        <v>448</v>
      </c>
      <c r="I41" s="78"/>
      <c r="J41" s="78"/>
      <c r="K41" s="78">
        <v>208</v>
      </c>
      <c r="L41" s="78">
        <v>22</v>
      </c>
      <c r="M41" s="78">
        <v>3</v>
      </c>
      <c r="N41" s="78"/>
      <c r="O41" s="78">
        <v>-1</v>
      </c>
      <c r="P41" s="78">
        <v>14.401949</v>
      </c>
    </row>
    <row r="42" spans="1:16" x14ac:dyDescent="0.2">
      <c r="A42" s="78">
        <v>50</v>
      </c>
      <c r="B42" s="78">
        <v>0</v>
      </c>
      <c r="C42" s="78">
        <v>0</v>
      </c>
      <c r="D42" s="78">
        <v>1</v>
      </c>
      <c r="E42" s="78">
        <v>209</v>
      </c>
      <c r="F42" s="78">
        <v>0</v>
      </c>
      <c r="G42" s="78" t="s">
        <v>449</v>
      </c>
      <c r="H42" s="78" t="s">
        <v>450</v>
      </c>
      <c r="I42" s="78"/>
      <c r="J42" s="78"/>
      <c r="K42" s="78">
        <v>209</v>
      </c>
      <c r="L42" s="78">
        <v>23</v>
      </c>
      <c r="M42" s="78">
        <v>3</v>
      </c>
      <c r="N42" s="78"/>
      <c r="O42" s="78">
        <v>0</v>
      </c>
      <c r="P42" s="78">
        <v>0</v>
      </c>
    </row>
    <row r="43" spans="1:16" x14ac:dyDescent="0.2">
      <c r="A43" s="78">
        <v>50</v>
      </c>
      <c r="B43" s="78">
        <v>0</v>
      </c>
      <c r="C43" s="78">
        <v>0</v>
      </c>
      <c r="D43" s="78">
        <v>1</v>
      </c>
      <c r="E43" s="78">
        <v>210</v>
      </c>
      <c r="F43" s="78">
        <v>4684</v>
      </c>
      <c r="G43" s="78" t="s">
        <v>451</v>
      </c>
      <c r="H43" s="78" t="s">
        <v>452</v>
      </c>
      <c r="I43" s="78"/>
      <c r="J43" s="78"/>
      <c r="K43" s="78">
        <v>210</v>
      </c>
      <c r="L43" s="78">
        <v>24</v>
      </c>
      <c r="M43" s="78">
        <v>3</v>
      </c>
      <c r="N43" s="78"/>
      <c r="O43" s="78">
        <v>0</v>
      </c>
      <c r="P43" s="78">
        <v>31732</v>
      </c>
    </row>
    <row r="44" spans="1:16" x14ac:dyDescent="0.2">
      <c r="A44" s="78">
        <v>50</v>
      </c>
      <c r="B44" s="78">
        <v>0</v>
      </c>
      <c r="C44" s="78">
        <v>0</v>
      </c>
      <c r="D44" s="78">
        <v>1</v>
      </c>
      <c r="E44" s="78">
        <v>211</v>
      </c>
      <c r="F44" s="78">
        <v>2956</v>
      </c>
      <c r="G44" s="78" t="s">
        <v>453</v>
      </c>
      <c r="H44" s="78" t="s">
        <v>454</v>
      </c>
      <c r="I44" s="78"/>
      <c r="J44" s="78"/>
      <c r="K44" s="78">
        <v>211</v>
      </c>
      <c r="L44" s="78">
        <v>25</v>
      </c>
      <c r="M44" s="78">
        <v>3</v>
      </c>
      <c r="N44" s="78"/>
      <c r="O44" s="78">
        <v>0</v>
      </c>
      <c r="P44" s="78">
        <v>20037</v>
      </c>
    </row>
    <row r="45" spans="1:16" x14ac:dyDescent="0.2">
      <c r="A45" s="78">
        <v>50</v>
      </c>
      <c r="B45" s="78">
        <v>0</v>
      </c>
      <c r="C45" s="78">
        <v>0</v>
      </c>
      <c r="D45" s="78">
        <v>1</v>
      </c>
      <c r="E45" s="78">
        <v>224</v>
      </c>
      <c r="F45" s="78">
        <v>49322</v>
      </c>
      <c r="G45" s="78" t="s">
        <v>184</v>
      </c>
      <c r="H45" s="78" t="s">
        <v>455</v>
      </c>
      <c r="I45" s="78"/>
      <c r="J45" s="78"/>
      <c r="K45" s="78">
        <v>224</v>
      </c>
      <c r="L45" s="78">
        <v>26</v>
      </c>
      <c r="M45" s="78">
        <v>3</v>
      </c>
      <c r="N45" s="78"/>
      <c r="O45" s="78">
        <v>0</v>
      </c>
      <c r="P45" s="78">
        <v>334358</v>
      </c>
    </row>
    <row r="47" spans="1:16" x14ac:dyDescent="0.2">
      <c r="A47">
        <v>-1</v>
      </c>
    </row>
    <row r="50" spans="1:34" x14ac:dyDescent="0.2">
      <c r="A50" s="76">
        <v>75</v>
      </c>
      <c r="B50" s="76" t="s">
        <v>515</v>
      </c>
      <c r="C50" s="76">
        <v>2000</v>
      </c>
      <c r="D50" s="76">
        <v>0</v>
      </c>
      <c r="E50" s="76">
        <v>1</v>
      </c>
      <c r="F50" s="76">
        <v>0</v>
      </c>
      <c r="G50" s="76">
        <v>0</v>
      </c>
      <c r="H50" s="76">
        <v>1</v>
      </c>
      <c r="I50" s="76">
        <v>0</v>
      </c>
      <c r="J50" s="76">
        <v>4</v>
      </c>
      <c r="K50" s="76">
        <v>0</v>
      </c>
      <c r="L50" s="76">
        <v>0</v>
      </c>
      <c r="M50" s="76">
        <v>0</v>
      </c>
      <c r="N50" s="76">
        <v>34744228</v>
      </c>
      <c r="O50" s="76">
        <v>1</v>
      </c>
    </row>
    <row r="51" spans="1:34" x14ac:dyDescent="0.2">
      <c r="A51" s="76">
        <v>75</v>
      </c>
      <c r="B51" s="76" t="s">
        <v>516</v>
      </c>
      <c r="C51" s="76">
        <v>2019</v>
      </c>
      <c r="D51" s="76">
        <v>1</v>
      </c>
      <c r="E51" s="76">
        <v>0</v>
      </c>
      <c r="F51" s="76">
        <v>0</v>
      </c>
      <c r="G51" s="76">
        <v>0</v>
      </c>
      <c r="H51" s="76">
        <v>1</v>
      </c>
      <c r="I51" s="76">
        <v>0</v>
      </c>
      <c r="J51" s="76">
        <v>4</v>
      </c>
      <c r="K51" s="76">
        <v>0</v>
      </c>
      <c r="L51" s="76">
        <v>0</v>
      </c>
      <c r="M51" s="76">
        <v>1</v>
      </c>
      <c r="N51" s="76">
        <v>34744229</v>
      </c>
      <c r="O51" s="76">
        <v>2</v>
      </c>
    </row>
    <row r="52" spans="1:34" x14ac:dyDescent="0.2">
      <c r="A52" s="79">
        <v>3</v>
      </c>
      <c r="B52" s="79" t="s">
        <v>517</v>
      </c>
      <c r="C52" s="79">
        <v>6.78</v>
      </c>
      <c r="D52" s="79">
        <v>1</v>
      </c>
      <c r="E52" s="79">
        <v>1</v>
      </c>
      <c r="F52" s="79">
        <v>1</v>
      </c>
      <c r="G52" s="79">
        <v>1</v>
      </c>
      <c r="H52" s="79">
        <v>6.78</v>
      </c>
      <c r="I52" s="79">
        <v>6.78</v>
      </c>
      <c r="J52" s="79">
        <v>1</v>
      </c>
      <c r="K52" s="79">
        <v>12.4</v>
      </c>
      <c r="L52" s="79">
        <v>5.74</v>
      </c>
      <c r="M52" s="79">
        <v>6.78</v>
      </c>
      <c r="N52" s="79">
        <v>1</v>
      </c>
      <c r="O52" s="79">
        <v>6.78</v>
      </c>
      <c r="P52" s="79">
        <v>6.78</v>
      </c>
      <c r="Q52" s="79">
        <v>12.4</v>
      </c>
      <c r="R52" s="79">
        <v>5.74</v>
      </c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</row>
  </sheetData>
  <printOptions gridLines="1"/>
  <pageMargins left="0.75" right="0.75" top="1" bottom="1" header="0.5" footer="0.5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268"/>
  <sheetViews>
    <sheetView zoomScaleNormal="100" workbookViewId="0"/>
  </sheetViews>
  <sheetFormatPr defaultRowHeight="12.75" x14ac:dyDescent="0.2"/>
  <cols>
    <col min="1" max="1025" width="8.5703125"/>
  </cols>
  <sheetData>
    <row r="1" spans="1:200" x14ac:dyDescent="0.2">
      <c r="A1">
        <f>ROW(Source!A24)</f>
        <v>24</v>
      </c>
      <c r="B1">
        <v>34744228</v>
      </c>
      <c r="C1">
        <v>34744291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519</v>
      </c>
      <c r="K1" t="s">
        <v>520</v>
      </c>
      <c r="L1">
        <v>1191</v>
      </c>
      <c r="N1">
        <v>1013</v>
      </c>
      <c r="O1" t="s">
        <v>521</v>
      </c>
      <c r="P1" t="s">
        <v>521</v>
      </c>
      <c r="Q1">
        <v>1</v>
      </c>
      <c r="W1">
        <v>0</v>
      </c>
      <c r="X1">
        <v>735429535</v>
      </c>
      <c r="Y1">
        <v>15.9</v>
      </c>
      <c r="AA1">
        <v>0</v>
      </c>
      <c r="AB1">
        <v>0</v>
      </c>
      <c r="AC1">
        <v>0</v>
      </c>
      <c r="AD1">
        <v>7.8</v>
      </c>
      <c r="AE1">
        <v>0</v>
      </c>
      <c r="AF1">
        <v>0</v>
      </c>
      <c r="AG1">
        <v>0</v>
      </c>
      <c r="AH1">
        <v>7.8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T1">
        <v>15.9</v>
      </c>
      <c r="AV1">
        <v>1</v>
      </c>
      <c r="AW1">
        <v>2</v>
      </c>
      <c r="AX1">
        <v>34744294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24.713370000000001</v>
      </c>
      <c r="CY1">
        <f>AD1</f>
        <v>7.8</v>
      </c>
      <c r="CZ1">
        <f>AH1</f>
        <v>7.8</v>
      </c>
      <c r="DA1">
        <f>AL1</f>
        <v>1</v>
      </c>
      <c r="DB1">
        <v>0</v>
      </c>
      <c r="GQ1">
        <v>-1</v>
      </c>
      <c r="GR1">
        <v>-1</v>
      </c>
    </row>
    <row r="2" spans="1:200" x14ac:dyDescent="0.2">
      <c r="A2">
        <f>ROW(Source!A24)</f>
        <v>24</v>
      </c>
      <c r="B2">
        <v>34744228</v>
      </c>
      <c r="C2">
        <v>34744291</v>
      </c>
      <c r="D2">
        <v>31526946</v>
      </c>
      <c r="E2">
        <v>1</v>
      </c>
      <c r="F2">
        <v>1</v>
      </c>
      <c r="G2">
        <v>1</v>
      </c>
      <c r="H2">
        <v>2</v>
      </c>
      <c r="I2" t="s">
        <v>522</v>
      </c>
      <c r="J2" t="s">
        <v>523</v>
      </c>
      <c r="K2" t="s">
        <v>524</v>
      </c>
      <c r="L2">
        <v>1368</v>
      </c>
      <c r="N2">
        <v>1011</v>
      </c>
      <c r="O2" t="s">
        <v>525</v>
      </c>
      <c r="P2" t="s">
        <v>525</v>
      </c>
      <c r="Q2">
        <v>1</v>
      </c>
      <c r="W2">
        <v>0</v>
      </c>
      <c r="X2">
        <v>-1985289705</v>
      </c>
      <c r="Y2">
        <v>4.5999999999999996</v>
      </c>
      <c r="AA2">
        <v>0</v>
      </c>
      <c r="AB2">
        <v>6.66</v>
      </c>
      <c r="AC2">
        <v>0</v>
      </c>
      <c r="AD2">
        <v>0</v>
      </c>
      <c r="AE2">
        <v>0</v>
      </c>
      <c r="AF2">
        <v>6.66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T2">
        <v>4.5999999999999996</v>
      </c>
      <c r="AV2">
        <v>0</v>
      </c>
      <c r="AW2">
        <v>2</v>
      </c>
      <c r="AX2">
        <v>34744295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7.1497799999999998</v>
      </c>
      <c r="CY2">
        <f>AB2</f>
        <v>6.66</v>
      </c>
      <c r="CZ2">
        <f>AF2</f>
        <v>6.66</v>
      </c>
      <c r="DA2">
        <f>AJ2</f>
        <v>1</v>
      </c>
      <c r="DB2">
        <v>0</v>
      </c>
      <c r="GQ2">
        <v>-1</v>
      </c>
      <c r="GR2">
        <v>-1</v>
      </c>
    </row>
    <row r="3" spans="1:200" x14ac:dyDescent="0.2">
      <c r="A3">
        <f>ROW(Source!A25)</f>
        <v>25</v>
      </c>
      <c r="B3">
        <v>34744229</v>
      </c>
      <c r="C3">
        <v>34744291</v>
      </c>
      <c r="D3">
        <v>31709613</v>
      </c>
      <c r="E3">
        <v>1</v>
      </c>
      <c r="F3">
        <v>1</v>
      </c>
      <c r="G3">
        <v>1</v>
      </c>
      <c r="H3">
        <v>1</v>
      </c>
      <c r="I3" t="s">
        <v>519</v>
      </c>
      <c r="K3" t="s">
        <v>520</v>
      </c>
      <c r="L3">
        <v>1191</v>
      </c>
      <c r="N3">
        <v>1013</v>
      </c>
      <c r="O3" t="s">
        <v>521</v>
      </c>
      <c r="P3" t="s">
        <v>521</v>
      </c>
      <c r="Q3">
        <v>1</v>
      </c>
      <c r="W3">
        <v>0</v>
      </c>
      <c r="X3">
        <v>735429535</v>
      </c>
      <c r="Y3">
        <v>15.9</v>
      </c>
      <c r="AA3">
        <v>0</v>
      </c>
      <c r="AB3">
        <v>0</v>
      </c>
      <c r="AC3">
        <v>0</v>
      </c>
      <c r="AD3">
        <v>52.88</v>
      </c>
      <c r="AE3">
        <v>0</v>
      </c>
      <c r="AF3">
        <v>0</v>
      </c>
      <c r="AG3">
        <v>0</v>
      </c>
      <c r="AH3">
        <v>7.8</v>
      </c>
      <c r="AI3">
        <v>1</v>
      </c>
      <c r="AJ3">
        <v>1</v>
      </c>
      <c r="AK3">
        <v>1</v>
      </c>
      <c r="AL3">
        <v>6.78</v>
      </c>
      <c r="AN3">
        <v>0</v>
      </c>
      <c r="AO3">
        <v>1</v>
      </c>
      <c r="AP3">
        <v>0</v>
      </c>
      <c r="AQ3">
        <v>0</v>
      </c>
      <c r="AR3">
        <v>0</v>
      </c>
      <c r="AT3">
        <v>15.9</v>
      </c>
      <c r="AV3">
        <v>1</v>
      </c>
      <c r="AW3">
        <v>2</v>
      </c>
      <c r="AX3">
        <v>34744294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24.713370000000001</v>
      </c>
      <c r="CY3">
        <f>AD3</f>
        <v>52.88</v>
      </c>
      <c r="CZ3">
        <f>AH3</f>
        <v>7.8</v>
      </c>
      <c r="DA3">
        <f>AL3</f>
        <v>6.78</v>
      </c>
      <c r="DB3">
        <v>0</v>
      </c>
      <c r="GQ3">
        <v>-1</v>
      </c>
      <c r="GR3">
        <v>-1</v>
      </c>
    </row>
    <row r="4" spans="1:200" x14ac:dyDescent="0.2">
      <c r="A4">
        <f>ROW(Source!A25)</f>
        <v>25</v>
      </c>
      <c r="B4">
        <v>34744229</v>
      </c>
      <c r="C4">
        <v>34744291</v>
      </c>
      <c r="D4">
        <v>31526946</v>
      </c>
      <c r="E4">
        <v>1</v>
      </c>
      <c r="F4">
        <v>1</v>
      </c>
      <c r="G4">
        <v>1</v>
      </c>
      <c r="H4">
        <v>2</v>
      </c>
      <c r="I4" t="s">
        <v>522</v>
      </c>
      <c r="J4" t="s">
        <v>523</v>
      </c>
      <c r="K4" t="s">
        <v>524</v>
      </c>
      <c r="L4">
        <v>1368</v>
      </c>
      <c r="N4">
        <v>1011</v>
      </c>
      <c r="O4" t="s">
        <v>525</v>
      </c>
      <c r="P4" t="s">
        <v>525</v>
      </c>
      <c r="Q4">
        <v>1</v>
      </c>
      <c r="W4">
        <v>0</v>
      </c>
      <c r="X4">
        <v>-1985289705</v>
      </c>
      <c r="Y4">
        <v>4.5999999999999996</v>
      </c>
      <c r="AA4">
        <v>0</v>
      </c>
      <c r="AB4">
        <v>45.15</v>
      </c>
      <c r="AC4">
        <v>0</v>
      </c>
      <c r="AD4">
        <v>0</v>
      </c>
      <c r="AE4">
        <v>0</v>
      </c>
      <c r="AF4">
        <v>6.66</v>
      </c>
      <c r="AG4">
        <v>0</v>
      </c>
      <c r="AH4">
        <v>0</v>
      </c>
      <c r="AI4">
        <v>1</v>
      </c>
      <c r="AJ4">
        <v>6.78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T4">
        <v>4.5999999999999996</v>
      </c>
      <c r="AV4">
        <v>0</v>
      </c>
      <c r="AW4">
        <v>2</v>
      </c>
      <c r="AX4">
        <v>34744295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7.1497799999999998</v>
      </c>
      <c r="CY4">
        <f>AB4</f>
        <v>45.15</v>
      </c>
      <c r="CZ4">
        <f>AF4</f>
        <v>6.66</v>
      </c>
      <c r="DA4">
        <f>AJ4</f>
        <v>6.78</v>
      </c>
      <c r="DB4">
        <v>0</v>
      </c>
      <c r="GQ4">
        <v>-1</v>
      </c>
      <c r="GR4">
        <v>-1</v>
      </c>
    </row>
    <row r="5" spans="1:200" x14ac:dyDescent="0.2">
      <c r="A5">
        <f>ROW(Source!A26)</f>
        <v>26</v>
      </c>
      <c r="B5">
        <v>34744228</v>
      </c>
      <c r="C5">
        <v>34744296</v>
      </c>
      <c r="D5">
        <v>31709613</v>
      </c>
      <c r="E5">
        <v>1</v>
      </c>
      <c r="F5">
        <v>1</v>
      </c>
      <c r="G5">
        <v>1</v>
      </c>
      <c r="H5">
        <v>1</v>
      </c>
      <c r="I5" t="s">
        <v>519</v>
      </c>
      <c r="K5" t="s">
        <v>520</v>
      </c>
      <c r="L5">
        <v>1191</v>
      </c>
      <c r="N5">
        <v>1013</v>
      </c>
      <c r="O5" t="s">
        <v>521</v>
      </c>
      <c r="P5" t="s">
        <v>521</v>
      </c>
      <c r="Q5">
        <v>1</v>
      </c>
      <c r="W5">
        <v>0</v>
      </c>
      <c r="X5">
        <v>735429535</v>
      </c>
      <c r="Y5">
        <v>9.2100000000000009</v>
      </c>
      <c r="AA5">
        <v>0</v>
      </c>
      <c r="AB5">
        <v>0</v>
      </c>
      <c r="AC5">
        <v>0</v>
      </c>
      <c r="AD5">
        <v>7.8</v>
      </c>
      <c r="AE5">
        <v>0</v>
      </c>
      <c r="AF5">
        <v>0</v>
      </c>
      <c r="AG5">
        <v>0</v>
      </c>
      <c r="AH5">
        <v>7.8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T5">
        <v>9.2100000000000009</v>
      </c>
      <c r="AV5">
        <v>1</v>
      </c>
      <c r="AW5">
        <v>2</v>
      </c>
      <c r="AX5">
        <v>34744300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14.315103000000001</v>
      </c>
      <c r="CY5">
        <f>AD5</f>
        <v>7.8</v>
      </c>
      <c r="CZ5">
        <f>AH5</f>
        <v>7.8</v>
      </c>
      <c r="DA5">
        <f>AL5</f>
        <v>1</v>
      </c>
      <c r="DB5">
        <v>0</v>
      </c>
      <c r="GQ5">
        <v>-1</v>
      </c>
      <c r="GR5">
        <v>-1</v>
      </c>
    </row>
    <row r="6" spans="1:200" x14ac:dyDescent="0.2">
      <c r="A6">
        <f>ROW(Source!A26)</f>
        <v>26</v>
      </c>
      <c r="B6">
        <v>34744228</v>
      </c>
      <c r="C6">
        <v>34744296</v>
      </c>
      <c r="D6">
        <v>31526951</v>
      </c>
      <c r="E6">
        <v>1</v>
      </c>
      <c r="F6">
        <v>1</v>
      </c>
      <c r="G6">
        <v>1</v>
      </c>
      <c r="H6">
        <v>2</v>
      </c>
      <c r="I6" t="s">
        <v>526</v>
      </c>
      <c r="J6" t="s">
        <v>527</v>
      </c>
      <c r="K6" t="s">
        <v>528</v>
      </c>
      <c r="L6">
        <v>1368</v>
      </c>
      <c r="N6">
        <v>1011</v>
      </c>
      <c r="O6" t="s">
        <v>525</v>
      </c>
      <c r="P6" t="s">
        <v>525</v>
      </c>
      <c r="Q6">
        <v>1</v>
      </c>
      <c r="W6">
        <v>0</v>
      </c>
      <c r="X6">
        <v>1047452784</v>
      </c>
      <c r="Y6">
        <v>0.11</v>
      </c>
      <c r="AA6">
        <v>0</v>
      </c>
      <c r="AB6">
        <v>1.7</v>
      </c>
      <c r="AC6">
        <v>0</v>
      </c>
      <c r="AD6">
        <v>0</v>
      </c>
      <c r="AE6">
        <v>0</v>
      </c>
      <c r="AF6">
        <v>1.7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T6">
        <v>0.11</v>
      </c>
      <c r="AV6">
        <v>0</v>
      </c>
      <c r="AW6">
        <v>2</v>
      </c>
      <c r="AX6">
        <v>34744301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Y6*Source!I26</f>
        <v>0.17097300000000001</v>
      </c>
      <c r="CY6">
        <f>AB6</f>
        <v>1.7</v>
      </c>
      <c r="CZ6">
        <f>AF6</f>
        <v>1.7</v>
      </c>
      <c r="DA6">
        <f>AJ6</f>
        <v>1</v>
      </c>
      <c r="DB6">
        <v>0</v>
      </c>
      <c r="GQ6">
        <v>-1</v>
      </c>
      <c r="GR6">
        <v>-1</v>
      </c>
    </row>
    <row r="7" spans="1:200" x14ac:dyDescent="0.2">
      <c r="A7">
        <f>ROW(Source!A26)</f>
        <v>26</v>
      </c>
      <c r="B7">
        <v>34744228</v>
      </c>
      <c r="C7">
        <v>34744296</v>
      </c>
      <c r="D7">
        <v>31443675</v>
      </c>
      <c r="E7">
        <v>17</v>
      </c>
      <c r="F7">
        <v>1</v>
      </c>
      <c r="G7">
        <v>1</v>
      </c>
      <c r="H7">
        <v>3</v>
      </c>
      <c r="I7" t="s">
        <v>180</v>
      </c>
      <c r="K7" t="s">
        <v>181</v>
      </c>
      <c r="L7">
        <v>1348</v>
      </c>
      <c r="N7">
        <v>1009</v>
      </c>
      <c r="O7" t="s">
        <v>34</v>
      </c>
      <c r="P7" t="s">
        <v>34</v>
      </c>
      <c r="Q7">
        <v>1000</v>
      </c>
      <c r="W7">
        <v>0</v>
      </c>
      <c r="X7">
        <v>-179832266</v>
      </c>
      <c r="Y7">
        <v>0.1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0</v>
      </c>
      <c r="AP7">
        <v>0</v>
      </c>
      <c r="AQ7">
        <v>0</v>
      </c>
      <c r="AR7">
        <v>0</v>
      </c>
      <c r="AT7">
        <v>0.1</v>
      </c>
      <c r="AV7">
        <v>0</v>
      </c>
      <c r="AW7">
        <v>2</v>
      </c>
      <c r="AX7">
        <v>34744302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Y7*Source!I26</f>
        <v>0.15543000000000001</v>
      </c>
      <c r="CY7">
        <f>AA7</f>
        <v>0</v>
      </c>
      <c r="CZ7">
        <f>AE7</f>
        <v>0</v>
      </c>
      <c r="DA7">
        <f>AI7</f>
        <v>1</v>
      </c>
      <c r="DB7">
        <v>0</v>
      </c>
      <c r="DH7">
        <f>Source!I26*SmtRes!Y7</f>
        <v>0.15543000000000001</v>
      </c>
      <c r="DI7">
        <f>AA7</f>
        <v>0</v>
      </c>
      <c r="DJ7">
        <f>EtalonRes!Y7</f>
        <v>0</v>
      </c>
      <c r="DK7">
        <f>Source!BC26</f>
        <v>1</v>
      </c>
      <c r="GP7">
        <v>1</v>
      </c>
      <c r="GQ7">
        <v>-1</v>
      </c>
      <c r="GR7">
        <v>-1</v>
      </c>
    </row>
    <row r="8" spans="1:200" x14ac:dyDescent="0.2">
      <c r="A8">
        <f>ROW(Source!A27)</f>
        <v>27</v>
      </c>
      <c r="B8">
        <v>34744229</v>
      </c>
      <c r="C8">
        <v>34744296</v>
      </c>
      <c r="D8">
        <v>31709613</v>
      </c>
      <c r="E8">
        <v>1</v>
      </c>
      <c r="F8">
        <v>1</v>
      </c>
      <c r="G8">
        <v>1</v>
      </c>
      <c r="H8">
        <v>1</v>
      </c>
      <c r="I8" t="s">
        <v>519</v>
      </c>
      <c r="K8" t="s">
        <v>520</v>
      </c>
      <c r="L8">
        <v>1191</v>
      </c>
      <c r="N8">
        <v>1013</v>
      </c>
      <c r="O8" t="s">
        <v>521</v>
      </c>
      <c r="P8" t="s">
        <v>521</v>
      </c>
      <c r="Q8">
        <v>1</v>
      </c>
      <c r="W8">
        <v>0</v>
      </c>
      <c r="X8">
        <v>735429535</v>
      </c>
      <c r="Y8">
        <v>9.2100000000000009</v>
      </c>
      <c r="AA8">
        <v>0</v>
      </c>
      <c r="AB8">
        <v>0</v>
      </c>
      <c r="AC8">
        <v>0</v>
      </c>
      <c r="AD8">
        <v>52.88</v>
      </c>
      <c r="AE8">
        <v>0</v>
      </c>
      <c r="AF8">
        <v>0</v>
      </c>
      <c r="AG8">
        <v>0</v>
      </c>
      <c r="AH8">
        <v>7.8</v>
      </c>
      <c r="AI8">
        <v>1</v>
      </c>
      <c r="AJ8">
        <v>1</v>
      </c>
      <c r="AK8">
        <v>1</v>
      </c>
      <c r="AL8">
        <v>6.78</v>
      </c>
      <c r="AN8">
        <v>0</v>
      </c>
      <c r="AO8">
        <v>1</v>
      </c>
      <c r="AP8">
        <v>0</v>
      </c>
      <c r="AQ8">
        <v>0</v>
      </c>
      <c r="AR8">
        <v>0</v>
      </c>
      <c r="AT8">
        <v>9.2100000000000009</v>
      </c>
      <c r="AV8">
        <v>1</v>
      </c>
      <c r="AW8">
        <v>2</v>
      </c>
      <c r="AX8">
        <v>34744300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Y8*Source!I27</f>
        <v>14.315103000000001</v>
      </c>
      <c r="CY8">
        <f>AD8</f>
        <v>52.88</v>
      </c>
      <c r="CZ8">
        <f>AH8</f>
        <v>7.8</v>
      </c>
      <c r="DA8">
        <f>AL8</f>
        <v>6.78</v>
      </c>
      <c r="DB8">
        <v>0</v>
      </c>
      <c r="GQ8">
        <v>-1</v>
      </c>
      <c r="GR8">
        <v>-1</v>
      </c>
    </row>
    <row r="9" spans="1:200" x14ac:dyDescent="0.2">
      <c r="A9">
        <f>ROW(Source!A27)</f>
        <v>27</v>
      </c>
      <c r="B9">
        <v>34744229</v>
      </c>
      <c r="C9">
        <v>34744296</v>
      </c>
      <c r="D9">
        <v>31526951</v>
      </c>
      <c r="E9">
        <v>1</v>
      </c>
      <c r="F9">
        <v>1</v>
      </c>
      <c r="G9">
        <v>1</v>
      </c>
      <c r="H9">
        <v>2</v>
      </c>
      <c r="I9" t="s">
        <v>526</v>
      </c>
      <c r="J9" t="s">
        <v>527</v>
      </c>
      <c r="K9" t="s">
        <v>528</v>
      </c>
      <c r="L9">
        <v>1368</v>
      </c>
      <c r="N9">
        <v>1011</v>
      </c>
      <c r="O9" t="s">
        <v>525</v>
      </c>
      <c r="P9" t="s">
        <v>525</v>
      </c>
      <c r="Q9">
        <v>1</v>
      </c>
      <c r="W9">
        <v>0</v>
      </c>
      <c r="X9">
        <v>1047452784</v>
      </c>
      <c r="Y9">
        <v>0.11</v>
      </c>
      <c r="AA9">
        <v>0</v>
      </c>
      <c r="AB9">
        <v>11.53</v>
      </c>
      <c r="AC9">
        <v>0</v>
      </c>
      <c r="AD9">
        <v>0</v>
      </c>
      <c r="AE9">
        <v>0</v>
      </c>
      <c r="AF9">
        <v>1.7</v>
      </c>
      <c r="AG9">
        <v>0</v>
      </c>
      <c r="AH9">
        <v>0</v>
      </c>
      <c r="AI9">
        <v>1</v>
      </c>
      <c r="AJ9">
        <v>6.78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T9">
        <v>0.11</v>
      </c>
      <c r="AV9">
        <v>0</v>
      </c>
      <c r="AW9">
        <v>2</v>
      </c>
      <c r="AX9">
        <v>34744301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Y9*Source!I27</f>
        <v>0.17097300000000001</v>
      </c>
      <c r="CY9">
        <f>AB9</f>
        <v>11.53</v>
      </c>
      <c r="CZ9">
        <f>AF9</f>
        <v>1.7</v>
      </c>
      <c r="DA9">
        <f>AJ9</f>
        <v>6.78</v>
      </c>
      <c r="DB9">
        <v>0</v>
      </c>
      <c r="GQ9">
        <v>-1</v>
      </c>
      <c r="GR9">
        <v>-1</v>
      </c>
    </row>
    <row r="10" spans="1:200" x14ac:dyDescent="0.2">
      <c r="A10">
        <f>ROW(Source!A27)</f>
        <v>27</v>
      </c>
      <c r="B10">
        <v>34744229</v>
      </c>
      <c r="C10">
        <v>34744296</v>
      </c>
      <c r="D10">
        <v>31443675</v>
      </c>
      <c r="E10">
        <v>17</v>
      </c>
      <c r="F10">
        <v>1</v>
      </c>
      <c r="G10">
        <v>1</v>
      </c>
      <c r="H10">
        <v>3</v>
      </c>
      <c r="I10" t="s">
        <v>180</v>
      </c>
      <c r="K10" t="s">
        <v>181</v>
      </c>
      <c r="L10">
        <v>1348</v>
      </c>
      <c r="N10">
        <v>1009</v>
      </c>
      <c r="O10" t="s">
        <v>34</v>
      </c>
      <c r="P10" t="s">
        <v>34</v>
      </c>
      <c r="Q10">
        <v>1000</v>
      </c>
      <c r="W10">
        <v>0</v>
      </c>
      <c r="X10">
        <v>-179832266</v>
      </c>
      <c r="Y10">
        <v>0.1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6.78</v>
      </c>
      <c r="AJ10">
        <v>1</v>
      </c>
      <c r="AK10">
        <v>1</v>
      </c>
      <c r="AL10">
        <v>1</v>
      </c>
      <c r="AN10">
        <v>0</v>
      </c>
      <c r="AO10">
        <v>0</v>
      </c>
      <c r="AP10">
        <v>0</v>
      </c>
      <c r="AQ10">
        <v>0</v>
      </c>
      <c r="AR10">
        <v>0</v>
      </c>
      <c r="AT10">
        <v>0.1</v>
      </c>
      <c r="AV10">
        <v>0</v>
      </c>
      <c r="AW10">
        <v>2</v>
      </c>
      <c r="AX10">
        <v>34744302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Y10*Source!I27</f>
        <v>0.15543000000000001</v>
      </c>
      <c r="CY10">
        <f>AA10</f>
        <v>0</v>
      </c>
      <c r="CZ10">
        <f>AE10</f>
        <v>0</v>
      </c>
      <c r="DA10">
        <f>AI10</f>
        <v>6.78</v>
      </c>
      <c r="DB10">
        <v>0</v>
      </c>
      <c r="DH10">
        <f>Source!I27*SmtRes!Y10</f>
        <v>0.15543000000000001</v>
      </c>
      <c r="DI10">
        <f>AA10</f>
        <v>0</v>
      </c>
      <c r="DJ10">
        <f>EtalonRes!Y10</f>
        <v>0</v>
      </c>
      <c r="DK10">
        <f>Source!BC27</f>
        <v>6.78</v>
      </c>
      <c r="GP10">
        <v>1</v>
      </c>
      <c r="GQ10">
        <v>-1</v>
      </c>
      <c r="GR10">
        <v>-1</v>
      </c>
    </row>
    <row r="11" spans="1:200" x14ac:dyDescent="0.2">
      <c r="A11">
        <f>ROW(Source!A30)</f>
        <v>30</v>
      </c>
      <c r="B11">
        <v>34744228</v>
      </c>
      <c r="C11">
        <v>34744304</v>
      </c>
      <c r="D11">
        <v>31712762</v>
      </c>
      <c r="E11">
        <v>1</v>
      </c>
      <c r="F11">
        <v>1</v>
      </c>
      <c r="G11">
        <v>1</v>
      </c>
      <c r="H11">
        <v>1</v>
      </c>
      <c r="I11" t="s">
        <v>529</v>
      </c>
      <c r="K11" t="s">
        <v>530</v>
      </c>
      <c r="L11">
        <v>1191</v>
      </c>
      <c r="N11">
        <v>1013</v>
      </c>
      <c r="O11" t="s">
        <v>521</v>
      </c>
      <c r="P11" t="s">
        <v>521</v>
      </c>
      <c r="Q11">
        <v>1</v>
      </c>
      <c r="W11">
        <v>0</v>
      </c>
      <c r="X11">
        <v>371339561</v>
      </c>
      <c r="Y11">
        <v>27.08</v>
      </c>
      <c r="AA11">
        <v>0</v>
      </c>
      <c r="AB11">
        <v>0</v>
      </c>
      <c r="AC11">
        <v>0</v>
      </c>
      <c r="AD11">
        <v>8.09</v>
      </c>
      <c r="AE11">
        <v>0</v>
      </c>
      <c r="AF11">
        <v>0</v>
      </c>
      <c r="AG11">
        <v>0</v>
      </c>
      <c r="AH11">
        <v>8.09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27.08</v>
      </c>
      <c r="AV11">
        <v>1</v>
      </c>
      <c r="AW11">
        <v>2</v>
      </c>
      <c r="AX11">
        <v>34744309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Y11*Source!I30</f>
        <v>16.84376</v>
      </c>
      <c r="CY11">
        <f>AD11</f>
        <v>8.09</v>
      </c>
      <c r="CZ11">
        <f>AH11</f>
        <v>8.09</v>
      </c>
      <c r="DA11">
        <f>AL11</f>
        <v>1</v>
      </c>
      <c r="DB11">
        <v>0</v>
      </c>
      <c r="GQ11">
        <v>-1</v>
      </c>
      <c r="GR11">
        <v>-1</v>
      </c>
    </row>
    <row r="12" spans="1:200" x14ac:dyDescent="0.2">
      <c r="A12">
        <f>ROW(Source!A30)</f>
        <v>30</v>
      </c>
      <c r="B12">
        <v>34744228</v>
      </c>
      <c r="C12">
        <v>34744304</v>
      </c>
      <c r="D12">
        <v>31709492</v>
      </c>
      <c r="E12">
        <v>1</v>
      </c>
      <c r="F12">
        <v>1</v>
      </c>
      <c r="G12">
        <v>1</v>
      </c>
      <c r="H12">
        <v>1</v>
      </c>
      <c r="I12" t="s">
        <v>531</v>
      </c>
      <c r="K12" t="s">
        <v>532</v>
      </c>
      <c r="L12">
        <v>1191</v>
      </c>
      <c r="N12">
        <v>1013</v>
      </c>
      <c r="O12" t="s">
        <v>521</v>
      </c>
      <c r="P12" t="s">
        <v>521</v>
      </c>
      <c r="Q12">
        <v>1</v>
      </c>
      <c r="W12">
        <v>0</v>
      </c>
      <c r="X12">
        <v>-1417349443</v>
      </c>
      <c r="Y12">
        <v>0.42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0.42</v>
      </c>
      <c r="AV12">
        <v>2</v>
      </c>
      <c r="AW12">
        <v>2</v>
      </c>
      <c r="AX12">
        <v>34744310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Y12*Source!I30</f>
        <v>0.26123999999999997</v>
      </c>
      <c r="CY12">
        <f>AD12</f>
        <v>0</v>
      </c>
      <c r="CZ12">
        <f>AH12</f>
        <v>0</v>
      </c>
      <c r="DA12">
        <f>AL12</f>
        <v>1</v>
      </c>
      <c r="DB12">
        <v>0</v>
      </c>
      <c r="GQ12">
        <v>-1</v>
      </c>
      <c r="GR12">
        <v>-1</v>
      </c>
    </row>
    <row r="13" spans="1:200" x14ac:dyDescent="0.2">
      <c r="A13">
        <f>ROW(Source!A30)</f>
        <v>30</v>
      </c>
      <c r="B13">
        <v>34744228</v>
      </c>
      <c r="C13">
        <v>34744304</v>
      </c>
      <c r="D13">
        <v>31526651</v>
      </c>
      <c r="E13">
        <v>1</v>
      </c>
      <c r="F13">
        <v>1</v>
      </c>
      <c r="G13">
        <v>1</v>
      </c>
      <c r="H13">
        <v>2</v>
      </c>
      <c r="I13" t="s">
        <v>533</v>
      </c>
      <c r="J13" t="s">
        <v>534</v>
      </c>
      <c r="K13" t="s">
        <v>535</v>
      </c>
      <c r="L13">
        <v>1368</v>
      </c>
      <c r="N13">
        <v>1011</v>
      </c>
      <c r="O13" t="s">
        <v>525</v>
      </c>
      <c r="P13" t="s">
        <v>525</v>
      </c>
      <c r="Q13">
        <v>1</v>
      </c>
      <c r="W13">
        <v>0</v>
      </c>
      <c r="X13">
        <v>-1460065968</v>
      </c>
      <c r="Y13">
        <v>0.42</v>
      </c>
      <c r="AA13">
        <v>0</v>
      </c>
      <c r="AB13">
        <v>86.4</v>
      </c>
      <c r="AC13">
        <v>13.5</v>
      </c>
      <c r="AD13">
        <v>0</v>
      </c>
      <c r="AE13">
        <v>0</v>
      </c>
      <c r="AF13">
        <v>86.4</v>
      </c>
      <c r="AG13">
        <v>13.5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0.42</v>
      </c>
      <c r="AV13">
        <v>0</v>
      </c>
      <c r="AW13">
        <v>2</v>
      </c>
      <c r="AX13">
        <v>34744311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0.26123999999999997</v>
      </c>
      <c r="CY13">
        <f>AB13</f>
        <v>86.4</v>
      </c>
      <c r="CZ13">
        <f>AF13</f>
        <v>86.4</v>
      </c>
      <c r="DA13">
        <f>AJ13</f>
        <v>1</v>
      </c>
      <c r="DB13">
        <v>0</v>
      </c>
      <c r="GQ13">
        <v>-1</v>
      </c>
      <c r="GR13">
        <v>-1</v>
      </c>
    </row>
    <row r="14" spans="1:200" x14ac:dyDescent="0.2">
      <c r="A14">
        <f>ROW(Source!A30)</f>
        <v>30</v>
      </c>
      <c r="B14">
        <v>34744228</v>
      </c>
      <c r="C14">
        <v>34744304</v>
      </c>
      <c r="D14">
        <v>31443675</v>
      </c>
      <c r="E14">
        <v>17</v>
      </c>
      <c r="F14">
        <v>1</v>
      </c>
      <c r="G14">
        <v>1</v>
      </c>
      <c r="H14">
        <v>3</v>
      </c>
      <c r="I14" t="s">
        <v>180</v>
      </c>
      <c r="K14" t="s">
        <v>181</v>
      </c>
      <c r="L14">
        <v>1348</v>
      </c>
      <c r="N14">
        <v>1009</v>
      </c>
      <c r="O14" t="s">
        <v>34</v>
      </c>
      <c r="P14" t="s">
        <v>34</v>
      </c>
      <c r="Q14">
        <v>1000</v>
      </c>
      <c r="W14">
        <v>0</v>
      </c>
      <c r="X14">
        <v>-179832266</v>
      </c>
      <c r="Y14">
        <v>1.25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0</v>
      </c>
      <c r="AP14">
        <v>0</v>
      </c>
      <c r="AQ14">
        <v>0</v>
      </c>
      <c r="AR14">
        <v>0</v>
      </c>
      <c r="AT14">
        <v>1.25</v>
      </c>
      <c r="AV14">
        <v>0</v>
      </c>
      <c r="AW14">
        <v>2</v>
      </c>
      <c r="AX14">
        <v>34744312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0.77749999999999997</v>
      </c>
      <c r="CY14">
        <f>AA14</f>
        <v>0</v>
      </c>
      <c r="CZ14">
        <f>AE14</f>
        <v>0</v>
      </c>
      <c r="DA14">
        <f>AI14</f>
        <v>1</v>
      </c>
      <c r="DB14">
        <v>0</v>
      </c>
      <c r="DH14">
        <f>Source!I30*SmtRes!Y14</f>
        <v>0.77749999999999997</v>
      </c>
      <c r="DI14">
        <f>AA14</f>
        <v>0</v>
      </c>
      <c r="DJ14">
        <f>EtalonRes!Y14</f>
        <v>0</v>
      </c>
      <c r="DK14">
        <f>Source!BC30</f>
        <v>1</v>
      </c>
      <c r="GP14">
        <v>1</v>
      </c>
      <c r="GQ14">
        <v>-1</v>
      </c>
      <c r="GR14">
        <v>-1</v>
      </c>
    </row>
    <row r="15" spans="1:200" x14ac:dyDescent="0.2">
      <c r="A15">
        <f>ROW(Source!A31)</f>
        <v>31</v>
      </c>
      <c r="B15">
        <v>34744229</v>
      </c>
      <c r="C15">
        <v>34744304</v>
      </c>
      <c r="D15">
        <v>31712762</v>
      </c>
      <c r="E15">
        <v>1</v>
      </c>
      <c r="F15">
        <v>1</v>
      </c>
      <c r="G15">
        <v>1</v>
      </c>
      <c r="H15">
        <v>1</v>
      </c>
      <c r="I15" t="s">
        <v>529</v>
      </c>
      <c r="K15" t="s">
        <v>530</v>
      </c>
      <c r="L15">
        <v>1191</v>
      </c>
      <c r="N15">
        <v>1013</v>
      </c>
      <c r="O15" t="s">
        <v>521</v>
      </c>
      <c r="P15" t="s">
        <v>521</v>
      </c>
      <c r="Q15">
        <v>1</v>
      </c>
      <c r="W15">
        <v>0</v>
      </c>
      <c r="X15">
        <v>371339561</v>
      </c>
      <c r="Y15">
        <v>27.08</v>
      </c>
      <c r="AA15">
        <v>0</v>
      </c>
      <c r="AB15">
        <v>0</v>
      </c>
      <c r="AC15">
        <v>0</v>
      </c>
      <c r="AD15">
        <v>54.85</v>
      </c>
      <c r="AE15">
        <v>0</v>
      </c>
      <c r="AF15">
        <v>0</v>
      </c>
      <c r="AG15">
        <v>0</v>
      </c>
      <c r="AH15">
        <v>8.09</v>
      </c>
      <c r="AI15">
        <v>1</v>
      </c>
      <c r="AJ15">
        <v>1</v>
      </c>
      <c r="AK15">
        <v>1</v>
      </c>
      <c r="AL15">
        <v>6.78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27.08</v>
      </c>
      <c r="AV15">
        <v>1</v>
      </c>
      <c r="AW15">
        <v>2</v>
      </c>
      <c r="AX15">
        <v>34744309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Y15*Source!I31</f>
        <v>16.84376</v>
      </c>
      <c r="CY15">
        <f>AD15</f>
        <v>54.85</v>
      </c>
      <c r="CZ15">
        <f>AH15</f>
        <v>8.09</v>
      </c>
      <c r="DA15">
        <f>AL15</f>
        <v>6.78</v>
      </c>
      <c r="DB15">
        <v>0</v>
      </c>
      <c r="GQ15">
        <v>-1</v>
      </c>
      <c r="GR15">
        <v>-1</v>
      </c>
    </row>
    <row r="16" spans="1:200" x14ac:dyDescent="0.2">
      <c r="A16">
        <f>ROW(Source!A31)</f>
        <v>31</v>
      </c>
      <c r="B16">
        <v>34744229</v>
      </c>
      <c r="C16">
        <v>34744304</v>
      </c>
      <c r="D16">
        <v>31709492</v>
      </c>
      <c r="E16">
        <v>1</v>
      </c>
      <c r="F16">
        <v>1</v>
      </c>
      <c r="G16">
        <v>1</v>
      </c>
      <c r="H16">
        <v>1</v>
      </c>
      <c r="I16" t="s">
        <v>531</v>
      </c>
      <c r="K16" t="s">
        <v>532</v>
      </c>
      <c r="L16">
        <v>1191</v>
      </c>
      <c r="N16">
        <v>1013</v>
      </c>
      <c r="O16" t="s">
        <v>521</v>
      </c>
      <c r="P16" t="s">
        <v>521</v>
      </c>
      <c r="Q16">
        <v>1</v>
      </c>
      <c r="W16">
        <v>0</v>
      </c>
      <c r="X16">
        <v>-1417349443</v>
      </c>
      <c r="Y16">
        <v>0.42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6.78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0.42</v>
      </c>
      <c r="AV16">
        <v>2</v>
      </c>
      <c r="AW16">
        <v>2</v>
      </c>
      <c r="AX16">
        <v>34744310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Y16*Source!I31</f>
        <v>0.26123999999999997</v>
      </c>
      <c r="CY16">
        <f>AD16</f>
        <v>0</v>
      </c>
      <c r="CZ16">
        <f>AH16</f>
        <v>0</v>
      </c>
      <c r="DA16">
        <f>AL16</f>
        <v>1</v>
      </c>
      <c r="DB16">
        <v>0</v>
      </c>
      <c r="GQ16">
        <v>-1</v>
      </c>
      <c r="GR16">
        <v>-1</v>
      </c>
    </row>
    <row r="17" spans="1:200" x14ac:dyDescent="0.2">
      <c r="A17">
        <f>ROW(Source!A31)</f>
        <v>31</v>
      </c>
      <c r="B17">
        <v>34744229</v>
      </c>
      <c r="C17">
        <v>34744304</v>
      </c>
      <c r="D17">
        <v>31526651</v>
      </c>
      <c r="E17">
        <v>1</v>
      </c>
      <c r="F17">
        <v>1</v>
      </c>
      <c r="G17">
        <v>1</v>
      </c>
      <c r="H17">
        <v>2</v>
      </c>
      <c r="I17" t="s">
        <v>533</v>
      </c>
      <c r="J17" t="s">
        <v>534</v>
      </c>
      <c r="K17" t="s">
        <v>535</v>
      </c>
      <c r="L17">
        <v>1368</v>
      </c>
      <c r="N17">
        <v>1011</v>
      </c>
      <c r="O17" t="s">
        <v>525</v>
      </c>
      <c r="P17" t="s">
        <v>525</v>
      </c>
      <c r="Q17">
        <v>1</v>
      </c>
      <c r="W17">
        <v>0</v>
      </c>
      <c r="X17">
        <v>-1460065968</v>
      </c>
      <c r="Y17">
        <v>0.42</v>
      </c>
      <c r="AA17">
        <v>0</v>
      </c>
      <c r="AB17">
        <v>585.79</v>
      </c>
      <c r="AC17">
        <v>13.5</v>
      </c>
      <c r="AD17">
        <v>0</v>
      </c>
      <c r="AE17">
        <v>0</v>
      </c>
      <c r="AF17">
        <v>86.4</v>
      </c>
      <c r="AG17">
        <v>13.5</v>
      </c>
      <c r="AH17">
        <v>0</v>
      </c>
      <c r="AI17">
        <v>1</v>
      </c>
      <c r="AJ17">
        <v>6.78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0.42</v>
      </c>
      <c r="AV17">
        <v>0</v>
      </c>
      <c r="AW17">
        <v>2</v>
      </c>
      <c r="AX17">
        <v>34744311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Y17*Source!I31</f>
        <v>0.26123999999999997</v>
      </c>
      <c r="CY17">
        <f>AB17</f>
        <v>585.79</v>
      </c>
      <c r="CZ17">
        <f>AF17</f>
        <v>86.4</v>
      </c>
      <c r="DA17">
        <f>AJ17</f>
        <v>6.78</v>
      </c>
      <c r="DB17">
        <v>0</v>
      </c>
      <c r="GQ17">
        <v>-1</v>
      </c>
      <c r="GR17">
        <v>-1</v>
      </c>
    </row>
    <row r="18" spans="1:200" x14ac:dyDescent="0.2">
      <c r="A18">
        <f>ROW(Source!A31)</f>
        <v>31</v>
      </c>
      <c r="B18">
        <v>34744229</v>
      </c>
      <c r="C18">
        <v>34744304</v>
      </c>
      <c r="D18">
        <v>31443675</v>
      </c>
      <c r="E18">
        <v>17</v>
      </c>
      <c r="F18">
        <v>1</v>
      </c>
      <c r="G18">
        <v>1</v>
      </c>
      <c r="H18">
        <v>3</v>
      </c>
      <c r="I18" t="s">
        <v>180</v>
      </c>
      <c r="K18" t="s">
        <v>181</v>
      </c>
      <c r="L18">
        <v>1348</v>
      </c>
      <c r="N18">
        <v>1009</v>
      </c>
      <c r="O18" t="s">
        <v>34</v>
      </c>
      <c r="P18" t="s">
        <v>34</v>
      </c>
      <c r="Q18">
        <v>1000</v>
      </c>
      <c r="W18">
        <v>0</v>
      </c>
      <c r="X18">
        <v>-179832266</v>
      </c>
      <c r="Y18">
        <v>1.25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6.78</v>
      </c>
      <c r="AJ18">
        <v>1</v>
      </c>
      <c r="AK18">
        <v>1</v>
      </c>
      <c r="AL18">
        <v>1</v>
      </c>
      <c r="AN18">
        <v>0</v>
      </c>
      <c r="AO18">
        <v>0</v>
      </c>
      <c r="AP18">
        <v>0</v>
      </c>
      <c r="AQ18">
        <v>0</v>
      </c>
      <c r="AR18">
        <v>0</v>
      </c>
      <c r="AT18">
        <v>1.25</v>
      </c>
      <c r="AV18">
        <v>0</v>
      </c>
      <c r="AW18">
        <v>2</v>
      </c>
      <c r="AX18">
        <v>34744312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0.77749999999999997</v>
      </c>
      <c r="CY18">
        <f>AA18</f>
        <v>0</v>
      </c>
      <c r="CZ18">
        <f>AE18</f>
        <v>0</v>
      </c>
      <c r="DA18">
        <f>AI18</f>
        <v>6.78</v>
      </c>
      <c r="DB18">
        <v>0</v>
      </c>
      <c r="DH18">
        <f>Source!I31*SmtRes!Y18</f>
        <v>0.77749999999999997</v>
      </c>
      <c r="DI18">
        <f>AA18</f>
        <v>0</v>
      </c>
      <c r="DJ18">
        <f>EtalonRes!Y18</f>
        <v>0</v>
      </c>
      <c r="DK18">
        <f>Source!BC31</f>
        <v>6.78</v>
      </c>
      <c r="GP18">
        <v>1</v>
      </c>
      <c r="GQ18">
        <v>-1</v>
      </c>
      <c r="GR18">
        <v>-1</v>
      </c>
    </row>
    <row r="19" spans="1:200" x14ac:dyDescent="0.2">
      <c r="A19">
        <f>ROW(Source!A34)</f>
        <v>34</v>
      </c>
      <c r="B19">
        <v>34744228</v>
      </c>
      <c r="C19">
        <v>34744314</v>
      </c>
      <c r="D19">
        <v>31712735</v>
      </c>
      <c r="E19">
        <v>1</v>
      </c>
      <c r="F19">
        <v>1</v>
      </c>
      <c r="G19">
        <v>1</v>
      </c>
      <c r="H19">
        <v>1</v>
      </c>
      <c r="I19" t="s">
        <v>536</v>
      </c>
      <c r="K19" t="s">
        <v>537</v>
      </c>
      <c r="L19">
        <v>1191</v>
      </c>
      <c r="N19">
        <v>1013</v>
      </c>
      <c r="O19" t="s">
        <v>521</v>
      </c>
      <c r="P19" t="s">
        <v>521</v>
      </c>
      <c r="Q19">
        <v>1</v>
      </c>
      <c r="W19">
        <v>0</v>
      </c>
      <c r="X19">
        <v>-1366118074</v>
      </c>
      <c r="Y19">
        <v>45.7</v>
      </c>
      <c r="AA19">
        <v>0</v>
      </c>
      <c r="AB19">
        <v>0</v>
      </c>
      <c r="AC19">
        <v>0</v>
      </c>
      <c r="AD19">
        <v>7.94</v>
      </c>
      <c r="AE19">
        <v>0</v>
      </c>
      <c r="AF19">
        <v>0</v>
      </c>
      <c r="AG19">
        <v>0</v>
      </c>
      <c r="AH19">
        <v>7.94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45.7</v>
      </c>
      <c r="AV19">
        <v>1</v>
      </c>
      <c r="AW19">
        <v>2</v>
      </c>
      <c r="AX19">
        <v>34744322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Y19*Source!I34</f>
        <v>17.75902</v>
      </c>
      <c r="CY19">
        <f>AD19</f>
        <v>7.94</v>
      </c>
      <c r="CZ19">
        <f>AH19</f>
        <v>7.94</v>
      </c>
      <c r="DA19">
        <f>AL19</f>
        <v>1</v>
      </c>
      <c r="DB19">
        <v>0</v>
      </c>
      <c r="GQ19">
        <v>-1</v>
      </c>
      <c r="GR19">
        <v>-1</v>
      </c>
    </row>
    <row r="20" spans="1:200" x14ac:dyDescent="0.2">
      <c r="A20">
        <f>ROW(Source!A34)</f>
        <v>34</v>
      </c>
      <c r="B20">
        <v>34744228</v>
      </c>
      <c r="C20">
        <v>34744314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531</v>
      </c>
      <c r="K20" t="s">
        <v>532</v>
      </c>
      <c r="L20">
        <v>1191</v>
      </c>
      <c r="N20">
        <v>1013</v>
      </c>
      <c r="O20" t="s">
        <v>521</v>
      </c>
      <c r="P20" t="s">
        <v>521</v>
      </c>
      <c r="Q20">
        <v>1</v>
      </c>
      <c r="W20">
        <v>0</v>
      </c>
      <c r="X20">
        <v>-1417349443</v>
      </c>
      <c r="Y20">
        <v>0.18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0.18</v>
      </c>
      <c r="AV20">
        <v>2</v>
      </c>
      <c r="AW20">
        <v>2</v>
      </c>
      <c r="AX20">
        <v>34744323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Y20*Source!I34</f>
        <v>6.9947999999999996E-2</v>
      </c>
      <c r="CY20">
        <f>AD20</f>
        <v>0</v>
      </c>
      <c r="CZ20">
        <f>AH20</f>
        <v>0</v>
      </c>
      <c r="DA20">
        <f>AL20</f>
        <v>1</v>
      </c>
      <c r="DB20">
        <v>0</v>
      </c>
      <c r="GQ20">
        <v>-1</v>
      </c>
      <c r="GR20">
        <v>-1</v>
      </c>
    </row>
    <row r="21" spans="1:200" x14ac:dyDescent="0.2">
      <c r="A21">
        <f>ROW(Source!A34)</f>
        <v>34</v>
      </c>
      <c r="B21">
        <v>34744228</v>
      </c>
      <c r="C21">
        <v>34744314</v>
      </c>
      <c r="D21">
        <v>31526951</v>
      </c>
      <c r="E21">
        <v>1</v>
      </c>
      <c r="F21">
        <v>1</v>
      </c>
      <c r="G21">
        <v>1</v>
      </c>
      <c r="H21">
        <v>2</v>
      </c>
      <c r="I21" t="s">
        <v>526</v>
      </c>
      <c r="J21" t="s">
        <v>527</v>
      </c>
      <c r="K21" t="s">
        <v>528</v>
      </c>
      <c r="L21">
        <v>1368</v>
      </c>
      <c r="N21">
        <v>1011</v>
      </c>
      <c r="O21" t="s">
        <v>525</v>
      </c>
      <c r="P21" t="s">
        <v>525</v>
      </c>
      <c r="Q21">
        <v>1</v>
      </c>
      <c r="W21">
        <v>0</v>
      </c>
      <c r="X21">
        <v>1047452784</v>
      </c>
      <c r="Y21">
        <v>0.23</v>
      </c>
      <c r="AA21">
        <v>0</v>
      </c>
      <c r="AB21">
        <v>1.7</v>
      </c>
      <c r="AC21">
        <v>0</v>
      </c>
      <c r="AD21">
        <v>0</v>
      </c>
      <c r="AE21">
        <v>0</v>
      </c>
      <c r="AF21">
        <v>1.7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0.23</v>
      </c>
      <c r="AV21">
        <v>0</v>
      </c>
      <c r="AW21">
        <v>2</v>
      </c>
      <c r="AX21">
        <v>34744324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Y21*Source!I34</f>
        <v>8.9377999999999999E-2</v>
      </c>
      <c r="CY21">
        <f>AB21</f>
        <v>1.7</v>
      </c>
      <c r="CZ21">
        <f>AF21</f>
        <v>1.7</v>
      </c>
      <c r="DA21">
        <f>AJ21</f>
        <v>1</v>
      </c>
      <c r="DB21">
        <v>0</v>
      </c>
      <c r="GQ21">
        <v>-1</v>
      </c>
      <c r="GR21">
        <v>-1</v>
      </c>
    </row>
    <row r="22" spans="1:200" x14ac:dyDescent="0.2">
      <c r="A22">
        <f>ROW(Source!A34)</f>
        <v>34</v>
      </c>
      <c r="B22">
        <v>34744228</v>
      </c>
      <c r="C22">
        <v>34744314</v>
      </c>
      <c r="D22">
        <v>31528142</v>
      </c>
      <c r="E22">
        <v>1</v>
      </c>
      <c r="F22">
        <v>1</v>
      </c>
      <c r="G22">
        <v>1</v>
      </c>
      <c r="H22">
        <v>2</v>
      </c>
      <c r="I22" t="s">
        <v>538</v>
      </c>
      <c r="J22" t="s">
        <v>539</v>
      </c>
      <c r="K22" t="s">
        <v>540</v>
      </c>
      <c r="L22">
        <v>1368</v>
      </c>
      <c r="N22">
        <v>1011</v>
      </c>
      <c r="O22" t="s">
        <v>525</v>
      </c>
      <c r="P22" t="s">
        <v>525</v>
      </c>
      <c r="Q22">
        <v>1</v>
      </c>
      <c r="W22">
        <v>0</v>
      </c>
      <c r="X22">
        <v>1372534845</v>
      </c>
      <c r="Y22">
        <v>0.18</v>
      </c>
      <c r="AA22">
        <v>0</v>
      </c>
      <c r="AB22">
        <v>65.709999999999994</v>
      </c>
      <c r="AC22">
        <v>11.6</v>
      </c>
      <c r="AD22">
        <v>0</v>
      </c>
      <c r="AE22">
        <v>0</v>
      </c>
      <c r="AF22">
        <v>65.709999999999994</v>
      </c>
      <c r="AG22">
        <v>11.6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0.18</v>
      </c>
      <c r="AV22">
        <v>0</v>
      </c>
      <c r="AW22">
        <v>2</v>
      </c>
      <c r="AX22">
        <v>34744325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Y22*Source!I34</f>
        <v>6.9947999999999996E-2</v>
      </c>
      <c r="CY22">
        <f>AB22</f>
        <v>65.709999999999994</v>
      </c>
      <c r="CZ22">
        <f>AF22</f>
        <v>65.709999999999994</v>
      </c>
      <c r="DA22">
        <f>AJ22</f>
        <v>1</v>
      </c>
      <c r="DB22">
        <v>0</v>
      </c>
      <c r="GQ22">
        <v>-1</v>
      </c>
      <c r="GR22">
        <v>-1</v>
      </c>
    </row>
    <row r="23" spans="1:200" x14ac:dyDescent="0.2">
      <c r="A23">
        <f>ROW(Source!A34)</f>
        <v>34</v>
      </c>
      <c r="B23">
        <v>34744228</v>
      </c>
      <c r="C23">
        <v>34744314</v>
      </c>
      <c r="D23">
        <v>31443675</v>
      </c>
      <c r="E23">
        <v>17</v>
      </c>
      <c r="F23">
        <v>1</v>
      </c>
      <c r="G23">
        <v>1</v>
      </c>
      <c r="H23">
        <v>3</v>
      </c>
      <c r="I23" t="s">
        <v>180</v>
      </c>
      <c r="K23" t="s">
        <v>181</v>
      </c>
      <c r="L23">
        <v>1348</v>
      </c>
      <c r="N23">
        <v>1009</v>
      </c>
      <c r="O23" t="s">
        <v>34</v>
      </c>
      <c r="P23" t="s">
        <v>34</v>
      </c>
      <c r="Q23">
        <v>1000</v>
      </c>
      <c r="W23">
        <v>0</v>
      </c>
      <c r="X23">
        <v>-179832266</v>
      </c>
      <c r="Y23">
        <v>1.27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0</v>
      </c>
      <c r="AP23">
        <v>0</v>
      </c>
      <c r="AQ23">
        <v>0</v>
      </c>
      <c r="AR23">
        <v>0</v>
      </c>
      <c r="AT23">
        <v>1.27</v>
      </c>
      <c r="AV23">
        <v>0</v>
      </c>
      <c r="AW23">
        <v>2</v>
      </c>
      <c r="AX23">
        <v>34744326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Y23*Source!I34</f>
        <v>0.49352200000000002</v>
      </c>
      <c r="CY23">
        <f>AA23</f>
        <v>0</v>
      </c>
      <c r="CZ23">
        <f>AE23</f>
        <v>0</v>
      </c>
      <c r="DA23">
        <f>AI23</f>
        <v>1</v>
      </c>
      <c r="DB23">
        <v>0</v>
      </c>
      <c r="DH23">
        <f>Source!I34*SmtRes!Y23</f>
        <v>0.49352200000000002</v>
      </c>
      <c r="DI23">
        <f>AA23</f>
        <v>0</v>
      </c>
      <c r="DJ23">
        <f>EtalonRes!Y23</f>
        <v>0</v>
      </c>
      <c r="DK23">
        <f>Source!BC34</f>
        <v>1</v>
      </c>
      <c r="GP23">
        <v>1</v>
      </c>
      <c r="GQ23">
        <v>-1</v>
      </c>
      <c r="GR23">
        <v>-1</v>
      </c>
    </row>
    <row r="24" spans="1:200" x14ac:dyDescent="0.2">
      <c r="A24">
        <f>ROW(Source!A34)</f>
        <v>34</v>
      </c>
      <c r="B24">
        <v>34744228</v>
      </c>
      <c r="C24">
        <v>34744314</v>
      </c>
      <c r="D24">
        <v>31449148</v>
      </c>
      <c r="E24">
        <v>1</v>
      </c>
      <c r="F24">
        <v>1</v>
      </c>
      <c r="G24">
        <v>1</v>
      </c>
      <c r="H24">
        <v>3</v>
      </c>
      <c r="I24" t="s">
        <v>56</v>
      </c>
      <c r="J24" t="s">
        <v>541</v>
      </c>
      <c r="K24" t="s">
        <v>57</v>
      </c>
      <c r="L24">
        <v>1348</v>
      </c>
      <c r="N24">
        <v>1009</v>
      </c>
      <c r="O24" t="s">
        <v>34</v>
      </c>
      <c r="P24" t="s">
        <v>34</v>
      </c>
      <c r="Q24">
        <v>1000</v>
      </c>
      <c r="W24">
        <v>0</v>
      </c>
      <c r="X24">
        <v>1174701286</v>
      </c>
      <c r="Y24">
        <v>1E-3</v>
      </c>
      <c r="AA24">
        <v>11978</v>
      </c>
      <c r="AB24">
        <v>0</v>
      </c>
      <c r="AC24">
        <v>0</v>
      </c>
      <c r="AD24">
        <v>0</v>
      </c>
      <c r="AE24">
        <v>11978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1E-3</v>
      </c>
      <c r="AV24">
        <v>0</v>
      </c>
      <c r="AW24">
        <v>2</v>
      </c>
      <c r="AX24">
        <v>34744327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Y24*Source!I34</f>
        <v>3.8860000000000001E-4</v>
      </c>
      <c r="CY24">
        <f>AA24</f>
        <v>11978</v>
      </c>
      <c r="CZ24">
        <f>AE24</f>
        <v>11978</v>
      </c>
      <c r="DA24">
        <f>AI24</f>
        <v>1</v>
      </c>
      <c r="DB24">
        <v>0</v>
      </c>
      <c r="DH24">
        <f>Source!I34*SmtRes!Y24</f>
        <v>3.8860000000000001E-4</v>
      </c>
      <c r="DI24">
        <f>AA24</f>
        <v>11978</v>
      </c>
      <c r="DJ24">
        <f>EtalonRes!Y24</f>
        <v>11978</v>
      </c>
      <c r="DK24">
        <f>Source!BC34</f>
        <v>1</v>
      </c>
      <c r="GQ24">
        <v>-1</v>
      </c>
      <c r="GR24">
        <v>-1</v>
      </c>
    </row>
    <row r="25" spans="1:200" x14ac:dyDescent="0.2">
      <c r="A25">
        <f>ROW(Source!A34)</f>
        <v>34</v>
      </c>
      <c r="B25">
        <v>34744228</v>
      </c>
      <c r="C25">
        <v>34744314</v>
      </c>
      <c r="D25">
        <v>31443701</v>
      </c>
      <c r="E25">
        <v>17</v>
      </c>
      <c r="F25">
        <v>1</v>
      </c>
      <c r="G25">
        <v>1</v>
      </c>
      <c r="H25">
        <v>3</v>
      </c>
      <c r="I25" t="s">
        <v>167</v>
      </c>
      <c r="K25" t="s">
        <v>168</v>
      </c>
      <c r="L25">
        <v>1339</v>
      </c>
      <c r="N25">
        <v>1007</v>
      </c>
      <c r="O25" t="s">
        <v>45</v>
      </c>
      <c r="P25" t="s">
        <v>45</v>
      </c>
      <c r="Q25">
        <v>1</v>
      </c>
      <c r="W25">
        <v>0</v>
      </c>
      <c r="X25">
        <v>-1347765820</v>
      </c>
      <c r="Y25">
        <v>0.8</v>
      </c>
      <c r="AA25">
        <v>971.37</v>
      </c>
      <c r="AB25">
        <v>0</v>
      </c>
      <c r="AC25">
        <v>0</v>
      </c>
      <c r="AD25">
        <v>0</v>
      </c>
      <c r="AE25">
        <v>971.37</v>
      </c>
      <c r="AF25">
        <v>0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0</v>
      </c>
      <c r="AP25">
        <v>1</v>
      </c>
      <c r="AQ25">
        <v>0</v>
      </c>
      <c r="AR25">
        <v>0</v>
      </c>
      <c r="AT25">
        <v>0.8</v>
      </c>
      <c r="AV25">
        <v>0</v>
      </c>
      <c r="AW25">
        <v>2</v>
      </c>
      <c r="AX25">
        <v>34744328</v>
      </c>
      <c r="AY25">
        <v>2</v>
      </c>
      <c r="AZ25">
        <v>16384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Y25*Source!I34</f>
        <v>0.31088000000000005</v>
      </c>
      <c r="CY25">
        <f>AA25</f>
        <v>971.37</v>
      </c>
      <c r="CZ25">
        <f>AE25</f>
        <v>971.37</v>
      </c>
      <c r="DA25">
        <f>AI25</f>
        <v>1</v>
      </c>
      <c r="DB25">
        <v>0</v>
      </c>
      <c r="DH25">
        <f>Source!I34*SmtRes!Y25</f>
        <v>0.31088000000000005</v>
      </c>
      <c r="DI25">
        <f>AA25</f>
        <v>971.37</v>
      </c>
      <c r="DJ25">
        <f>EtalonRes!Y25</f>
        <v>0</v>
      </c>
      <c r="DK25">
        <f>Source!BC34</f>
        <v>1</v>
      </c>
      <c r="GP25">
        <v>1</v>
      </c>
      <c r="GQ25">
        <v>-1</v>
      </c>
      <c r="GR25">
        <v>-1</v>
      </c>
    </row>
    <row r="26" spans="1:200" x14ac:dyDescent="0.2">
      <c r="A26">
        <f>ROW(Source!A35)</f>
        <v>35</v>
      </c>
      <c r="B26">
        <v>34744229</v>
      </c>
      <c r="C26">
        <v>34744314</v>
      </c>
      <c r="D26">
        <v>31712735</v>
      </c>
      <c r="E26">
        <v>1</v>
      </c>
      <c r="F26">
        <v>1</v>
      </c>
      <c r="G26">
        <v>1</v>
      </c>
      <c r="H26">
        <v>1</v>
      </c>
      <c r="I26" t="s">
        <v>536</v>
      </c>
      <c r="K26" t="s">
        <v>537</v>
      </c>
      <c r="L26">
        <v>1191</v>
      </c>
      <c r="N26">
        <v>1013</v>
      </c>
      <c r="O26" t="s">
        <v>521</v>
      </c>
      <c r="P26" t="s">
        <v>521</v>
      </c>
      <c r="Q26">
        <v>1</v>
      </c>
      <c r="W26">
        <v>0</v>
      </c>
      <c r="X26">
        <v>-1366118074</v>
      </c>
      <c r="Y26">
        <v>45.7</v>
      </c>
      <c r="AA26">
        <v>0</v>
      </c>
      <c r="AB26">
        <v>0</v>
      </c>
      <c r="AC26">
        <v>0</v>
      </c>
      <c r="AD26">
        <v>53.83</v>
      </c>
      <c r="AE26">
        <v>0</v>
      </c>
      <c r="AF26">
        <v>0</v>
      </c>
      <c r="AG26">
        <v>0</v>
      </c>
      <c r="AH26">
        <v>7.94</v>
      </c>
      <c r="AI26">
        <v>1</v>
      </c>
      <c r="AJ26">
        <v>1</v>
      </c>
      <c r="AK26">
        <v>1</v>
      </c>
      <c r="AL26">
        <v>6.78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45.7</v>
      </c>
      <c r="AV26">
        <v>1</v>
      </c>
      <c r="AW26">
        <v>2</v>
      </c>
      <c r="AX26">
        <v>34744322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Y26*Source!I35</f>
        <v>17.75902</v>
      </c>
      <c r="CY26">
        <f>AD26</f>
        <v>53.83</v>
      </c>
      <c r="CZ26">
        <f>AH26</f>
        <v>7.94</v>
      </c>
      <c r="DA26">
        <f>AL26</f>
        <v>6.78</v>
      </c>
      <c r="DB26">
        <v>0</v>
      </c>
      <c r="GQ26">
        <v>-1</v>
      </c>
      <c r="GR26">
        <v>-1</v>
      </c>
    </row>
    <row r="27" spans="1:200" x14ac:dyDescent="0.2">
      <c r="A27">
        <f>ROW(Source!A35)</f>
        <v>35</v>
      </c>
      <c r="B27">
        <v>34744229</v>
      </c>
      <c r="C27">
        <v>34744314</v>
      </c>
      <c r="D27">
        <v>31709492</v>
      </c>
      <c r="E27">
        <v>1</v>
      </c>
      <c r="F27">
        <v>1</v>
      </c>
      <c r="G27">
        <v>1</v>
      </c>
      <c r="H27">
        <v>1</v>
      </c>
      <c r="I27" t="s">
        <v>531</v>
      </c>
      <c r="K27" t="s">
        <v>532</v>
      </c>
      <c r="L27">
        <v>1191</v>
      </c>
      <c r="N27">
        <v>1013</v>
      </c>
      <c r="O27" t="s">
        <v>521</v>
      </c>
      <c r="P27" t="s">
        <v>521</v>
      </c>
      <c r="Q27">
        <v>1</v>
      </c>
      <c r="W27">
        <v>0</v>
      </c>
      <c r="X27">
        <v>-1417349443</v>
      </c>
      <c r="Y27">
        <v>0.18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6.78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0.18</v>
      </c>
      <c r="AV27">
        <v>2</v>
      </c>
      <c r="AW27">
        <v>2</v>
      </c>
      <c r="AX27">
        <v>34744323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Y27*Source!I35</f>
        <v>6.9947999999999996E-2</v>
      </c>
      <c r="CY27">
        <f>AD27</f>
        <v>0</v>
      </c>
      <c r="CZ27">
        <f>AH27</f>
        <v>0</v>
      </c>
      <c r="DA27">
        <f>AL27</f>
        <v>1</v>
      </c>
      <c r="DB27">
        <v>0</v>
      </c>
      <c r="GQ27">
        <v>-1</v>
      </c>
      <c r="GR27">
        <v>-1</v>
      </c>
    </row>
    <row r="28" spans="1:200" x14ac:dyDescent="0.2">
      <c r="A28">
        <f>ROW(Source!A35)</f>
        <v>35</v>
      </c>
      <c r="B28">
        <v>34744229</v>
      </c>
      <c r="C28">
        <v>34744314</v>
      </c>
      <c r="D28">
        <v>31526951</v>
      </c>
      <c r="E28">
        <v>1</v>
      </c>
      <c r="F28">
        <v>1</v>
      </c>
      <c r="G28">
        <v>1</v>
      </c>
      <c r="H28">
        <v>2</v>
      </c>
      <c r="I28" t="s">
        <v>526</v>
      </c>
      <c r="J28" t="s">
        <v>527</v>
      </c>
      <c r="K28" t="s">
        <v>528</v>
      </c>
      <c r="L28">
        <v>1368</v>
      </c>
      <c r="N28">
        <v>1011</v>
      </c>
      <c r="O28" t="s">
        <v>525</v>
      </c>
      <c r="P28" t="s">
        <v>525</v>
      </c>
      <c r="Q28">
        <v>1</v>
      </c>
      <c r="W28">
        <v>0</v>
      </c>
      <c r="X28">
        <v>1047452784</v>
      </c>
      <c r="Y28">
        <v>0.23</v>
      </c>
      <c r="AA28">
        <v>0</v>
      </c>
      <c r="AB28">
        <v>11.53</v>
      </c>
      <c r="AC28">
        <v>0</v>
      </c>
      <c r="AD28">
        <v>0</v>
      </c>
      <c r="AE28">
        <v>0</v>
      </c>
      <c r="AF28">
        <v>1.7</v>
      </c>
      <c r="AG28">
        <v>0</v>
      </c>
      <c r="AH28">
        <v>0</v>
      </c>
      <c r="AI28">
        <v>1</v>
      </c>
      <c r="AJ28">
        <v>6.78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0.23</v>
      </c>
      <c r="AV28">
        <v>0</v>
      </c>
      <c r="AW28">
        <v>2</v>
      </c>
      <c r="AX28">
        <v>34744324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Y28*Source!I35</f>
        <v>8.9377999999999999E-2</v>
      </c>
      <c r="CY28">
        <f>AB28</f>
        <v>11.53</v>
      </c>
      <c r="CZ28">
        <f>AF28</f>
        <v>1.7</v>
      </c>
      <c r="DA28">
        <f>AJ28</f>
        <v>6.78</v>
      </c>
      <c r="DB28">
        <v>0</v>
      </c>
      <c r="GQ28">
        <v>-1</v>
      </c>
      <c r="GR28">
        <v>-1</v>
      </c>
    </row>
    <row r="29" spans="1:200" x14ac:dyDescent="0.2">
      <c r="A29">
        <f>ROW(Source!A35)</f>
        <v>35</v>
      </c>
      <c r="B29">
        <v>34744229</v>
      </c>
      <c r="C29">
        <v>34744314</v>
      </c>
      <c r="D29">
        <v>31528142</v>
      </c>
      <c r="E29">
        <v>1</v>
      </c>
      <c r="F29">
        <v>1</v>
      </c>
      <c r="G29">
        <v>1</v>
      </c>
      <c r="H29">
        <v>2</v>
      </c>
      <c r="I29" t="s">
        <v>538</v>
      </c>
      <c r="J29" t="s">
        <v>539</v>
      </c>
      <c r="K29" t="s">
        <v>540</v>
      </c>
      <c r="L29">
        <v>1368</v>
      </c>
      <c r="N29">
        <v>1011</v>
      </c>
      <c r="O29" t="s">
        <v>525</v>
      </c>
      <c r="P29" t="s">
        <v>525</v>
      </c>
      <c r="Q29">
        <v>1</v>
      </c>
      <c r="W29">
        <v>0</v>
      </c>
      <c r="X29">
        <v>1372534845</v>
      </c>
      <c r="Y29">
        <v>0.18</v>
      </c>
      <c r="AA29">
        <v>0</v>
      </c>
      <c r="AB29">
        <v>445.51</v>
      </c>
      <c r="AC29">
        <v>11.6</v>
      </c>
      <c r="AD29">
        <v>0</v>
      </c>
      <c r="AE29">
        <v>0</v>
      </c>
      <c r="AF29">
        <v>65.709999999999994</v>
      </c>
      <c r="AG29">
        <v>11.6</v>
      </c>
      <c r="AH29">
        <v>0</v>
      </c>
      <c r="AI29">
        <v>1</v>
      </c>
      <c r="AJ29">
        <v>6.78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0.18</v>
      </c>
      <c r="AV29">
        <v>0</v>
      </c>
      <c r="AW29">
        <v>2</v>
      </c>
      <c r="AX29">
        <v>34744325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Y29*Source!I35</f>
        <v>6.9947999999999996E-2</v>
      </c>
      <c r="CY29">
        <f>AB29</f>
        <v>445.51</v>
      </c>
      <c r="CZ29">
        <f>AF29</f>
        <v>65.709999999999994</v>
      </c>
      <c r="DA29">
        <f>AJ29</f>
        <v>6.78</v>
      </c>
      <c r="DB29">
        <v>0</v>
      </c>
      <c r="GQ29">
        <v>-1</v>
      </c>
      <c r="GR29">
        <v>-1</v>
      </c>
    </row>
    <row r="30" spans="1:200" x14ac:dyDescent="0.2">
      <c r="A30">
        <f>ROW(Source!A35)</f>
        <v>35</v>
      </c>
      <c r="B30">
        <v>34744229</v>
      </c>
      <c r="C30">
        <v>34744314</v>
      </c>
      <c r="D30">
        <v>31443675</v>
      </c>
      <c r="E30">
        <v>17</v>
      </c>
      <c r="F30">
        <v>1</v>
      </c>
      <c r="G30">
        <v>1</v>
      </c>
      <c r="H30">
        <v>3</v>
      </c>
      <c r="I30" t="s">
        <v>180</v>
      </c>
      <c r="K30" t="s">
        <v>181</v>
      </c>
      <c r="L30">
        <v>1348</v>
      </c>
      <c r="N30">
        <v>1009</v>
      </c>
      <c r="O30" t="s">
        <v>34</v>
      </c>
      <c r="P30" t="s">
        <v>34</v>
      </c>
      <c r="Q30">
        <v>1000</v>
      </c>
      <c r="W30">
        <v>0</v>
      </c>
      <c r="X30">
        <v>-179832266</v>
      </c>
      <c r="Y30">
        <v>1.27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6.78</v>
      </c>
      <c r="AJ30">
        <v>1</v>
      </c>
      <c r="AK30">
        <v>1</v>
      </c>
      <c r="AL30">
        <v>1</v>
      </c>
      <c r="AN30">
        <v>0</v>
      </c>
      <c r="AO30">
        <v>0</v>
      </c>
      <c r="AP30">
        <v>0</v>
      </c>
      <c r="AQ30">
        <v>0</v>
      </c>
      <c r="AR30">
        <v>0</v>
      </c>
      <c r="AT30">
        <v>1.27</v>
      </c>
      <c r="AV30">
        <v>0</v>
      </c>
      <c r="AW30">
        <v>2</v>
      </c>
      <c r="AX30">
        <v>34744326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Y30*Source!I35</f>
        <v>0.49352200000000002</v>
      </c>
      <c r="CY30">
        <f>AA30</f>
        <v>0</v>
      </c>
      <c r="CZ30">
        <f>AE30</f>
        <v>0</v>
      </c>
      <c r="DA30">
        <f>AI30</f>
        <v>6.78</v>
      </c>
      <c r="DB30">
        <v>0</v>
      </c>
      <c r="DH30">
        <f>Source!I35*SmtRes!Y30</f>
        <v>0.49352200000000002</v>
      </c>
      <c r="DI30">
        <f>AA30</f>
        <v>0</v>
      </c>
      <c r="DJ30">
        <f>EtalonRes!Y30</f>
        <v>0</v>
      </c>
      <c r="DK30">
        <f>Source!BC35</f>
        <v>6.78</v>
      </c>
      <c r="GP30">
        <v>1</v>
      </c>
      <c r="GQ30">
        <v>-1</v>
      </c>
      <c r="GR30">
        <v>-1</v>
      </c>
    </row>
    <row r="31" spans="1:200" x14ac:dyDescent="0.2">
      <c r="A31">
        <f>ROW(Source!A35)</f>
        <v>35</v>
      </c>
      <c r="B31">
        <v>34744229</v>
      </c>
      <c r="C31">
        <v>34744314</v>
      </c>
      <c r="D31">
        <v>31449148</v>
      </c>
      <c r="E31">
        <v>1</v>
      </c>
      <c r="F31">
        <v>1</v>
      </c>
      <c r="G31">
        <v>1</v>
      </c>
      <c r="H31">
        <v>3</v>
      </c>
      <c r="I31" t="s">
        <v>56</v>
      </c>
      <c r="J31" t="s">
        <v>541</v>
      </c>
      <c r="K31" t="s">
        <v>57</v>
      </c>
      <c r="L31">
        <v>1348</v>
      </c>
      <c r="N31">
        <v>1009</v>
      </c>
      <c r="O31" t="s">
        <v>34</v>
      </c>
      <c r="P31" t="s">
        <v>34</v>
      </c>
      <c r="Q31">
        <v>1000</v>
      </c>
      <c r="W31">
        <v>0</v>
      </c>
      <c r="X31">
        <v>1174701286</v>
      </c>
      <c r="Y31">
        <v>1E-3</v>
      </c>
      <c r="AA31">
        <v>81210.84</v>
      </c>
      <c r="AB31">
        <v>0</v>
      </c>
      <c r="AC31">
        <v>0</v>
      </c>
      <c r="AD31">
        <v>0</v>
      </c>
      <c r="AE31">
        <v>11978</v>
      </c>
      <c r="AF31">
        <v>0</v>
      </c>
      <c r="AG31">
        <v>0</v>
      </c>
      <c r="AH31">
        <v>0</v>
      </c>
      <c r="AI31">
        <v>6.78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1E-3</v>
      </c>
      <c r="AV31">
        <v>0</v>
      </c>
      <c r="AW31">
        <v>2</v>
      </c>
      <c r="AX31">
        <v>34744327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Y31*Source!I35</f>
        <v>3.8860000000000001E-4</v>
      </c>
      <c r="CY31">
        <f>AA31</f>
        <v>81210.84</v>
      </c>
      <c r="CZ31">
        <f>AE31</f>
        <v>11978</v>
      </c>
      <c r="DA31">
        <f>AI31</f>
        <v>6.78</v>
      </c>
      <c r="DB31">
        <v>0</v>
      </c>
      <c r="DH31">
        <f>Source!I35*SmtRes!Y31</f>
        <v>3.8860000000000001E-4</v>
      </c>
      <c r="DI31">
        <f>AA31</f>
        <v>81210.84</v>
      </c>
      <c r="DJ31">
        <f>EtalonRes!Y31</f>
        <v>11978</v>
      </c>
      <c r="DK31">
        <f>Source!BC35</f>
        <v>6.78</v>
      </c>
      <c r="GQ31">
        <v>-1</v>
      </c>
      <c r="GR31">
        <v>-1</v>
      </c>
    </row>
    <row r="32" spans="1:200" x14ac:dyDescent="0.2">
      <c r="A32">
        <f>ROW(Source!A35)</f>
        <v>35</v>
      </c>
      <c r="B32">
        <v>34744229</v>
      </c>
      <c r="C32">
        <v>34744314</v>
      </c>
      <c r="D32">
        <v>31443701</v>
      </c>
      <c r="E32">
        <v>17</v>
      </c>
      <c r="F32">
        <v>1</v>
      </c>
      <c r="G32">
        <v>1</v>
      </c>
      <c r="H32">
        <v>3</v>
      </c>
      <c r="I32" t="s">
        <v>167</v>
      </c>
      <c r="K32" t="s">
        <v>168</v>
      </c>
      <c r="L32">
        <v>1339</v>
      </c>
      <c r="N32">
        <v>1007</v>
      </c>
      <c r="O32" t="s">
        <v>45</v>
      </c>
      <c r="P32" t="s">
        <v>45</v>
      </c>
      <c r="Q32">
        <v>1</v>
      </c>
      <c r="W32">
        <v>0</v>
      </c>
      <c r="X32">
        <v>-1347765820</v>
      </c>
      <c r="Y32">
        <v>0.8</v>
      </c>
      <c r="AA32">
        <v>6456.71</v>
      </c>
      <c r="AB32">
        <v>0</v>
      </c>
      <c r="AC32">
        <v>0</v>
      </c>
      <c r="AD32">
        <v>0</v>
      </c>
      <c r="AE32">
        <v>971.37</v>
      </c>
      <c r="AF32">
        <v>0</v>
      </c>
      <c r="AG32">
        <v>0</v>
      </c>
      <c r="AH32">
        <v>0</v>
      </c>
      <c r="AI32">
        <v>6.78</v>
      </c>
      <c r="AJ32">
        <v>1</v>
      </c>
      <c r="AK32">
        <v>1</v>
      </c>
      <c r="AL32">
        <v>1</v>
      </c>
      <c r="AN32">
        <v>0</v>
      </c>
      <c r="AO32">
        <v>0</v>
      </c>
      <c r="AP32">
        <v>1</v>
      </c>
      <c r="AQ32">
        <v>0</v>
      </c>
      <c r="AR32">
        <v>0</v>
      </c>
      <c r="AT32">
        <v>0.8</v>
      </c>
      <c r="AV32">
        <v>0</v>
      </c>
      <c r="AW32">
        <v>2</v>
      </c>
      <c r="AX32">
        <v>34744328</v>
      </c>
      <c r="AY32">
        <v>2</v>
      </c>
      <c r="AZ32">
        <v>16384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Y32*Source!I35</f>
        <v>0.31088000000000005</v>
      </c>
      <c r="CY32">
        <f>AA32</f>
        <v>6456.71</v>
      </c>
      <c r="CZ32">
        <f>AE32</f>
        <v>971.37</v>
      </c>
      <c r="DA32">
        <f>AI32</f>
        <v>6.78</v>
      </c>
      <c r="DB32">
        <v>0</v>
      </c>
      <c r="DH32">
        <f>Source!I35*SmtRes!Y32</f>
        <v>0.31088000000000005</v>
      </c>
      <c r="DI32">
        <f>AA32</f>
        <v>6456.71</v>
      </c>
      <c r="DJ32">
        <f>EtalonRes!Y32</f>
        <v>0</v>
      </c>
      <c r="DK32">
        <f>Source!BC35</f>
        <v>6.78</v>
      </c>
      <c r="GP32">
        <v>1</v>
      </c>
      <c r="GQ32">
        <v>-1</v>
      </c>
      <c r="GR32">
        <v>-1</v>
      </c>
    </row>
    <row r="33" spans="1:200" x14ac:dyDescent="0.2">
      <c r="A33">
        <f>ROW(Source!A40)</f>
        <v>40</v>
      </c>
      <c r="B33">
        <v>34744228</v>
      </c>
      <c r="C33">
        <v>34744331</v>
      </c>
      <c r="D33">
        <v>31714582</v>
      </c>
      <c r="E33">
        <v>1</v>
      </c>
      <c r="F33">
        <v>1</v>
      </c>
      <c r="G33">
        <v>1</v>
      </c>
      <c r="H33">
        <v>1</v>
      </c>
      <c r="I33" t="s">
        <v>542</v>
      </c>
      <c r="K33" t="s">
        <v>543</v>
      </c>
      <c r="L33">
        <v>1191</v>
      </c>
      <c r="N33">
        <v>1013</v>
      </c>
      <c r="O33" t="s">
        <v>521</v>
      </c>
      <c r="P33" t="s">
        <v>521</v>
      </c>
      <c r="Q33">
        <v>1</v>
      </c>
      <c r="W33">
        <v>0</v>
      </c>
      <c r="X33">
        <v>-200730820</v>
      </c>
      <c r="Y33">
        <v>1.42</v>
      </c>
      <c r="AA33">
        <v>0</v>
      </c>
      <c r="AB33">
        <v>0</v>
      </c>
      <c r="AC33">
        <v>0</v>
      </c>
      <c r="AD33">
        <v>8.3800000000000008</v>
      </c>
      <c r="AE33">
        <v>0</v>
      </c>
      <c r="AF33">
        <v>0</v>
      </c>
      <c r="AG33">
        <v>0</v>
      </c>
      <c r="AH33">
        <v>8.3800000000000008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1.42</v>
      </c>
      <c r="AV33">
        <v>1</v>
      </c>
      <c r="AW33">
        <v>2</v>
      </c>
      <c r="AX33">
        <v>34744338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Y33*Source!I40</f>
        <v>21.299999999999997</v>
      </c>
      <c r="CY33">
        <f>AD33</f>
        <v>8.3800000000000008</v>
      </c>
      <c r="CZ33">
        <f>AH33</f>
        <v>8.3800000000000008</v>
      </c>
      <c r="DA33">
        <f>AL33</f>
        <v>1</v>
      </c>
      <c r="DB33">
        <v>0</v>
      </c>
      <c r="GQ33">
        <v>-1</v>
      </c>
      <c r="GR33">
        <v>-1</v>
      </c>
    </row>
    <row r="34" spans="1:200" x14ac:dyDescent="0.2">
      <c r="A34">
        <f>ROW(Source!A40)</f>
        <v>40</v>
      </c>
      <c r="B34">
        <v>34744228</v>
      </c>
      <c r="C34">
        <v>34744331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531</v>
      </c>
      <c r="K34" t="s">
        <v>532</v>
      </c>
      <c r="L34">
        <v>1191</v>
      </c>
      <c r="N34">
        <v>1013</v>
      </c>
      <c r="O34" t="s">
        <v>521</v>
      </c>
      <c r="P34" t="s">
        <v>521</v>
      </c>
      <c r="Q34">
        <v>1</v>
      </c>
      <c r="W34">
        <v>0</v>
      </c>
      <c r="X34">
        <v>-1417349443</v>
      </c>
      <c r="Y34">
        <v>0.27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0.27</v>
      </c>
      <c r="AV34">
        <v>2</v>
      </c>
      <c r="AW34">
        <v>2</v>
      </c>
      <c r="AX34">
        <v>34744339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Y34*Source!I40</f>
        <v>4.0500000000000007</v>
      </c>
      <c r="CY34">
        <f>AD34</f>
        <v>0</v>
      </c>
      <c r="CZ34">
        <f>AH34</f>
        <v>0</v>
      </c>
      <c r="DA34">
        <f>AL34</f>
        <v>1</v>
      </c>
      <c r="DB34">
        <v>0</v>
      </c>
      <c r="GQ34">
        <v>-1</v>
      </c>
      <c r="GR34">
        <v>-1</v>
      </c>
    </row>
    <row r="35" spans="1:200" x14ac:dyDescent="0.2">
      <c r="A35">
        <f>ROW(Source!A40)</f>
        <v>40</v>
      </c>
      <c r="B35">
        <v>34744228</v>
      </c>
      <c r="C35">
        <v>34744331</v>
      </c>
      <c r="D35">
        <v>31526951</v>
      </c>
      <c r="E35">
        <v>1</v>
      </c>
      <c r="F35">
        <v>1</v>
      </c>
      <c r="G35">
        <v>1</v>
      </c>
      <c r="H35">
        <v>2</v>
      </c>
      <c r="I35" t="s">
        <v>526</v>
      </c>
      <c r="J35" t="s">
        <v>527</v>
      </c>
      <c r="K35" t="s">
        <v>528</v>
      </c>
      <c r="L35">
        <v>1368</v>
      </c>
      <c r="N35">
        <v>1011</v>
      </c>
      <c r="O35" t="s">
        <v>525</v>
      </c>
      <c r="P35" t="s">
        <v>525</v>
      </c>
      <c r="Q35">
        <v>1</v>
      </c>
      <c r="W35">
        <v>0</v>
      </c>
      <c r="X35">
        <v>1047452784</v>
      </c>
      <c r="Y35">
        <v>0.51</v>
      </c>
      <c r="AA35">
        <v>0</v>
      </c>
      <c r="AB35">
        <v>1.7</v>
      </c>
      <c r="AC35">
        <v>0</v>
      </c>
      <c r="AD35">
        <v>0</v>
      </c>
      <c r="AE35">
        <v>0</v>
      </c>
      <c r="AF35">
        <v>1.7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0.51</v>
      </c>
      <c r="AV35">
        <v>0</v>
      </c>
      <c r="AW35">
        <v>2</v>
      </c>
      <c r="AX35">
        <v>34744340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Y35*Source!I40</f>
        <v>7.65</v>
      </c>
      <c r="CY35">
        <f>AB35</f>
        <v>1.7</v>
      </c>
      <c r="CZ35">
        <f>AF35</f>
        <v>1.7</v>
      </c>
      <c r="DA35">
        <f>AJ35</f>
        <v>1</v>
      </c>
      <c r="DB35">
        <v>0</v>
      </c>
      <c r="GQ35">
        <v>-1</v>
      </c>
      <c r="GR35">
        <v>-1</v>
      </c>
    </row>
    <row r="36" spans="1:200" x14ac:dyDescent="0.2">
      <c r="A36">
        <f>ROW(Source!A40)</f>
        <v>40</v>
      </c>
      <c r="B36">
        <v>34744228</v>
      </c>
      <c r="C36">
        <v>34744331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538</v>
      </c>
      <c r="J36" t="s">
        <v>539</v>
      </c>
      <c r="K36" t="s">
        <v>540</v>
      </c>
      <c r="L36">
        <v>1368</v>
      </c>
      <c r="N36">
        <v>1011</v>
      </c>
      <c r="O36" t="s">
        <v>525</v>
      </c>
      <c r="P36" t="s">
        <v>525</v>
      </c>
      <c r="Q36">
        <v>1</v>
      </c>
      <c r="W36">
        <v>0</v>
      </c>
      <c r="X36">
        <v>1372534845</v>
      </c>
      <c r="Y36">
        <v>0.27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0.27</v>
      </c>
      <c r="AV36">
        <v>0</v>
      </c>
      <c r="AW36">
        <v>2</v>
      </c>
      <c r="AX36">
        <v>34744341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Y36*Source!I40</f>
        <v>4.0500000000000007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  <c r="GQ36">
        <v>-1</v>
      </c>
      <c r="GR36">
        <v>-1</v>
      </c>
    </row>
    <row r="37" spans="1:200" x14ac:dyDescent="0.2">
      <c r="A37">
        <f>ROW(Source!A40)</f>
        <v>40</v>
      </c>
      <c r="B37">
        <v>34744228</v>
      </c>
      <c r="C37">
        <v>34744331</v>
      </c>
      <c r="D37">
        <v>31468893</v>
      </c>
      <c r="E37">
        <v>1</v>
      </c>
      <c r="F37">
        <v>1</v>
      </c>
      <c r="G37">
        <v>1</v>
      </c>
      <c r="H37">
        <v>3</v>
      </c>
      <c r="I37" t="s">
        <v>112</v>
      </c>
      <c r="J37" t="s">
        <v>544</v>
      </c>
      <c r="K37" t="s">
        <v>113</v>
      </c>
      <c r="L37">
        <v>1348</v>
      </c>
      <c r="N37">
        <v>1009</v>
      </c>
      <c r="O37" t="s">
        <v>34</v>
      </c>
      <c r="P37" t="s">
        <v>34</v>
      </c>
      <c r="Q37">
        <v>1000</v>
      </c>
      <c r="W37">
        <v>0</v>
      </c>
      <c r="X37">
        <v>-1756095795</v>
      </c>
      <c r="Y37">
        <v>1E-3</v>
      </c>
      <c r="AA37">
        <v>5989</v>
      </c>
      <c r="AB37">
        <v>0</v>
      </c>
      <c r="AC37">
        <v>0</v>
      </c>
      <c r="AD37">
        <v>0</v>
      </c>
      <c r="AE37">
        <v>5989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1E-3</v>
      </c>
      <c r="AV37">
        <v>0</v>
      </c>
      <c r="AW37">
        <v>2</v>
      </c>
      <c r="AX37">
        <v>34744342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Y37*Source!I40</f>
        <v>1.4999999999999999E-2</v>
      </c>
      <c r="CY37">
        <f>AA37</f>
        <v>5989</v>
      </c>
      <c r="CZ37">
        <f>AE37</f>
        <v>5989</v>
      </c>
      <c r="DA37">
        <f>AI37</f>
        <v>1</v>
      </c>
      <c r="DB37">
        <v>0</v>
      </c>
      <c r="DH37">
        <f>Source!I40*SmtRes!Y37</f>
        <v>1.4999999999999999E-2</v>
      </c>
      <c r="DI37">
        <f>AA37</f>
        <v>5989</v>
      </c>
      <c r="DJ37">
        <f>EtalonRes!Y37</f>
        <v>5989</v>
      </c>
      <c r="DK37">
        <f>Source!BC40</f>
        <v>1</v>
      </c>
      <c r="GQ37">
        <v>-1</v>
      </c>
      <c r="GR37">
        <v>-1</v>
      </c>
    </row>
    <row r="38" spans="1:200" x14ac:dyDescent="0.2">
      <c r="A38">
        <f>ROW(Source!A40)</f>
        <v>40</v>
      </c>
      <c r="B38">
        <v>34744228</v>
      </c>
      <c r="C38">
        <v>34744331</v>
      </c>
      <c r="D38">
        <v>31474824</v>
      </c>
      <c r="E38">
        <v>1</v>
      </c>
      <c r="F38">
        <v>1</v>
      </c>
      <c r="G38">
        <v>1</v>
      </c>
      <c r="H38">
        <v>3</v>
      </c>
      <c r="I38" t="s">
        <v>97</v>
      </c>
      <c r="J38" t="s">
        <v>545</v>
      </c>
      <c r="K38" t="s">
        <v>98</v>
      </c>
      <c r="L38">
        <v>1339</v>
      </c>
      <c r="N38">
        <v>1007</v>
      </c>
      <c r="O38" t="s">
        <v>45</v>
      </c>
      <c r="P38" t="s">
        <v>45</v>
      </c>
      <c r="Q38">
        <v>1</v>
      </c>
      <c r="W38">
        <v>0</v>
      </c>
      <c r="X38">
        <v>-444202262</v>
      </c>
      <c r="Y38">
        <v>6.7000000000000004E-2</v>
      </c>
      <c r="AA38">
        <v>558.33000000000004</v>
      </c>
      <c r="AB38">
        <v>0</v>
      </c>
      <c r="AC38">
        <v>0</v>
      </c>
      <c r="AD38">
        <v>0</v>
      </c>
      <c r="AE38">
        <v>558.33000000000004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6.7000000000000004E-2</v>
      </c>
      <c r="AV38">
        <v>0</v>
      </c>
      <c r="AW38">
        <v>2</v>
      </c>
      <c r="AX38">
        <v>34744343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Y38*Source!I40</f>
        <v>1.0050000000000001</v>
      </c>
      <c r="CY38">
        <f>AA38</f>
        <v>558.33000000000004</v>
      </c>
      <c r="CZ38">
        <f>AE38</f>
        <v>558.33000000000004</v>
      </c>
      <c r="DA38">
        <f>AI38</f>
        <v>1</v>
      </c>
      <c r="DB38">
        <v>0</v>
      </c>
      <c r="DH38">
        <f>Source!I40*SmtRes!Y38</f>
        <v>1.0050000000000001</v>
      </c>
      <c r="DI38">
        <f>AA38</f>
        <v>558.33000000000004</v>
      </c>
      <c r="DJ38">
        <f>EtalonRes!Y38</f>
        <v>558.33000000000004</v>
      </c>
      <c r="DK38">
        <f>Source!BC40</f>
        <v>1</v>
      </c>
      <c r="GQ38">
        <v>-1</v>
      </c>
      <c r="GR38">
        <v>-1</v>
      </c>
    </row>
    <row r="39" spans="1:200" x14ac:dyDescent="0.2">
      <c r="A39">
        <f>ROW(Source!A41)</f>
        <v>41</v>
      </c>
      <c r="B39">
        <v>34744229</v>
      </c>
      <c r="C39">
        <v>34744331</v>
      </c>
      <c r="D39">
        <v>31714582</v>
      </c>
      <c r="E39">
        <v>1</v>
      </c>
      <c r="F39">
        <v>1</v>
      </c>
      <c r="G39">
        <v>1</v>
      </c>
      <c r="H39">
        <v>1</v>
      </c>
      <c r="I39" t="s">
        <v>542</v>
      </c>
      <c r="K39" t="s">
        <v>543</v>
      </c>
      <c r="L39">
        <v>1191</v>
      </c>
      <c r="N39">
        <v>1013</v>
      </c>
      <c r="O39" t="s">
        <v>521</v>
      </c>
      <c r="P39" t="s">
        <v>521</v>
      </c>
      <c r="Q39">
        <v>1</v>
      </c>
      <c r="W39">
        <v>0</v>
      </c>
      <c r="X39">
        <v>-200730820</v>
      </c>
      <c r="Y39">
        <v>1.42</v>
      </c>
      <c r="AA39">
        <v>0</v>
      </c>
      <c r="AB39">
        <v>0</v>
      </c>
      <c r="AC39">
        <v>0</v>
      </c>
      <c r="AD39">
        <v>56.82</v>
      </c>
      <c r="AE39">
        <v>0</v>
      </c>
      <c r="AF39">
        <v>0</v>
      </c>
      <c r="AG39">
        <v>0</v>
      </c>
      <c r="AH39">
        <v>8.3800000000000008</v>
      </c>
      <c r="AI39">
        <v>1</v>
      </c>
      <c r="AJ39">
        <v>1</v>
      </c>
      <c r="AK39">
        <v>1</v>
      </c>
      <c r="AL39">
        <v>6.78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1.42</v>
      </c>
      <c r="AV39">
        <v>1</v>
      </c>
      <c r="AW39">
        <v>2</v>
      </c>
      <c r="AX39">
        <v>34744338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Y39*Source!I41</f>
        <v>21.299999999999997</v>
      </c>
      <c r="CY39">
        <f>AD39</f>
        <v>56.82</v>
      </c>
      <c r="CZ39">
        <f>AH39</f>
        <v>8.3800000000000008</v>
      </c>
      <c r="DA39">
        <f>AL39</f>
        <v>6.78</v>
      </c>
      <c r="DB39">
        <v>0</v>
      </c>
      <c r="GQ39">
        <v>-1</v>
      </c>
      <c r="GR39">
        <v>-1</v>
      </c>
    </row>
    <row r="40" spans="1:200" x14ac:dyDescent="0.2">
      <c r="A40">
        <f>ROW(Source!A41)</f>
        <v>41</v>
      </c>
      <c r="B40">
        <v>34744229</v>
      </c>
      <c r="C40">
        <v>34744331</v>
      </c>
      <c r="D40">
        <v>31709492</v>
      </c>
      <c r="E40">
        <v>1</v>
      </c>
      <c r="F40">
        <v>1</v>
      </c>
      <c r="G40">
        <v>1</v>
      </c>
      <c r="H40">
        <v>1</v>
      </c>
      <c r="I40" t="s">
        <v>531</v>
      </c>
      <c r="K40" t="s">
        <v>532</v>
      </c>
      <c r="L40">
        <v>1191</v>
      </c>
      <c r="N40">
        <v>1013</v>
      </c>
      <c r="O40" t="s">
        <v>521</v>
      </c>
      <c r="P40" t="s">
        <v>521</v>
      </c>
      <c r="Q40">
        <v>1</v>
      </c>
      <c r="W40">
        <v>0</v>
      </c>
      <c r="X40">
        <v>-1417349443</v>
      </c>
      <c r="Y40">
        <v>0.27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</v>
      </c>
      <c r="AJ40">
        <v>1</v>
      </c>
      <c r="AK40">
        <v>6.78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0.27</v>
      </c>
      <c r="AV40">
        <v>2</v>
      </c>
      <c r="AW40">
        <v>2</v>
      </c>
      <c r="AX40">
        <v>34744339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Y40*Source!I41</f>
        <v>4.0500000000000007</v>
      </c>
      <c r="CY40">
        <f>AD40</f>
        <v>0</v>
      </c>
      <c r="CZ40">
        <f>AH40</f>
        <v>0</v>
      </c>
      <c r="DA40">
        <f>AL40</f>
        <v>1</v>
      </c>
      <c r="DB40">
        <v>0</v>
      </c>
      <c r="GQ40">
        <v>-1</v>
      </c>
      <c r="GR40">
        <v>-1</v>
      </c>
    </row>
    <row r="41" spans="1:200" x14ac:dyDescent="0.2">
      <c r="A41">
        <f>ROW(Source!A41)</f>
        <v>41</v>
      </c>
      <c r="B41">
        <v>34744229</v>
      </c>
      <c r="C41">
        <v>34744331</v>
      </c>
      <c r="D41">
        <v>31526951</v>
      </c>
      <c r="E41">
        <v>1</v>
      </c>
      <c r="F41">
        <v>1</v>
      </c>
      <c r="G41">
        <v>1</v>
      </c>
      <c r="H41">
        <v>2</v>
      </c>
      <c r="I41" t="s">
        <v>526</v>
      </c>
      <c r="J41" t="s">
        <v>527</v>
      </c>
      <c r="K41" t="s">
        <v>528</v>
      </c>
      <c r="L41">
        <v>1368</v>
      </c>
      <c r="N41">
        <v>1011</v>
      </c>
      <c r="O41" t="s">
        <v>525</v>
      </c>
      <c r="P41" t="s">
        <v>525</v>
      </c>
      <c r="Q41">
        <v>1</v>
      </c>
      <c r="W41">
        <v>0</v>
      </c>
      <c r="X41">
        <v>1047452784</v>
      </c>
      <c r="Y41">
        <v>0.51</v>
      </c>
      <c r="AA41">
        <v>0</v>
      </c>
      <c r="AB41">
        <v>11.53</v>
      </c>
      <c r="AC41">
        <v>0</v>
      </c>
      <c r="AD41">
        <v>0</v>
      </c>
      <c r="AE41">
        <v>0</v>
      </c>
      <c r="AF41">
        <v>1.7</v>
      </c>
      <c r="AG41">
        <v>0</v>
      </c>
      <c r="AH41">
        <v>0</v>
      </c>
      <c r="AI41">
        <v>1</v>
      </c>
      <c r="AJ41">
        <v>6.78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0.51</v>
      </c>
      <c r="AV41">
        <v>0</v>
      </c>
      <c r="AW41">
        <v>2</v>
      </c>
      <c r="AX41">
        <v>34744340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Y41*Source!I41</f>
        <v>7.65</v>
      </c>
      <c r="CY41">
        <f>AB41</f>
        <v>11.53</v>
      </c>
      <c r="CZ41">
        <f>AF41</f>
        <v>1.7</v>
      </c>
      <c r="DA41">
        <f>AJ41</f>
        <v>6.78</v>
      </c>
      <c r="DB41">
        <v>0</v>
      </c>
      <c r="GQ41">
        <v>-1</v>
      </c>
      <c r="GR41">
        <v>-1</v>
      </c>
    </row>
    <row r="42" spans="1:200" x14ac:dyDescent="0.2">
      <c r="A42">
        <f>ROW(Source!A41)</f>
        <v>41</v>
      </c>
      <c r="B42">
        <v>34744229</v>
      </c>
      <c r="C42">
        <v>34744331</v>
      </c>
      <c r="D42">
        <v>31528142</v>
      </c>
      <c r="E42">
        <v>1</v>
      </c>
      <c r="F42">
        <v>1</v>
      </c>
      <c r="G42">
        <v>1</v>
      </c>
      <c r="H42">
        <v>2</v>
      </c>
      <c r="I42" t="s">
        <v>538</v>
      </c>
      <c r="J42" t="s">
        <v>539</v>
      </c>
      <c r="K42" t="s">
        <v>540</v>
      </c>
      <c r="L42">
        <v>1368</v>
      </c>
      <c r="N42">
        <v>1011</v>
      </c>
      <c r="O42" t="s">
        <v>525</v>
      </c>
      <c r="P42" t="s">
        <v>525</v>
      </c>
      <c r="Q42">
        <v>1</v>
      </c>
      <c r="W42">
        <v>0</v>
      </c>
      <c r="X42">
        <v>1372534845</v>
      </c>
      <c r="Y42">
        <v>0.27</v>
      </c>
      <c r="AA42">
        <v>0</v>
      </c>
      <c r="AB42">
        <v>445.51</v>
      </c>
      <c r="AC42">
        <v>11.6</v>
      </c>
      <c r="AD42">
        <v>0</v>
      </c>
      <c r="AE42">
        <v>0</v>
      </c>
      <c r="AF42">
        <v>65.709999999999994</v>
      </c>
      <c r="AG42">
        <v>11.6</v>
      </c>
      <c r="AH42">
        <v>0</v>
      </c>
      <c r="AI42">
        <v>1</v>
      </c>
      <c r="AJ42">
        <v>6.78</v>
      </c>
      <c r="AK42">
        <v>1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0.27</v>
      </c>
      <c r="AV42">
        <v>0</v>
      </c>
      <c r="AW42">
        <v>2</v>
      </c>
      <c r="AX42">
        <v>34744341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Y42*Source!I41</f>
        <v>4.0500000000000007</v>
      </c>
      <c r="CY42">
        <f>AB42</f>
        <v>445.51</v>
      </c>
      <c r="CZ42">
        <f>AF42</f>
        <v>65.709999999999994</v>
      </c>
      <c r="DA42">
        <f>AJ42</f>
        <v>6.78</v>
      </c>
      <c r="DB42">
        <v>0</v>
      </c>
      <c r="GQ42">
        <v>-1</v>
      </c>
      <c r="GR42">
        <v>-1</v>
      </c>
    </row>
    <row r="43" spans="1:200" x14ac:dyDescent="0.2">
      <c r="A43">
        <f>ROW(Source!A41)</f>
        <v>41</v>
      </c>
      <c r="B43">
        <v>34744229</v>
      </c>
      <c r="C43">
        <v>34744331</v>
      </c>
      <c r="D43">
        <v>31468893</v>
      </c>
      <c r="E43">
        <v>1</v>
      </c>
      <c r="F43">
        <v>1</v>
      </c>
      <c r="G43">
        <v>1</v>
      </c>
      <c r="H43">
        <v>3</v>
      </c>
      <c r="I43" t="s">
        <v>112</v>
      </c>
      <c r="J43" t="s">
        <v>544</v>
      </c>
      <c r="K43" t="s">
        <v>113</v>
      </c>
      <c r="L43">
        <v>1348</v>
      </c>
      <c r="N43">
        <v>1009</v>
      </c>
      <c r="O43" t="s">
        <v>34</v>
      </c>
      <c r="P43" t="s">
        <v>34</v>
      </c>
      <c r="Q43">
        <v>1000</v>
      </c>
      <c r="W43">
        <v>0</v>
      </c>
      <c r="X43">
        <v>-1756095795</v>
      </c>
      <c r="Y43">
        <v>1E-3</v>
      </c>
      <c r="AA43">
        <v>40605.42</v>
      </c>
      <c r="AB43">
        <v>0</v>
      </c>
      <c r="AC43">
        <v>0</v>
      </c>
      <c r="AD43">
        <v>0</v>
      </c>
      <c r="AE43">
        <v>5989</v>
      </c>
      <c r="AF43">
        <v>0</v>
      </c>
      <c r="AG43">
        <v>0</v>
      </c>
      <c r="AH43">
        <v>0</v>
      </c>
      <c r="AI43">
        <v>6.78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1E-3</v>
      </c>
      <c r="AV43">
        <v>0</v>
      </c>
      <c r="AW43">
        <v>2</v>
      </c>
      <c r="AX43">
        <v>34744342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Y43*Source!I41</f>
        <v>1.4999999999999999E-2</v>
      </c>
      <c r="CY43">
        <f>AA43</f>
        <v>40605.42</v>
      </c>
      <c r="CZ43">
        <f>AE43</f>
        <v>5989</v>
      </c>
      <c r="DA43">
        <f>AI43</f>
        <v>6.78</v>
      </c>
      <c r="DB43">
        <v>0</v>
      </c>
      <c r="DH43">
        <f>Source!I41*SmtRes!Y43</f>
        <v>1.4999999999999999E-2</v>
      </c>
      <c r="DI43">
        <f>AA43</f>
        <v>40605.42</v>
      </c>
      <c r="DJ43">
        <f>EtalonRes!Y43</f>
        <v>5989</v>
      </c>
      <c r="DK43">
        <f>Source!BC41</f>
        <v>6.78</v>
      </c>
      <c r="GQ43">
        <v>-1</v>
      </c>
      <c r="GR43">
        <v>-1</v>
      </c>
    </row>
    <row r="44" spans="1:200" x14ac:dyDescent="0.2">
      <c r="A44">
        <f>ROW(Source!A41)</f>
        <v>41</v>
      </c>
      <c r="B44">
        <v>34744229</v>
      </c>
      <c r="C44">
        <v>34744331</v>
      </c>
      <c r="D44">
        <v>31474824</v>
      </c>
      <c r="E44">
        <v>1</v>
      </c>
      <c r="F44">
        <v>1</v>
      </c>
      <c r="G44">
        <v>1</v>
      </c>
      <c r="H44">
        <v>3</v>
      </c>
      <c r="I44" t="s">
        <v>97</v>
      </c>
      <c r="J44" t="s">
        <v>545</v>
      </c>
      <c r="K44" t="s">
        <v>98</v>
      </c>
      <c r="L44">
        <v>1339</v>
      </c>
      <c r="N44">
        <v>1007</v>
      </c>
      <c r="O44" t="s">
        <v>45</v>
      </c>
      <c r="P44" t="s">
        <v>45</v>
      </c>
      <c r="Q44">
        <v>1</v>
      </c>
      <c r="W44">
        <v>0</v>
      </c>
      <c r="X44">
        <v>-444202262</v>
      </c>
      <c r="Y44">
        <v>6.7000000000000004E-2</v>
      </c>
      <c r="AA44">
        <v>3785.48</v>
      </c>
      <c r="AB44">
        <v>0</v>
      </c>
      <c r="AC44">
        <v>0</v>
      </c>
      <c r="AD44">
        <v>0</v>
      </c>
      <c r="AE44">
        <v>558.33000000000004</v>
      </c>
      <c r="AF44">
        <v>0</v>
      </c>
      <c r="AG44">
        <v>0</v>
      </c>
      <c r="AH44">
        <v>0</v>
      </c>
      <c r="AI44">
        <v>6.78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6.7000000000000004E-2</v>
      </c>
      <c r="AV44">
        <v>0</v>
      </c>
      <c r="AW44">
        <v>2</v>
      </c>
      <c r="AX44">
        <v>34744343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Y44*Source!I41</f>
        <v>1.0050000000000001</v>
      </c>
      <c r="CY44">
        <f>AA44</f>
        <v>3785.48</v>
      </c>
      <c r="CZ44">
        <f>AE44</f>
        <v>558.33000000000004</v>
      </c>
      <c r="DA44">
        <f>AI44</f>
        <v>6.78</v>
      </c>
      <c r="DB44">
        <v>0</v>
      </c>
      <c r="DH44">
        <f>Source!I41*SmtRes!Y44</f>
        <v>1.0050000000000001</v>
      </c>
      <c r="DI44">
        <f>AA44</f>
        <v>3785.48</v>
      </c>
      <c r="DJ44">
        <f>EtalonRes!Y44</f>
        <v>558.33000000000004</v>
      </c>
      <c r="DK44">
        <f>Source!BC41</f>
        <v>6.78</v>
      </c>
      <c r="GQ44">
        <v>-1</v>
      </c>
      <c r="GR44">
        <v>-1</v>
      </c>
    </row>
    <row r="45" spans="1:200" x14ac:dyDescent="0.2">
      <c r="A45">
        <f>ROW(Source!A42)</f>
        <v>42</v>
      </c>
      <c r="B45">
        <v>34744228</v>
      </c>
      <c r="C45">
        <v>34744344</v>
      </c>
      <c r="D45">
        <v>31711332</v>
      </c>
      <c r="E45">
        <v>1</v>
      </c>
      <c r="F45">
        <v>1</v>
      </c>
      <c r="G45">
        <v>1</v>
      </c>
      <c r="H45">
        <v>1</v>
      </c>
      <c r="I45" t="s">
        <v>546</v>
      </c>
      <c r="K45" t="s">
        <v>547</v>
      </c>
      <c r="L45">
        <v>1191</v>
      </c>
      <c r="N45">
        <v>1013</v>
      </c>
      <c r="O45" t="s">
        <v>521</v>
      </c>
      <c r="P45" t="s">
        <v>521</v>
      </c>
      <c r="Q45">
        <v>1</v>
      </c>
      <c r="W45">
        <v>0</v>
      </c>
      <c r="X45">
        <v>-509590494</v>
      </c>
      <c r="Y45">
        <v>12.3</v>
      </c>
      <c r="AA45">
        <v>0</v>
      </c>
      <c r="AB45">
        <v>0</v>
      </c>
      <c r="AC45">
        <v>0</v>
      </c>
      <c r="AD45">
        <v>8.17</v>
      </c>
      <c r="AE45">
        <v>0</v>
      </c>
      <c r="AF45">
        <v>0</v>
      </c>
      <c r="AG45">
        <v>0</v>
      </c>
      <c r="AH45">
        <v>8.17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12.3</v>
      </c>
      <c r="AV45">
        <v>1</v>
      </c>
      <c r="AW45">
        <v>2</v>
      </c>
      <c r="AX45">
        <v>34744354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Y45*Source!I42</f>
        <v>19.117890000000003</v>
      </c>
      <c r="CY45">
        <f>AD45</f>
        <v>8.17</v>
      </c>
      <c r="CZ45">
        <f>AH45</f>
        <v>8.17</v>
      </c>
      <c r="DA45">
        <f>AL45</f>
        <v>1</v>
      </c>
      <c r="DB45">
        <v>0</v>
      </c>
      <c r="GQ45">
        <v>-1</v>
      </c>
      <c r="GR45">
        <v>-1</v>
      </c>
    </row>
    <row r="46" spans="1:200" x14ac:dyDescent="0.2">
      <c r="A46">
        <f>ROW(Source!A42)</f>
        <v>42</v>
      </c>
      <c r="B46">
        <v>34744228</v>
      </c>
      <c r="C46">
        <v>34744344</v>
      </c>
      <c r="D46">
        <v>31709492</v>
      </c>
      <c r="E46">
        <v>1</v>
      </c>
      <c r="F46">
        <v>1</v>
      </c>
      <c r="G46">
        <v>1</v>
      </c>
      <c r="H46">
        <v>1</v>
      </c>
      <c r="I46" t="s">
        <v>531</v>
      </c>
      <c r="K46" t="s">
        <v>532</v>
      </c>
      <c r="L46">
        <v>1191</v>
      </c>
      <c r="N46">
        <v>1013</v>
      </c>
      <c r="O46" t="s">
        <v>521</v>
      </c>
      <c r="P46" t="s">
        <v>521</v>
      </c>
      <c r="Q46">
        <v>1</v>
      </c>
      <c r="W46">
        <v>0</v>
      </c>
      <c r="X46">
        <v>-1417349443</v>
      </c>
      <c r="Y46">
        <v>0.01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T46">
        <v>0.01</v>
      </c>
      <c r="AV46">
        <v>2</v>
      </c>
      <c r="AW46">
        <v>2</v>
      </c>
      <c r="AX46">
        <v>34744355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Y46*Source!I42</f>
        <v>1.5543000000000001E-2</v>
      </c>
      <c r="CY46">
        <f>AD46</f>
        <v>0</v>
      </c>
      <c r="CZ46">
        <f>AH46</f>
        <v>0</v>
      </c>
      <c r="DA46">
        <f>AL46</f>
        <v>1</v>
      </c>
      <c r="DB46">
        <v>0</v>
      </c>
      <c r="GQ46">
        <v>-1</v>
      </c>
      <c r="GR46">
        <v>-1</v>
      </c>
    </row>
    <row r="47" spans="1:200" x14ac:dyDescent="0.2">
      <c r="A47">
        <f>ROW(Source!A42)</f>
        <v>42</v>
      </c>
      <c r="B47">
        <v>34744228</v>
      </c>
      <c r="C47">
        <v>34744344</v>
      </c>
      <c r="D47">
        <v>31528142</v>
      </c>
      <c r="E47">
        <v>1</v>
      </c>
      <c r="F47">
        <v>1</v>
      </c>
      <c r="G47">
        <v>1</v>
      </c>
      <c r="H47">
        <v>2</v>
      </c>
      <c r="I47" t="s">
        <v>538</v>
      </c>
      <c r="J47" t="s">
        <v>539</v>
      </c>
      <c r="K47" t="s">
        <v>540</v>
      </c>
      <c r="L47">
        <v>1368</v>
      </c>
      <c r="N47">
        <v>1011</v>
      </c>
      <c r="O47" t="s">
        <v>525</v>
      </c>
      <c r="P47" t="s">
        <v>525</v>
      </c>
      <c r="Q47">
        <v>1</v>
      </c>
      <c r="W47">
        <v>0</v>
      </c>
      <c r="X47">
        <v>1372534845</v>
      </c>
      <c r="Y47">
        <v>0.01</v>
      </c>
      <c r="AA47">
        <v>0</v>
      </c>
      <c r="AB47">
        <v>65.709999999999994</v>
      </c>
      <c r="AC47">
        <v>11.6</v>
      </c>
      <c r="AD47">
        <v>0</v>
      </c>
      <c r="AE47">
        <v>0</v>
      </c>
      <c r="AF47">
        <v>65.709999999999994</v>
      </c>
      <c r="AG47">
        <v>11.6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0.01</v>
      </c>
      <c r="AV47">
        <v>0</v>
      </c>
      <c r="AW47">
        <v>2</v>
      </c>
      <c r="AX47">
        <v>34744356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Y47*Source!I42</f>
        <v>1.5543000000000001E-2</v>
      </c>
      <c r="CY47">
        <f>AB47</f>
        <v>65.709999999999994</v>
      </c>
      <c r="CZ47">
        <f>AF47</f>
        <v>65.709999999999994</v>
      </c>
      <c r="DA47">
        <f>AJ47</f>
        <v>1</v>
      </c>
      <c r="DB47">
        <v>0</v>
      </c>
      <c r="GQ47">
        <v>-1</v>
      </c>
      <c r="GR47">
        <v>-1</v>
      </c>
    </row>
    <row r="48" spans="1:200" x14ac:dyDescent="0.2">
      <c r="A48">
        <f>ROW(Source!A42)</f>
        <v>42</v>
      </c>
      <c r="B48">
        <v>34744228</v>
      </c>
      <c r="C48">
        <v>34744344</v>
      </c>
      <c r="D48">
        <v>31441178</v>
      </c>
      <c r="E48">
        <v>17</v>
      </c>
      <c r="F48">
        <v>1</v>
      </c>
      <c r="G48">
        <v>1</v>
      </c>
      <c r="H48">
        <v>3</v>
      </c>
      <c r="I48" t="s">
        <v>174</v>
      </c>
      <c r="K48" t="s">
        <v>175</v>
      </c>
      <c r="L48">
        <v>1327</v>
      </c>
      <c r="N48">
        <v>1005</v>
      </c>
      <c r="O48" t="s">
        <v>135</v>
      </c>
      <c r="P48" t="s">
        <v>135</v>
      </c>
      <c r="Q48">
        <v>1</v>
      </c>
      <c r="W48">
        <v>0</v>
      </c>
      <c r="X48">
        <v>280678968</v>
      </c>
      <c r="Y48">
        <v>125</v>
      </c>
      <c r="AA48">
        <v>1.62</v>
      </c>
      <c r="AB48">
        <v>0</v>
      </c>
      <c r="AC48">
        <v>0</v>
      </c>
      <c r="AD48">
        <v>0</v>
      </c>
      <c r="AE48">
        <v>1.62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0</v>
      </c>
      <c r="AP48">
        <v>1</v>
      </c>
      <c r="AQ48">
        <v>0</v>
      </c>
      <c r="AR48">
        <v>0</v>
      </c>
      <c r="AT48">
        <v>125</v>
      </c>
      <c r="AV48">
        <v>0</v>
      </c>
      <c r="AW48">
        <v>2</v>
      </c>
      <c r="AX48">
        <v>34744357</v>
      </c>
      <c r="AY48">
        <v>2</v>
      </c>
      <c r="AZ48">
        <v>16384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Y48*Source!I42</f>
        <v>194.28749999999999</v>
      </c>
      <c r="CY48">
        <f t="shared" ref="CY48:CY53" si="0">AA48</f>
        <v>1.62</v>
      </c>
      <c r="CZ48">
        <f t="shared" ref="CZ48:CZ53" si="1">AE48</f>
        <v>1.62</v>
      </c>
      <c r="DA48">
        <f t="shared" ref="DA48:DA53" si="2">AI48</f>
        <v>1</v>
      </c>
      <c r="DB48">
        <v>0</v>
      </c>
      <c r="DH48">
        <f>Source!I42*SmtRes!Y48</f>
        <v>194.28749999999999</v>
      </c>
      <c r="DI48">
        <f t="shared" ref="DI48:DI53" si="3">AA48</f>
        <v>1.62</v>
      </c>
      <c r="DJ48">
        <f>EtalonRes!Y48</f>
        <v>0</v>
      </c>
      <c r="DK48">
        <f>Source!BC42</f>
        <v>1</v>
      </c>
      <c r="GP48">
        <v>1</v>
      </c>
      <c r="GQ48">
        <v>-1</v>
      </c>
      <c r="GR48">
        <v>-1</v>
      </c>
    </row>
    <row r="49" spans="1:200" x14ac:dyDescent="0.2">
      <c r="A49">
        <f>ROW(Source!A42)</f>
        <v>42</v>
      </c>
      <c r="B49">
        <v>34744228</v>
      </c>
      <c r="C49">
        <v>34744344</v>
      </c>
      <c r="D49">
        <v>31449148</v>
      </c>
      <c r="E49">
        <v>1</v>
      </c>
      <c r="F49">
        <v>1</v>
      </c>
      <c r="G49">
        <v>1</v>
      </c>
      <c r="H49">
        <v>3</v>
      </c>
      <c r="I49" t="s">
        <v>56</v>
      </c>
      <c r="J49" t="s">
        <v>541</v>
      </c>
      <c r="K49" t="s">
        <v>57</v>
      </c>
      <c r="L49">
        <v>1348</v>
      </c>
      <c r="N49">
        <v>1009</v>
      </c>
      <c r="O49" t="s">
        <v>34</v>
      </c>
      <c r="P49" t="s">
        <v>34</v>
      </c>
      <c r="Q49">
        <v>1000</v>
      </c>
      <c r="W49">
        <v>0</v>
      </c>
      <c r="X49">
        <v>1174701286</v>
      </c>
      <c r="Y49">
        <v>1.1E-4</v>
      </c>
      <c r="AA49">
        <v>11978</v>
      </c>
      <c r="AB49">
        <v>0</v>
      </c>
      <c r="AC49">
        <v>0</v>
      </c>
      <c r="AD49">
        <v>0</v>
      </c>
      <c r="AE49">
        <v>11978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1.1E-4</v>
      </c>
      <c r="AV49">
        <v>0</v>
      </c>
      <c r="AW49">
        <v>2</v>
      </c>
      <c r="AX49">
        <v>34744358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Y49*Source!I42</f>
        <v>1.7097300000000002E-4</v>
      </c>
      <c r="CY49">
        <f t="shared" si="0"/>
        <v>11978</v>
      </c>
      <c r="CZ49">
        <f t="shared" si="1"/>
        <v>11978</v>
      </c>
      <c r="DA49">
        <f t="shared" si="2"/>
        <v>1</v>
      </c>
      <c r="DB49">
        <v>0</v>
      </c>
      <c r="DH49">
        <f>Source!I42*SmtRes!Y49</f>
        <v>1.7097300000000002E-4</v>
      </c>
      <c r="DI49">
        <f t="shared" si="3"/>
        <v>11978</v>
      </c>
      <c r="DJ49">
        <f>EtalonRes!Y49</f>
        <v>11978</v>
      </c>
      <c r="DK49">
        <f>Source!BC42</f>
        <v>1</v>
      </c>
      <c r="GQ49">
        <v>-1</v>
      </c>
      <c r="GR49">
        <v>-1</v>
      </c>
    </row>
    <row r="50" spans="1:200" x14ac:dyDescent="0.2">
      <c r="A50">
        <f>ROW(Source!A42)</f>
        <v>42</v>
      </c>
      <c r="B50">
        <v>34744228</v>
      </c>
      <c r="C50">
        <v>34744344</v>
      </c>
      <c r="D50">
        <v>31450131</v>
      </c>
      <c r="E50">
        <v>1</v>
      </c>
      <c r="F50">
        <v>1</v>
      </c>
      <c r="G50">
        <v>1</v>
      </c>
      <c r="H50">
        <v>3</v>
      </c>
      <c r="I50" t="s">
        <v>84</v>
      </c>
      <c r="J50" t="s">
        <v>548</v>
      </c>
      <c r="K50" t="s">
        <v>85</v>
      </c>
      <c r="L50">
        <v>1348</v>
      </c>
      <c r="N50">
        <v>1009</v>
      </c>
      <c r="O50" t="s">
        <v>34</v>
      </c>
      <c r="P50" t="s">
        <v>34</v>
      </c>
      <c r="Q50">
        <v>1000</v>
      </c>
      <c r="W50">
        <v>0</v>
      </c>
      <c r="X50">
        <v>437779204</v>
      </c>
      <c r="Y50">
        <v>8.4999999999999995E-4</v>
      </c>
      <c r="AA50">
        <v>87116</v>
      </c>
      <c r="AB50">
        <v>0</v>
      </c>
      <c r="AC50">
        <v>0</v>
      </c>
      <c r="AD50">
        <v>0</v>
      </c>
      <c r="AE50">
        <v>87116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8.4999999999999995E-4</v>
      </c>
      <c r="AV50">
        <v>0</v>
      </c>
      <c r="AW50">
        <v>2</v>
      </c>
      <c r="AX50">
        <v>34744359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Y50*Source!I42</f>
        <v>1.3211549999999999E-3</v>
      </c>
      <c r="CY50">
        <f t="shared" si="0"/>
        <v>87116</v>
      </c>
      <c r="CZ50">
        <f t="shared" si="1"/>
        <v>87116</v>
      </c>
      <c r="DA50">
        <f t="shared" si="2"/>
        <v>1</v>
      </c>
      <c r="DB50">
        <v>0</v>
      </c>
      <c r="DH50">
        <f>Source!I42*SmtRes!Y50</f>
        <v>1.3211549999999999E-3</v>
      </c>
      <c r="DI50">
        <f t="shared" si="3"/>
        <v>87116</v>
      </c>
      <c r="DJ50">
        <f>EtalonRes!Y50</f>
        <v>87116</v>
      </c>
      <c r="DK50">
        <f>Source!BC42</f>
        <v>1</v>
      </c>
      <c r="GQ50">
        <v>-1</v>
      </c>
      <c r="GR50">
        <v>-1</v>
      </c>
    </row>
    <row r="51" spans="1:200" x14ac:dyDescent="0.2">
      <c r="A51">
        <f>ROW(Source!A42)</f>
        <v>42</v>
      </c>
      <c r="B51">
        <v>34744228</v>
      </c>
      <c r="C51">
        <v>34744344</v>
      </c>
      <c r="D51">
        <v>31469117</v>
      </c>
      <c r="E51">
        <v>1</v>
      </c>
      <c r="F51">
        <v>1</v>
      </c>
      <c r="G51">
        <v>1</v>
      </c>
      <c r="H51">
        <v>3</v>
      </c>
      <c r="I51" t="s">
        <v>93</v>
      </c>
      <c r="J51" t="s">
        <v>549</v>
      </c>
      <c r="K51" t="s">
        <v>94</v>
      </c>
      <c r="L51">
        <v>1356</v>
      </c>
      <c r="N51">
        <v>1010</v>
      </c>
      <c r="O51" t="s">
        <v>95</v>
      </c>
      <c r="P51" t="s">
        <v>95</v>
      </c>
      <c r="Q51">
        <v>1000</v>
      </c>
      <c r="W51">
        <v>0</v>
      </c>
      <c r="X51">
        <v>1149895446</v>
      </c>
      <c r="Y51">
        <v>2.3599999999999999E-2</v>
      </c>
      <c r="AA51">
        <v>1400</v>
      </c>
      <c r="AB51">
        <v>0</v>
      </c>
      <c r="AC51">
        <v>0</v>
      </c>
      <c r="AD51">
        <v>0</v>
      </c>
      <c r="AE51">
        <v>1400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2.3599999999999999E-2</v>
      </c>
      <c r="AV51">
        <v>0</v>
      </c>
      <c r="AW51">
        <v>2</v>
      </c>
      <c r="AX51">
        <v>34744360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Y51*Source!I42</f>
        <v>3.6681480000000002E-2</v>
      </c>
      <c r="CY51">
        <f t="shared" si="0"/>
        <v>1400</v>
      </c>
      <c r="CZ51">
        <f t="shared" si="1"/>
        <v>1400</v>
      </c>
      <c r="DA51">
        <f t="shared" si="2"/>
        <v>1</v>
      </c>
      <c r="DB51">
        <v>0</v>
      </c>
      <c r="DH51">
        <f>Source!I42*SmtRes!Y51</f>
        <v>3.6681480000000002E-2</v>
      </c>
      <c r="DI51">
        <f t="shared" si="3"/>
        <v>1400</v>
      </c>
      <c r="DJ51">
        <f>EtalonRes!Y51</f>
        <v>1400</v>
      </c>
      <c r="DK51">
        <f>Source!BC42</f>
        <v>1</v>
      </c>
      <c r="GQ51">
        <v>-1</v>
      </c>
      <c r="GR51">
        <v>-1</v>
      </c>
    </row>
    <row r="52" spans="1:200" x14ac:dyDescent="0.2">
      <c r="A52">
        <f>ROW(Source!A42)</f>
        <v>42</v>
      </c>
      <c r="B52">
        <v>34744228</v>
      </c>
      <c r="C52">
        <v>34744344</v>
      </c>
      <c r="D52">
        <v>31470237</v>
      </c>
      <c r="E52">
        <v>1</v>
      </c>
      <c r="F52">
        <v>1</v>
      </c>
      <c r="G52">
        <v>1</v>
      </c>
      <c r="H52">
        <v>3</v>
      </c>
      <c r="I52" t="s">
        <v>123</v>
      </c>
      <c r="J52" t="s">
        <v>550</v>
      </c>
      <c r="K52" t="s">
        <v>124</v>
      </c>
      <c r="L52">
        <v>1348</v>
      </c>
      <c r="N52">
        <v>1009</v>
      </c>
      <c r="O52" t="s">
        <v>34</v>
      </c>
      <c r="P52" t="s">
        <v>34</v>
      </c>
      <c r="Q52">
        <v>1000</v>
      </c>
      <c r="W52">
        <v>0</v>
      </c>
      <c r="X52">
        <v>-177380457</v>
      </c>
      <c r="Y52">
        <v>8.4999999999999995E-4</v>
      </c>
      <c r="AA52">
        <v>8190</v>
      </c>
      <c r="AB52">
        <v>0</v>
      </c>
      <c r="AC52">
        <v>0</v>
      </c>
      <c r="AD52">
        <v>0</v>
      </c>
      <c r="AE52">
        <v>8190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8.4999999999999995E-4</v>
      </c>
      <c r="AV52">
        <v>0</v>
      </c>
      <c r="AW52">
        <v>2</v>
      </c>
      <c r="AX52">
        <v>34744361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Y52*Source!I42</f>
        <v>1.3211549999999999E-3</v>
      </c>
      <c r="CY52">
        <f t="shared" si="0"/>
        <v>8190</v>
      </c>
      <c r="CZ52">
        <f t="shared" si="1"/>
        <v>8190</v>
      </c>
      <c r="DA52">
        <f t="shared" si="2"/>
        <v>1</v>
      </c>
      <c r="DB52">
        <v>0</v>
      </c>
      <c r="DH52">
        <f>Source!I42*SmtRes!Y52</f>
        <v>1.3211549999999999E-3</v>
      </c>
      <c r="DI52">
        <f t="shared" si="3"/>
        <v>8190</v>
      </c>
      <c r="DJ52">
        <f>EtalonRes!Y52</f>
        <v>8190</v>
      </c>
      <c r="DK52">
        <f>Source!BC42</f>
        <v>1</v>
      </c>
      <c r="GQ52">
        <v>-1</v>
      </c>
      <c r="GR52">
        <v>-1</v>
      </c>
    </row>
    <row r="53" spans="1:200" x14ac:dyDescent="0.2">
      <c r="A53">
        <f>ROW(Source!A42)</f>
        <v>42</v>
      </c>
      <c r="B53">
        <v>34744228</v>
      </c>
      <c r="C53">
        <v>34744344</v>
      </c>
      <c r="D53">
        <v>31475867</v>
      </c>
      <c r="E53">
        <v>1</v>
      </c>
      <c r="F53">
        <v>1</v>
      </c>
      <c r="G53">
        <v>1</v>
      </c>
      <c r="H53">
        <v>3</v>
      </c>
      <c r="I53" t="s">
        <v>149</v>
      </c>
      <c r="J53" t="s">
        <v>551</v>
      </c>
      <c r="K53" t="s">
        <v>150</v>
      </c>
      <c r="L53">
        <v>1339</v>
      </c>
      <c r="N53">
        <v>1007</v>
      </c>
      <c r="O53" t="s">
        <v>45</v>
      </c>
      <c r="P53" t="s">
        <v>45</v>
      </c>
      <c r="Q53">
        <v>1</v>
      </c>
      <c r="W53">
        <v>0</v>
      </c>
      <c r="X53">
        <v>-1401486766</v>
      </c>
      <c r="Y53">
        <v>3.3999999999999998E-3</v>
      </c>
      <c r="AA53">
        <v>14250</v>
      </c>
      <c r="AB53">
        <v>0</v>
      </c>
      <c r="AC53">
        <v>0</v>
      </c>
      <c r="AD53">
        <v>0</v>
      </c>
      <c r="AE53">
        <v>14250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3.3999999999999998E-3</v>
      </c>
      <c r="AV53">
        <v>0</v>
      </c>
      <c r="AW53">
        <v>2</v>
      </c>
      <c r="AX53">
        <v>34744362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Y53*Source!I42</f>
        <v>5.2846199999999994E-3</v>
      </c>
      <c r="CY53">
        <f t="shared" si="0"/>
        <v>14250</v>
      </c>
      <c r="CZ53">
        <f t="shared" si="1"/>
        <v>14250</v>
      </c>
      <c r="DA53">
        <f t="shared" si="2"/>
        <v>1</v>
      </c>
      <c r="DB53">
        <v>0</v>
      </c>
      <c r="DH53">
        <f>Source!I42*SmtRes!Y53</f>
        <v>5.2846199999999994E-3</v>
      </c>
      <c r="DI53">
        <f t="shared" si="3"/>
        <v>14250</v>
      </c>
      <c r="DJ53">
        <f>EtalonRes!Y53</f>
        <v>14250</v>
      </c>
      <c r="DK53">
        <f>Source!BC42</f>
        <v>1</v>
      </c>
      <c r="GQ53">
        <v>-1</v>
      </c>
      <c r="GR53">
        <v>-1</v>
      </c>
    </row>
    <row r="54" spans="1:200" x14ac:dyDescent="0.2">
      <c r="A54">
        <f>ROW(Source!A43)</f>
        <v>43</v>
      </c>
      <c r="B54">
        <v>34744229</v>
      </c>
      <c r="C54">
        <v>34744344</v>
      </c>
      <c r="D54">
        <v>31711332</v>
      </c>
      <c r="E54">
        <v>1</v>
      </c>
      <c r="F54">
        <v>1</v>
      </c>
      <c r="G54">
        <v>1</v>
      </c>
      <c r="H54">
        <v>1</v>
      </c>
      <c r="I54" t="s">
        <v>546</v>
      </c>
      <c r="K54" t="s">
        <v>547</v>
      </c>
      <c r="L54">
        <v>1191</v>
      </c>
      <c r="N54">
        <v>1013</v>
      </c>
      <c r="O54" t="s">
        <v>521</v>
      </c>
      <c r="P54" t="s">
        <v>521</v>
      </c>
      <c r="Q54">
        <v>1</v>
      </c>
      <c r="W54">
        <v>0</v>
      </c>
      <c r="X54">
        <v>-509590494</v>
      </c>
      <c r="Y54">
        <v>12.3</v>
      </c>
      <c r="AA54">
        <v>0</v>
      </c>
      <c r="AB54">
        <v>0</v>
      </c>
      <c r="AC54">
        <v>0</v>
      </c>
      <c r="AD54">
        <v>55.39</v>
      </c>
      <c r="AE54">
        <v>0</v>
      </c>
      <c r="AF54">
        <v>0</v>
      </c>
      <c r="AG54">
        <v>0</v>
      </c>
      <c r="AH54">
        <v>8.17</v>
      </c>
      <c r="AI54">
        <v>1</v>
      </c>
      <c r="AJ54">
        <v>1</v>
      </c>
      <c r="AK54">
        <v>1</v>
      </c>
      <c r="AL54">
        <v>6.78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12.3</v>
      </c>
      <c r="AV54">
        <v>1</v>
      </c>
      <c r="AW54">
        <v>2</v>
      </c>
      <c r="AX54">
        <v>34744354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Y54*Source!I43</f>
        <v>19.117890000000003</v>
      </c>
      <c r="CY54">
        <f>AD54</f>
        <v>55.39</v>
      </c>
      <c r="CZ54">
        <f>AH54</f>
        <v>8.17</v>
      </c>
      <c r="DA54">
        <f>AL54</f>
        <v>6.78</v>
      </c>
      <c r="DB54">
        <v>0</v>
      </c>
      <c r="GQ54">
        <v>-1</v>
      </c>
      <c r="GR54">
        <v>-1</v>
      </c>
    </row>
    <row r="55" spans="1:200" x14ac:dyDescent="0.2">
      <c r="A55">
        <f>ROW(Source!A43)</f>
        <v>43</v>
      </c>
      <c r="B55">
        <v>34744229</v>
      </c>
      <c r="C55">
        <v>34744344</v>
      </c>
      <c r="D55">
        <v>31709492</v>
      </c>
      <c r="E55">
        <v>1</v>
      </c>
      <c r="F55">
        <v>1</v>
      </c>
      <c r="G55">
        <v>1</v>
      </c>
      <c r="H55">
        <v>1</v>
      </c>
      <c r="I55" t="s">
        <v>531</v>
      </c>
      <c r="K55" t="s">
        <v>532</v>
      </c>
      <c r="L55">
        <v>1191</v>
      </c>
      <c r="N55">
        <v>1013</v>
      </c>
      <c r="O55" t="s">
        <v>521</v>
      </c>
      <c r="P55" t="s">
        <v>521</v>
      </c>
      <c r="Q55">
        <v>1</v>
      </c>
      <c r="W55">
        <v>0</v>
      </c>
      <c r="X55">
        <v>-1417349443</v>
      </c>
      <c r="Y55">
        <v>0.01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6.78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0.01</v>
      </c>
      <c r="AV55">
        <v>2</v>
      </c>
      <c r="AW55">
        <v>2</v>
      </c>
      <c r="AX55">
        <v>34744355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Y55*Source!I43</f>
        <v>1.5543000000000001E-2</v>
      </c>
      <c r="CY55">
        <f>AD55</f>
        <v>0</v>
      </c>
      <c r="CZ55">
        <f>AH55</f>
        <v>0</v>
      </c>
      <c r="DA55">
        <f>AL55</f>
        <v>1</v>
      </c>
      <c r="DB55">
        <v>0</v>
      </c>
      <c r="GQ55">
        <v>-1</v>
      </c>
      <c r="GR55">
        <v>-1</v>
      </c>
    </row>
    <row r="56" spans="1:200" x14ac:dyDescent="0.2">
      <c r="A56">
        <f>ROW(Source!A43)</f>
        <v>43</v>
      </c>
      <c r="B56">
        <v>34744229</v>
      </c>
      <c r="C56">
        <v>34744344</v>
      </c>
      <c r="D56">
        <v>31528142</v>
      </c>
      <c r="E56">
        <v>1</v>
      </c>
      <c r="F56">
        <v>1</v>
      </c>
      <c r="G56">
        <v>1</v>
      </c>
      <c r="H56">
        <v>2</v>
      </c>
      <c r="I56" t="s">
        <v>538</v>
      </c>
      <c r="J56" t="s">
        <v>539</v>
      </c>
      <c r="K56" t="s">
        <v>540</v>
      </c>
      <c r="L56">
        <v>1368</v>
      </c>
      <c r="N56">
        <v>1011</v>
      </c>
      <c r="O56" t="s">
        <v>525</v>
      </c>
      <c r="P56" t="s">
        <v>525</v>
      </c>
      <c r="Q56">
        <v>1</v>
      </c>
      <c r="W56">
        <v>0</v>
      </c>
      <c r="X56">
        <v>1372534845</v>
      </c>
      <c r="Y56">
        <v>0.01</v>
      </c>
      <c r="AA56">
        <v>0</v>
      </c>
      <c r="AB56">
        <v>445.51</v>
      </c>
      <c r="AC56">
        <v>11.6</v>
      </c>
      <c r="AD56">
        <v>0</v>
      </c>
      <c r="AE56">
        <v>0</v>
      </c>
      <c r="AF56">
        <v>65.709999999999994</v>
      </c>
      <c r="AG56">
        <v>11.6</v>
      </c>
      <c r="AH56">
        <v>0</v>
      </c>
      <c r="AI56">
        <v>1</v>
      </c>
      <c r="AJ56">
        <v>6.78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0.01</v>
      </c>
      <c r="AV56">
        <v>0</v>
      </c>
      <c r="AW56">
        <v>2</v>
      </c>
      <c r="AX56">
        <v>34744356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Y56*Source!I43</f>
        <v>1.5543000000000001E-2</v>
      </c>
      <c r="CY56">
        <f>AB56</f>
        <v>445.51</v>
      </c>
      <c r="CZ56">
        <f>AF56</f>
        <v>65.709999999999994</v>
      </c>
      <c r="DA56">
        <f>AJ56</f>
        <v>6.78</v>
      </c>
      <c r="DB56">
        <v>0</v>
      </c>
      <c r="GQ56">
        <v>-1</v>
      </c>
      <c r="GR56">
        <v>-1</v>
      </c>
    </row>
    <row r="57" spans="1:200" x14ac:dyDescent="0.2">
      <c r="A57">
        <f>ROW(Source!A43)</f>
        <v>43</v>
      </c>
      <c r="B57">
        <v>34744229</v>
      </c>
      <c r="C57">
        <v>34744344</v>
      </c>
      <c r="D57">
        <v>31441178</v>
      </c>
      <c r="E57">
        <v>17</v>
      </c>
      <c r="F57">
        <v>1</v>
      </c>
      <c r="G57">
        <v>1</v>
      </c>
      <c r="H57">
        <v>3</v>
      </c>
      <c r="I57" t="s">
        <v>174</v>
      </c>
      <c r="K57" t="s">
        <v>175</v>
      </c>
      <c r="L57">
        <v>1327</v>
      </c>
      <c r="N57">
        <v>1005</v>
      </c>
      <c r="O57" t="s">
        <v>135</v>
      </c>
      <c r="P57" t="s">
        <v>135</v>
      </c>
      <c r="Q57">
        <v>1</v>
      </c>
      <c r="W57">
        <v>0</v>
      </c>
      <c r="X57">
        <v>280678968</v>
      </c>
      <c r="Y57">
        <v>125</v>
      </c>
      <c r="AA57">
        <v>10.8</v>
      </c>
      <c r="AB57">
        <v>0</v>
      </c>
      <c r="AC57">
        <v>0</v>
      </c>
      <c r="AD57">
        <v>0</v>
      </c>
      <c r="AE57">
        <v>1.62</v>
      </c>
      <c r="AF57">
        <v>0</v>
      </c>
      <c r="AG57">
        <v>0</v>
      </c>
      <c r="AH57">
        <v>0</v>
      </c>
      <c r="AI57">
        <v>6.78</v>
      </c>
      <c r="AJ57">
        <v>1</v>
      </c>
      <c r="AK57">
        <v>1</v>
      </c>
      <c r="AL57">
        <v>1</v>
      </c>
      <c r="AN57">
        <v>0</v>
      </c>
      <c r="AO57">
        <v>0</v>
      </c>
      <c r="AP57">
        <v>1</v>
      </c>
      <c r="AQ57">
        <v>0</v>
      </c>
      <c r="AR57">
        <v>0</v>
      </c>
      <c r="AT57">
        <v>125</v>
      </c>
      <c r="AV57">
        <v>0</v>
      </c>
      <c r="AW57">
        <v>2</v>
      </c>
      <c r="AX57">
        <v>34744357</v>
      </c>
      <c r="AY57">
        <v>2</v>
      </c>
      <c r="AZ57">
        <v>16384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Y57*Source!I43</f>
        <v>194.28749999999999</v>
      </c>
      <c r="CY57">
        <f t="shared" ref="CY57:CY62" si="4">AA57</f>
        <v>10.8</v>
      </c>
      <c r="CZ57">
        <f t="shared" ref="CZ57:CZ62" si="5">AE57</f>
        <v>1.62</v>
      </c>
      <c r="DA57">
        <f t="shared" ref="DA57:DA62" si="6">AI57</f>
        <v>6.78</v>
      </c>
      <c r="DB57">
        <v>0</v>
      </c>
      <c r="DH57">
        <f>Source!I43*SmtRes!Y57</f>
        <v>194.28749999999999</v>
      </c>
      <c r="DI57">
        <f t="shared" ref="DI57:DI62" si="7">AA57</f>
        <v>10.8</v>
      </c>
      <c r="DJ57">
        <f>EtalonRes!Y57</f>
        <v>0</v>
      </c>
      <c r="DK57">
        <f>Source!BC43</f>
        <v>6.78</v>
      </c>
      <c r="GP57">
        <v>1</v>
      </c>
      <c r="GQ57">
        <v>-1</v>
      </c>
      <c r="GR57">
        <v>-1</v>
      </c>
    </row>
    <row r="58" spans="1:200" x14ac:dyDescent="0.2">
      <c r="A58">
        <f>ROW(Source!A43)</f>
        <v>43</v>
      </c>
      <c r="B58">
        <v>34744229</v>
      </c>
      <c r="C58">
        <v>34744344</v>
      </c>
      <c r="D58">
        <v>31449148</v>
      </c>
      <c r="E58">
        <v>1</v>
      </c>
      <c r="F58">
        <v>1</v>
      </c>
      <c r="G58">
        <v>1</v>
      </c>
      <c r="H58">
        <v>3</v>
      </c>
      <c r="I58" t="s">
        <v>56</v>
      </c>
      <c r="J58" t="s">
        <v>541</v>
      </c>
      <c r="K58" t="s">
        <v>57</v>
      </c>
      <c r="L58">
        <v>1348</v>
      </c>
      <c r="N58">
        <v>1009</v>
      </c>
      <c r="O58" t="s">
        <v>34</v>
      </c>
      <c r="P58" t="s">
        <v>34</v>
      </c>
      <c r="Q58">
        <v>1000</v>
      </c>
      <c r="W58">
        <v>0</v>
      </c>
      <c r="X58">
        <v>1174701286</v>
      </c>
      <c r="Y58">
        <v>1.1E-4</v>
      </c>
      <c r="AA58">
        <v>81210.84</v>
      </c>
      <c r="AB58">
        <v>0</v>
      </c>
      <c r="AC58">
        <v>0</v>
      </c>
      <c r="AD58">
        <v>0</v>
      </c>
      <c r="AE58">
        <v>11978</v>
      </c>
      <c r="AF58">
        <v>0</v>
      </c>
      <c r="AG58">
        <v>0</v>
      </c>
      <c r="AH58">
        <v>0</v>
      </c>
      <c r="AI58">
        <v>6.78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T58">
        <v>1.1E-4</v>
      </c>
      <c r="AV58">
        <v>0</v>
      </c>
      <c r="AW58">
        <v>2</v>
      </c>
      <c r="AX58">
        <v>34744358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Y58*Source!I43</f>
        <v>1.7097300000000002E-4</v>
      </c>
      <c r="CY58">
        <f t="shared" si="4"/>
        <v>81210.84</v>
      </c>
      <c r="CZ58">
        <f t="shared" si="5"/>
        <v>11978</v>
      </c>
      <c r="DA58">
        <f t="shared" si="6"/>
        <v>6.78</v>
      </c>
      <c r="DB58">
        <v>0</v>
      </c>
      <c r="DH58">
        <f>Source!I43*SmtRes!Y58</f>
        <v>1.7097300000000002E-4</v>
      </c>
      <c r="DI58">
        <f t="shared" si="7"/>
        <v>81210.84</v>
      </c>
      <c r="DJ58">
        <f>EtalonRes!Y58</f>
        <v>11978</v>
      </c>
      <c r="DK58">
        <f>Source!BC43</f>
        <v>6.78</v>
      </c>
      <c r="GQ58">
        <v>-1</v>
      </c>
      <c r="GR58">
        <v>-1</v>
      </c>
    </row>
    <row r="59" spans="1:200" x14ac:dyDescent="0.2">
      <c r="A59">
        <f>ROW(Source!A43)</f>
        <v>43</v>
      </c>
      <c r="B59">
        <v>34744229</v>
      </c>
      <c r="C59">
        <v>34744344</v>
      </c>
      <c r="D59">
        <v>31450131</v>
      </c>
      <c r="E59">
        <v>1</v>
      </c>
      <c r="F59">
        <v>1</v>
      </c>
      <c r="G59">
        <v>1</v>
      </c>
      <c r="H59">
        <v>3</v>
      </c>
      <c r="I59" t="s">
        <v>84</v>
      </c>
      <c r="J59" t="s">
        <v>548</v>
      </c>
      <c r="K59" t="s">
        <v>85</v>
      </c>
      <c r="L59">
        <v>1348</v>
      </c>
      <c r="N59">
        <v>1009</v>
      </c>
      <c r="O59" t="s">
        <v>34</v>
      </c>
      <c r="P59" t="s">
        <v>34</v>
      </c>
      <c r="Q59">
        <v>1000</v>
      </c>
      <c r="W59">
        <v>0</v>
      </c>
      <c r="X59">
        <v>437779204</v>
      </c>
      <c r="Y59">
        <v>8.4999999999999995E-4</v>
      </c>
      <c r="AA59">
        <v>590646.48</v>
      </c>
      <c r="AB59">
        <v>0</v>
      </c>
      <c r="AC59">
        <v>0</v>
      </c>
      <c r="AD59">
        <v>0</v>
      </c>
      <c r="AE59">
        <v>87116</v>
      </c>
      <c r="AF59">
        <v>0</v>
      </c>
      <c r="AG59">
        <v>0</v>
      </c>
      <c r="AH59">
        <v>0</v>
      </c>
      <c r="AI59">
        <v>6.78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T59">
        <v>8.4999999999999995E-4</v>
      </c>
      <c r="AV59">
        <v>0</v>
      </c>
      <c r="AW59">
        <v>2</v>
      </c>
      <c r="AX59">
        <v>34744359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Y59*Source!I43</f>
        <v>1.3211549999999999E-3</v>
      </c>
      <c r="CY59">
        <f t="shared" si="4"/>
        <v>590646.48</v>
      </c>
      <c r="CZ59">
        <f t="shared" si="5"/>
        <v>87116</v>
      </c>
      <c r="DA59">
        <f t="shared" si="6"/>
        <v>6.78</v>
      </c>
      <c r="DB59">
        <v>0</v>
      </c>
      <c r="DH59">
        <f>Source!I43*SmtRes!Y59</f>
        <v>1.3211549999999999E-3</v>
      </c>
      <c r="DI59">
        <f t="shared" si="7"/>
        <v>590646.48</v>
      </c>
      <c r="DJ59">
        <f>EtalonRes!Y59</f>
        <v>87116</v>
      </c>
      <c r="DK59">
        <f>Source!BC43</f>
        <v>6.78</v>
      </c>
      <c r="GQ59">
        <v>-1</v>
      </c>
      <c r="GR59">
        <v>-1</v>
      </c>
    </row>
    <row r="60" spans="1:200" x14ac:dyDescent="0.2">
      <c r="A60">
        <f>ROW(Source!A43)</f>
        <v>43</v>
      </c>
      <c r="B60">
        <v>34744229</v>
      </c>
      <c r="C60">
        <v>34744344</v>
      </c>
      <c r="D60">
        <v>31469117</v>
      </c>
      <c r="E60">
        <v>1</v>
      </c>
      <c r="F60">
        <v>1</v>
      </c>
      <c r="G60">
        <v>1</v>
      </c>
      <c r="H60">
        <v>3</v>
      </c>
      <c r="I60" t="s">
        <v>93</v>
      </c>
      <c r="J60" t="s">
        <v>549</v>
      </c>
      <c r="K60" t="s">
        <v>94</v>
      </c>
      <c r="L60">
        <v>1356</v>
      </c>
      <c r="N60">
        <v>1010</v>
      </c>
      <c r="O60" t="s">
        <v>95</v>
      </c>
      <c r="P60" t="s">
        <v>95</v>
      </c>
      <c r="Q60">
        <v>1000</v>
      </c>
      <c r="W60">
        <v>0</v>
      </c>
      <c r="X60">
        <v>1149895446</v>
      </c>
      <c r="Y60">
        <v>2.3599999999999999E-2</v>
      </c>
      <c r="AA60">
        <v>9492</v>
      </c>
      <c r="AB60">
        <v>0</v>
      </c>
      <c r="AC60">
        <v>0</v>
      </c>
      <c r="AD60">
        <v>0</v>
      </c>
      <c r="AE60">
        <v>1400</v>
      </c>
      <c r="AF60">
        <v>0</v>
      </c>
      <c r="AG60">
        <v>0</v>
      </c>
      <c r="AH60">
        <v>0</v>
      </c>
      <c r="AI60">
        <v>6.78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T60">
        <v>2.3599999999999999E-2</v>
      </c>
      <c r="AV60">
        <v>0</v>
      </c>
      <c r="AW60">
        <v>2</v>
      </c>
      <c r="AX60">
        <v>34744360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Y60*Source!I43</f>
        <v>3.6681480000000002E-2</v>
      </c>
      <c r="CY60">
        <f t="shared" si="4"/>
        <v>9492</v>
      </c>
      <c r="CZ60">
        <f t="shared" si="5"/>
        <v>1400</v>
      </c>
      <c r="DA60">
        <f t="shared" si="6"/>
        <v>6.78</v>
      </c>
      <c r="DB60">
        <v>0</v>
      </c>
      <c r="DH60">
        <f>Source!I43*SmtRes!Y60</f>
        <v>3.6681480000000002E-2</v>
      </c>
      <c r="DI60">
        <f t="shared" si="7"/>
        <v>9492</v>
      </c>
      <c r="DJ60">
        <f>EtalonRes!Y60</f>
        <v>1400</v>
      </c>
      <c r="DK60">
        <f>Source!BC43</f>
        <v>6.78</v>
      </c>
      <c r="GQ60">
        <v>-1</v>
      </c>
      <c r="GR60">
        <v>-1</v>
      </c>
    </row>
    <row r="61" spans="1:200" x14ac:dyDescent="0.2">
      <c r="A61">
        <f>ROW(Source!A43)</f>
        <v>43</v>
      </c>
      <c r="B61">
        <v>34744229</v>
      </c>
      <c r="C61">
        <v>34744344</v>
      </c>
      <c r="D61">
        <v>31470237</v>
      </c>
      <c r="E61">
        <v>1</v>
      </c>
      <c r="F61">
        <v>1</v>
      </c>
      <c r="G61">
        <v>1</v>
      </c>
      <c r="H61">
        <v>3</v>
      </c>
      <c r="I61" t="s">
        <v>123</v>
      </c>
      <c r="J61" t="s">
        <v>550</v>
      </c>
      <c r="K61" t="s">
        <v>124</v>
      </c>
      <c r="L61">
        <v>1348</v>
      </c>
      <c r="N61">
        <v>1009</v>
      </c>
      <c r="O61" t="s">
        <v>34</v>
      </c>
      <c r="P61" t="s">
        <v>34</v>
      </c>
      <c r="Q61">
        <v>1000</v>
      </c>
      <c r="W61">
        <v>0</v>
      </c>
      <c r="X61">
        <v>-177380457</v>
      </c>
      <c r="Y61">
        <v>8.4999999999999995E-4</v>
      </c>
      <c r="AA61">
        <v>55528.2</v>
      </c>
      <c r="AB61">
        <v>0</v>
      </c>
      <c r="AC61">
        <v>0</v>
      </c>
      <c r="AD61">
        <v>0</v>
      </c>
      <c r="AE61">
        <v>8190</v>
      </c>
      <c r="AF61">
        <v>0</v>
      </c>
      <c r="AG61">
        <v>0</v>
      </c>
      <c r="AH61">
        <v>0</v>
      </c>
      <c r="AI61">
        <v>6.78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8.4999999999999995E-4</v>
      </c>
      <c r="AV61">
        <v>0</v>
      </c>
      <c r="AW61">
        <v>2</v>
      </c>
      <c r="AX61">
        <v>34744361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Y61*Source!I43</f>
        <v>1.3211549999999999E-3</v>
      </c>
      <c r="CY61">
        <f t="shared" si="4"/>
        <v>55528.2</v>
      </c>
      <c r="CZ61">
        <f t="shared" si="5"/>
        <v>8190</v>
      </c>
      <c r="DA61">
        <f t="shared" si="6"/>
        <v>6.78</v>
      </c>
      <c r="DB61">
        <v>0</v>
      </c>
      <c r="DH61">
        <f>Source!I43*SmtRes!Y61</f>
        <v>1.3211549999999999E-3</v>
      </c>
      <c r="DI61">
        <f t="shared" si="7"/>
        <v>55528.2</v>
      </c>
      <c r="DJ61">
        <f>EtalonRes!Y61</f>
        <v>8190</v>
      </c>
      <c r="DK61">
        <f>Source!BC43</f>
        <v>6.78</v>
      </c>
      <c r="GQ61">
        <v>-1</v>
      </c>
      <c r="GR61">
        <v>-1</v>
      </c>
    </row>
    <row r="62" spans="1:200" x14ac:dyDescent="0.2">
      <c r="A62">
        <f>ROW(Source!A43)</f>
        <v>43</v>
      </c>
      <c r="B62">
        <v>34744229</v>
      </c>
      <c r="C62">
        <v>34744344</v>
      </c>
      <c r="D62">
        <v>31475867</v>
      </c>
      <c r="E62">
        <v>1</v>
      </c>
      <c r="F62">
        <v>1</v>
      </c>
      <c r="G62">
        <v>1</v>
      </c>
      <c r="H62">
        <v>3</v>
      </c>
      <c r="I62" t="s">
        <v>149</v>
      </c>
      <c r="J62" t="s">
        <v>551</v>
      </c>
      <c r="K62" t="s">
        <v>150</v>
      </c>
      <c r="L62">
        <v>1339</v>
      </c>
      <c r="N62">
        <v>1007</v>
      </c>
      <c r="O62" t="s">
        <v>45</v>
      </c>
      <c r="P62" t="s">
        <v>45</v>
      </c>
      <c r="Q62">
        <v>1</v>
      </c>
      <c r="W62">
        <v>0</v>
      </c>
      <c r="X62">
        <v>-1401486766</v>
      </c>
      <c r="Y62">
        <v>3.3999999999999998E-3</v>
      </c>
      <c r="AA62">
        <v>96615</v>
      </c>
      <c r="AB62">
        <v>0</v>
      </c>
      <c r="AC62">
        <v>0</v>
      </c>
      <c r="AD62">
        <v>0</v>
      </c>
      <c r="AE62">
        <v>14250</v>
      </c>
      <c r="AF62">
        <v>0</v>
      </c>
      <c r="AG62">
        <v>0</v>
      </c>
      <c r="AH62">
        <v>0</v>
      </c>
      <c r="AI62">
        <v>6.78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T62">
        <v>3.3999999999999998E-3</v>
      </c>
      <c r="AV62">
        <v>0</v>
      </c>
      <c r="AW62">
        <v>2</v>
      </c>
      <c r="AX62">
        <v>34744362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Y62*Source!I43</f>
        <v>5.2846199999999994E-3</v>
      </c>
      <c r="CY62">
        <f t="shared" si="4"/>
        <v>96615</v>
      </c>
      <c r="CZ62">
        <f t="shared" si="5"/>
        <v>14250</v>
      </c>
      <c r="DA62">
        <f t="shared" si="6"/>
        <v>6.78</v>
      </c>
      <c r="DB62">
        <v>0</v>
      </c>
      <c r="DH62">
        <f>Source!I43*SmtRes!Y62</f>
        <v>5.2846199999999994E-3</v>
      </c>
      <c r="DI62">
        <f t="shared" si="7"/>
        <v>96615</v>
      </c>
      <c r="DJ62">
        <f>EtalonRes!Y62</f>
        <v>14250</v>
      </c>
      <c r="DK62">
        <f>Source!BC43</f>
        <v>6.78</v>
      </c>
      <c r="GQ62">
        <v>-1</v>
      </c>
      <c r="GR62">
        <v>-1</v>
      </c>
    </row>
    <row r="63" spans="1:200" x14ac:dyDescent="0.2">
      <c r="A63">
        <f>ROW(Source!A46)</f>
        <v>46</v>
      </c>
      <c r="B63">
        <v>34744228</v>
      </c>
      <c r="C63">
        <v>34744364</v>
      </c>
      <c r="D63">
        <v>31711452</v>
      </c>
      <c r="E63">
        <v>1</v>
      </c>
      <c r="F63">
        <v>1</v>
      </c>
      <c r="G63">
        <v>1</v>
      </c>
      <c r="H63">
        <v>1</v>
      </c>
      <c r="I63" t="s">
        <v>552</v>
      </c>
      <c r="K63" t="s">
        <v>553</v>
      </c>
      <c r="L63">
        <v>1191</v>
      </c>
      <c r="N63">
        <v>1013</v>
      </c>
      <c r="O63" t="s">
        <v>521</v>
      </c>
      <c r="P63" t="s">
        <v>521</v>
      </c>
      <c r="Q63">
        <v>1</v>
      </c>
      <c r="W63">
        <v>0</v>
      </c>
      <c r="X63">
        <v>1850719656</v>
      </c>
      <c r="Y63">
        <v>24.09</v>
      </c>
      <c r="AA63">
        <v>0</v>
      </c>
      <c r="AB63">
        <v>0</v>
      </c>
      <c r="AC63">
        <v>0</v>
      </c>
      <c r="AD63">
        <v>8.31</v>
      </c>
      <c r="AE63">
        <v>0</v>
      </c>
      <c r="AF63">
        <v>0</v>
      </c>
      <c r="AG63">
        <v>0</v>
      </c>
      <c r="AH63">
        <v>8.31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T63">
        <v>24.09</v>
      </c>
      <c r="AV63">
        <v>1</v>
      </c>
      <c r="AW63">
        <v>2</v>
      </c>
      <c r="AX63">
        <v>34744377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Y63*Source!I46</f>
        <v>141.4083</v>
      </c>
      <c r="CY63">
        <f>AD63</f>
        <v>8.31</v>
      </c>
      <c r="CZ63">
        <f>AH63</f>
        <v>8.31</v>
      </c>
      <c r="DA63">
        <f>AL63</f>
        <v>1</v>
      </c>
      <c r="DB63">
        <v>0</v>
      </c>
      <c r="GQ63">
        <v>-1</v>
      </c>
      <c r="GR63">
        <v>-1</v>
      </c>
    </row>
    <row r="64" spans="1:200" x14ac:dyDescent="0.2">
      <c r="A64">
        <f>ROW(Source!A46)</f>
        <v>46</v>
      </c>
      <c r="B64">
        <v>34744228</v>
      </c>
      <c r="C64">
        <v>34744364</v>
      </c>
      <c r="D64">
        <v>31709492</v>
      </c>
      <c r="E64">
        <v>1</v>
      </c>
      <c r="F64">
        <v>1</v>
      </c>
      <c r="G64">
        <v>1</v>
      </c>
      <c r="H64">
        <v>1</v>
      </c>
      <c r="I64" t="s">
        <v>531</v>
      </c>
      <c r="K64" t="s">
        <v>532</v>
      </c>
      <c r="L64">
        <v>1191</v>
      </c>
      <c r="N64">
        <v>1013</v>
      </c>
      <c r="O64" t="s">
        <v>521</v>
      </c>
      <c r="P64" t="s">
        <v>521</v>
      </c>
      <c r="Q64">
        <v>1</v>
      </c>
      <c r="W64">
        <v>0</v>
      </c>
      <c r="X64">
        <v>-1417349443</v>
      </c>
      <c r="Y64">
        <v>0.37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T64">
        <v>0.37</v>
      </c>
      <c r="AV64">
        <v>2</v>
      </c>
      <c r="AW64">
        <v>2</v>
      </c>
      <c r="AX64">
        <v>34744378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Y64*Source!I46</f>
        <v>2.1718999999999999</v>
      </c>
      <c r="CY64">
        <f>AD64</f>
        <v>0</v>
      </c>
      <c r="CZ64">
        <f>AH64</f>
        <v>0</v>
      </c>
      <c r="DA64">
        <f>AL64</f>
        <v>1</v>
      </c>
      <c r="DB64">
        <v>0</v>
      </c>
      <c r="GQ64">
        <v>-1</v>
      </c>
      <c r="GR64">
        <v>-1</v>
      </c>
    </row>
    <row r="65" spans="1:200" x14ac:dyDescent="0.2">
      <c r="A65">
        <f>ROW(Source!A46)</f>
        <v>46</v>
      </c>
      <c r="B65">
        <v>34744228</v>
      </c>
      <c r="C65">
        <v>34744364</v>
      </c>
      <c r="D65">
        <v>31526753</v>
      </c>
      <c r="E65">
        <v>1</v>
      </c>
      <c r="F65">
        <v>1</v>
      </c>
      <c r="G65">
        <v>1</v>
      </c>
      <c r="H65">
        <v>2</v>
      </c>
      <c r="I65" t="s">
        <v>554</v>
      </c>
      <c r="J65" t="s">
        <v>555</v>
      </c>
      <c r="K65" t="s">
        <v>556</v>
      </c>
      <c r="L65">
        <v>1368</v>
      </c>
      <c r="N65">
        <v>1011</v>
      </c>
      <c r="O65" t="s">
        <v>525</v>
      </c>
      <c r="P65" t="s">
        <v>525</v>
      </c>
      <c r="Q65">
        <v>1</v>
      </c>
      <c r="W65">
        <v>0</v>
      </c>
      <c r="X65">
        <v>-1718674368</v>
      </c>
      <c r="Y65">
        <v>0.15</v>
      </c>
      <c r="AA65">
        <v>0</v>
      </c>
      <c r="AB65">
        <v>111.99</v>
      </c>
      <c r="AC65">
        <v>13.5</v>
      </c>
      <c r="AD65">
        <v>0</v>
      </c>
      <c r="AE65">
        <v>0</v>
      </c>
      <c r="AF65">
        <v>111.99</v>
      </c>
      <c r="AG65">
        <v>13.5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T65">
        <v>0.15</v>
      </c>
      <c r="AV65">
        <v>0</v>
      </c>
      <c r="AW65">
        <v>2</v>
      </c>
      <c r="AX65">
        <v>34744379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Y65*Source!I46</f>
        <v>0.88049999999999995</v>
      </c>
      <c r="CY65">
        <f>AB65</f>
        <v>111.99</v>
      </c>
      <c r="CZ65">
        <f>AF65</f>
        <v>111.99</v>
      </c>
      <c r="DA65">
        <f>AJ65</f>
        <v>1</v>
      </c>
      <c r="DB65">
        <v>0</v>
      </c>
      <c r="GQ65">
        <v>-1</v>
      </c>
      <c r="GR65">
        <v>-1</v>
      </c>
    </row>
    <row r="66" spans="1:200" x14ac:dyDescent="0.2">
      <c r="A66">
        <f>ROW(Source!A46)</f>
        <v>46</v>
      </c>
      <c r="B66">
        <v>34744228</v>
      </c>
      <c r="C66">
        <v>34744364</v>
      </c>
      <c r="D66">
        <v>31528142</v>
      </c>
      <c r="E66">
        <v>1</v>
      </c>
      <c r="F66">
        <v>1</v>
      </c>
      <c r="G66">
        <v>1</v>
      </c>
      <c r="H66">
        <v>2</v>
      </c>
      <c r="I66" t="s">
        <v>538</v>
      </c>
      <c r="J66" t="s">
        <v>539</v>
      </c>
      <c r="K66" t="s">
        <v>540</v>
      </c>
      <c r="L66">
        <v>1368</v>
      </c>
      <c r="N66">
        <v>1011</v>
      </c>
      <c r="O66" t="s">
        <v>525</v>
      </c>
      <c r="P66" t="s">
        <v>525</v>
      </c>
      <c r="Q66">
        <v>1</v>
      </c>
      <c r="W66">
        <v>0</v>
      </c>
      <c r="X66">
        <v>1372534845</v>
      </c>
      <c r="Y66">
        <v>0.22</v>
      </c>
      <c r="AA66">
        <v>0</v>
      </c>
      <c r="AB66">
        <v>65.709999999999994</v>
      </c>
      <c r="AC66">
        <v>11.6</v>
      </c>
      <c r="AD66">
        <v>0</v>
      </c>
      <c r="AE66">
        <v>0</v>
      </c>
      <c r="AF66">
        <v>65.709999999999994</v>
      </c>
      <c r="AG66">
        <v>11.6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T66">
        <v>0.22</v>
      </c>
      <c r="AV66">
        <v>0</v>
      </c>
      <c r="AW66">
        <v>2</v>
      </c>
      <c r="AX66">
        <v>34744380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Y66*Source!I46</f>
        <v>1.2914000000000001</v>
      </c>
      <c r="CY66">
        <f>AB66</f>
        <v>65.709999999999994</v>
      </c>
      <c r="CZ66">
        <f>AF66</f>
        <v>65.709999999999994</v>
      </c>
      <c r="DA66">
        <f>AJ66</f>
        <v>1</v>
      </c>
      <c r="DB66">
        <v>0</v>
      </c>
      <c r="GQ66">
        <v>-1</v>
      </c>
      <c r="GR66">
        <v>-1</v>
      </c>
    </row>
    <row r="67" spans="1:200" x14ac:dyDescent="0.2">
      <c r="A67">
        <f>ROW(Source!A46)</f>
        <v>46</v>
      </c>
      <c r="B67">
        <v>34744228</v>
      </c>
      <c r="C67">
        <v>34744364</v>
      </c>
      <c r="D67">
        <v>31449148</v>
      </c>
      <c r="E67">
        <v>1</v>
      </c>
      <c r="F67">
        <v>1</v>
      </c>
      <c r="G67">
        <v>1</v>
      </c>
      <c r="H67">
        <v>3</v>
      </c>
      <c r="I67" t="s">
        <v>56</v>
      </c>
      <c r="J67" t="s">
        <v>541</v>
      </c>
      <c r="K67" t="s">
        <v>57</v>
      </c>
      <c r="L67">
        <v>1348</v>
      </c>
      <c r="N67">
        <v>1009</v>
      </c>
      <c r="O67" t="s">
        <v>34</v>
      </c>
      <c r="P67" t="s">
        <v>34</v>
      </c>
      <c r="Q67">
        <v>1000</v>
      </c>
      <c r="W67">
        <v>0</v>
      </c>
      <c r="X67">
        <v>1174701286</v>
      </c>
      <c r="Y67">
        <v>7.1999999999999998E-3</v>
      </c>
      <c r="AA67">
        <v>11978</v>
      </c>
      <c r="AB67">
        <v>0</v>
      </c>
      <c r="AC67">
        <v>0</v>
      </c>
      <c r="AD67">
        <v>0</v>
      </c>
      <c r="AE67">
        <v>11978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T67">
        <v>7.1999999999999998E-3</v>
      </c>
      <c r="AV67">
        <v>0</v>
      </c>
      <c r="AW67">
        <v>2</v>
      </c>
      <c r="AX67">
        <v>34744381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Y67*Source!I46</f>
        <v>4.2264000000000003E-2</v>
      </c>
      <c r="CY67">
        <f t="shared" ref="CY67:CY74" si="8">AA67</f>
        <v>11978</v>
      </c>
      <c r="CZ67">
        <f t="shared" ref="CZ67:CZ74" si="9">AE67</f>
        <v>11978</v>
      </c>
      <c r="DA67">
        <f t="shared" ref="DA67:DA74" si="10">AI67</f>
        <v>1</v>
      </c>
      <c r="DB67">
        <v>0</v>
      </c>
      <c r="DH67">
        <f>Source!I46*SmtRes!Y67</f>
        <v>4.2264000000000003E-2</v>
      </c>
      <c r="DI67">
        <f t="shared" ref="DI67:DI74" si="11">AA67</f>
        <v>11978</v>
      </c>
      <c r="DJ67">
        <f>EtalonRes!Y67</f>
        <v>11978</v>
      </c>
      <c r="DK67">
        <f>Source!BC46</f>
        <v>1</v>
      </c>
      <c r="GQ67">
        <v>-1</v>
      </c>
      <c r="GR67">
        <v>-1</v>
      </c>
    </row>
    <row r="68" spans="1:200" x14ac:dyDescent="0.2">
      <c r="A68">
        <f>ROW(Source!A46)</f>
        <v>46</v>
      </c>
      <c r="B68">
        <v>34744228</v>
      </c>
      <c r="C68">
        <v>34744364</v>
      </c>
      <c r="D68">
        <v>31468893</v>
      </c>
      <c r="E68">
        <v>1</v>
      </c>
      <c r="F68">
        <v>1</v>
      </c>
      <c r="G68">
        <v>1</v>
      </c>
      <c r="H68">
        <v>3</v>
      </c>
      <c r="I68" t="s">
        <v>112</v>
      </c>
      <c r="J68" t="s">
        <v>544</v>
      </c>
      <c r="K68" t="s">
        <v>113</v>
      </c>
      <c r="L68">
        <v>1348</v>
      </c>
      <c r="N68">
        <v>1009</v>
      </c>
      <c r="O68" t="s">
        <v>34</v>
      </c>
      <c r="P68" t="s">
        <v>34</v>
      </c>
      <c r="Q68">
        <v>1000</v>
      </c>
      <c r="W68">
        <v>0</v>
      </c>
      <c r="X68">
        <v>-1756095795</v>
      </c>
      <c r="Y68">
        <v>3.7999999999999999E-2</v>
      </c>
      <c r="AA68">
        <v>5989</v>
      </c>
      <c r="AB68">
        <v>0</v>
      </c>
      <c r="AC68">
        <v>0</v>
      </c>
      <c r="AD68">
        <v>0</v>
      </c>
      <c r="AE68">
        <v>5989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T68">
        <v>3.7999999999999999E-2</v>
      </c>
      <c r="AV68">
        <v>0</v>
      </c>
      <c r="AW68">
        <v>2</v>
      </c>
      <c r="AX68">
        <v>34744382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Y68*Source!I46</f>
        <v>0.22306000000000001</v>
      </c>
      <c r="CY68">
        <f t="shared" si="8"/>
        <v>5989</v>
      </c>
      <c r="CZ68">
        <f t="shared" si="9"/>
        <v>5989</v>
      </c>
      <c r="DA68">
        <f t="shared" si="10"/>
        <v>1</v>
      </c>
      <c r="DB68">
        <v>0</v>
      </c>
      <c r="DH68">
        <f>Source!I46*SmtRes!Y68</f>
        <v>0.22306000000000001</v>
      </c>
      <c r="DI68">
        <f t="shared" si="11"/>
        <v>5989</v>
      </c>
      <c r="DJ68">
        <f>EtalonRes!Y68</f>
        <v>5989</v>
      </c>
      <c r="DK68">
        <f>Source!BC46</f>
        <v>1</v>
      </c>
      <c r="GQ68">
        <v>-1</v>
      </c>
      <c r="GR68">
        <v>-1</v>
      </c>
    </row>
    <row r="69" spans="1:200" x14ac:dyDescent="0.2">
      <c r="A69">
        <f>ROW(Source!A46)</f>
        <v>46</v>
      </c>
      <c r="B69">
        <v>34744228</v>
      </c>
      <c r="C69">
        <v>34744364</v>
      </c>
      <c r="D69">
        <v>31470250</v>
      </c>
      <c r="E69">
        <v>1</v>
      </c>
      <c r="F69">
        <v>1</v>
      </c>
      <c r="G69">
        <v>1</v>
      </c>
      <c r="H69">
        <v>3</v>
      </c>
      <c r="I69" t="s">
        <v>120</v>
      </c>
      <c r="J69" t="s">
        <v>557</v>
      </c>
      <c r="K69" t="s">
        <v>121</v>
      </c>
      <c r="L69">
        <v>1348</v>
      </c>
      <c r="N69">
        <v>1009</v>
      </c>
      <c r="O69" t="s">
        <v>34</v>
      </c>
      <c r="P69" t="s">
        <v>34</v>
      </c>
      <c r="Q69">
        <v>1000</v>
      </c>
      <c r="W69">
        <v>0</v>
      </c>
      <c r="X69">
        <v>-1396314973</v>
      </c>
      <c r="Y69">
        <v>4.3800000000000002E-3</v>
      </c>
      <c r="AA69">
        <v>4455.2</v>
      </c>
      <c r="AB69">
        <v>0</v>
      </c>
      <c r="AC69">
        <v>0</v>
      </c>
      <c r="AD69">
        <v>0</v>
      </c>
      <c r="AE69">
        <v>4455.2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T69">
        <v>4.3800000000000002E-3</v>
      </c>
      <c r="AV69">
        <v>0</v>
      </c>
      <c r="AW69">
        <v>2</v>
      </c>
      <c r="AX69">
        <v>34744383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Y69*Source!I46</f>
        <v>2.57106E-2</v>
      </c>
      <c r="CY69">
        <f t="shared" si="8"/>
        <v>4455.2</v>
      </c>
      <c r="CZ69">
        <f t="shared" si="9"/>
        <v>4455.2</v>
      </c>
      <c r="DA69">
        <f t="shared" si="10"/>
        <v>1</v>
      </c>
      <c r="DB69">
        <v>0</v>
      </c>
      <c r="DH69">
        <f>Source!I46*SmtRes!Y69</f>
        <v>2.57106E-2</v>
      </c>
      <c r="DI69">
        <f t="shared" si="11"/>
        <v>4455.2</v>
      </c>
      <c r="DJ69">
        <f>EtalonRes!Y69</f>
        <v>4455.2</v>
      </c>
      <c r="DK69">
        <f>Source!BC46</f>
        <v>1</v>
      </c>
      <c r="GQ69">
        <v>-1</v>
      </c>
      <c r="GR69">
        <v>-1</v>
      </c>
    </row>
    <row r="70" spans="1:200" x14ac:dyDescent="0.2">
      <c r="A70">
        <f>ROW(Source!A46)</f>
        <v>46</v>
      </c>
      <c r="B70">
        <v>34744228</v>
      </c>
      <c r="C70">
        <v>34744364</v>
      </c>
      <c r="D70">
        <v>31474918</v>
      </c>
      <c r="E70">
        <v>1</v>
      </c>
      <c r="F70">
        <v>1</v>
      </c>
      <c r="G70">
        <v>1</v>
      </c>
      <c r="H70">
        <v>3</v>
      </c>
      <c r="I70" t="s">
        <v>50</v>
      </c>
      <c r="J70" t="s">
        <v>558</v>
      </c>
      <c r="K70" t="s">
        <v>51</v>
      </c>
      <c r="L70">
        <v>1339</v>
      </c>
      <c r="N70">
        <v>1007</v>
      </c>
      <c r="O70" t="s">
        <v>45</v>
      </c>
      <c r="P70" t="s">
        <v>45</v>
      </c>
      <c r="Q70">
        <v>1</v>
      </c>
      <c r="W70">
        <v>0</v>
      </c>
      <c r="X70">
        <v>-645086769</v>
      </c>
      <c r="Y70">
        <v>0.16</v>
      </c>
      <c r="AA70">
        <v>1601</v>
      </c>
      <c r="AB70">
        <v>0</v>
      </c>
      <c r="AC70">
        <v>0</v>
      </c>
      <c r="AD70">
        <v>0</v>
      </c>
      <c r="AE70">
        <v>1601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T70">
        <v>0.16</v>
      </c>
      <c r="AV70">
        <v>0</v>
      </c>
      <c r="AW70">
        <v>2</v>
      </c>
      <c r="AX70">
        <v>34744384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Y70*Source!I46</f>
        <v>0.93920000000000003</v>
      </c>
      <c r="CY70">
        <f t="shared" si="8"/>
        <v>1601</v>
      </c>
      <c r="CZ70">
        <f t="shared" si="9"/>
        <v>1601</v>
      </c>
      <c r="DA70">
        <f t="shared" si="10"/>
        <v>1</v>
      </c>
      <c r="DB70">
        <v>0</v>
      </c>
      <c r="DH70">
        <f>Source!I46*SmtRes!Y70</f>
        <v>0.93920000000000003</v>
      </c>
      <c r="DI70">
        <f t="shared" si="11"/>
        <v>1601</v>
      </c>
      <c r="DJ70">
        <f>EtalonRes!Y70</f>
        <v>1601</v>
      </c>
      <c r="DK70">
        <f>Source!BC46</f>
        <v>1</v>
      </c>
      <c r="GQ70">
        <v>-1</v>
      </c>
      <c r="GR70">
        <v>-1</v>
      </c>
    </row>
    <row r="71" spans="1:200" x14ac:dyDescent="0.2">
      <c r="A71">
        <f>ROW(Source!A46)</f>
        <v>46</v>
      </c>
      <c r="B71">
        <v>34744228</v>
      </c>
      <c r="C71">
        <v>34744364</v>
      </c>
      <c r="D71">
        <v>31474922</v>
      </c>
      <c r="E71">
        <v>1</v>
      </c>
      <c r="F71">
        <v>1</v>
      </c>
      <c r="G71">
        <v>1</v>
      </c>
      <c r="H71">
        <v>3</v>
      </c>
      <c r="I71" t="s">
        <v>43</v>
      </c>
      <c r="J71" t="s">
        <v>559</v>
      </c>
      <c r="K71" t="s">
        <v>44</v>
      </c>
      <c r="L71">
        <v>1339</v>
      </c>
      <c r="N71">
        <v>1007</v>
      </c>
      <c r="O71" t="s">
        <v>45</v>
      </c>
      <c r="P71" t="s">
        <v>45</v>
      </c>
      <c r="Q71">
        <v>1</v>
      </c>
      <c r="W71">
        <v>0</v>
      </c>
      <c r="X71">
        <v>-709833849</v>
      </c>
      <c r="Y71">
        <v>0.06</v>
      </c>
      <c r="AA71">
        <v>1980</v>
      </c>
      <c r="AB71">
        <v>0</v>
      </c>
      <c r="AC71">
        <v>0</v>
      </c>
      <c r="AD71">
        <v>0</v>
      </c>
      <c r="AE71">
        <v>1980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T71">
        <v>0.06</v>
      </c>
      <c r="AV71">
        <v>0</v>
      </c>
      <c r="AW71">
        <v>2</v>
      </c>
      <c r="AX71">
        <v>34744385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Y71*Source!I46</f>
        <v>0.35220000000000001</v>
      </c>
      <c r="CY71">
        <f t="shared" si="8"/>
        <v>1980</v>
      </c>
      <c r="CZ71">
        <f t="shared" si="9"/>
        <v>1980</v>
      </c>
      <c r="DA71">
        <f t="shared" si="10"/>
        <v>1</v>
      </c>
      <c r="DB71">
        <v>0</v>
      </c>
      <c r="DH71">
        <f>Source!I46*SmtRes!Y71</f>
        <v>0.35220000000000001</v>
      </c>
      <c r="DI71">
        <f t="shared" si="11"/>
        <v>1980</v>
      </c>
      <c r="DJ71">
        <f>EtalonRes!Y71</f>
        <v>1980</v>
      </c>
      <c r="DK71">
        <f>Source!BC46</f>
        <v>1</v>
      </c>
      <c r="GQ71">
        <v>-1</v>
      </c>
      <c r="GR71">
        <v>-1</v>
      </c>
    </row>
    <row r="72" spans="1:200" x14ac:dyDescent="0.2">
      <c r="A72">
        <f>ROW(Source!A46)</f>
        <v>46</v>
      </c>
      <c r="B72">
        <v>34744228</v>
      </c>
      <c r="C72">
        <v>34744364</v>
      </c>
      <c r="D72">
        <v>31475111</v>
      </c>
      <c r="E72">
        <v>1</v>
      </c>
      <c r="F72">
        <v>1</v>
      </c>
      <c r="G72">
        <v>1</v>
      </c>
      <c r="H72">
        <v>3</v>
      </c>
      <c r="I72" t="s">
        <v>71</v>
      </c>
      <c r="J72" t="s">
        <v>560</v>
      </c>
      <c r="K72" t="s">
        <v>72</v>
      </c>
      <c r="L72">
        <v>1339</v>
      </c>
      <c r="N72">
        <v>1007</v>
      </c>
      <c r="O72" t="s">
        <v>45</v>
      </c>
      <c r="P72" t="s">
        <v>45</v>
      </c>
      <c r="Q72">
        <v>1</v>
      </c>
      <c r="W72">
        <v>0</v>
      </c>
      <c r="X72">
        <v>-2010167043</v>
      </c>
      <c r="Y72">
        <v>0.83</v>
      </c>
      <c r="AA72">
        <v>1572</v>
      </c>
      <c r="AB72">
        <v>0</v>
      </c>
      <c r="AC72">
        <v>0</v>
      </c>
      <c r="AD72">
        <v>0</v>
      </c>
      <c r="AE72">
        <v>1572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T72">
        <v>0.83</v>
      </c>
      <c r="AV72">
        <v>0</v>
      </c>
      <c r="AW72">
        <v>2</v>
      </c>
      <c r="AX72">
        <v>34744386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Y72*Source!I46</f>
        <v>4.8720999999999997</v>
      </c>
      <c r="CY72">
        <f t="shared" si="8"/>
        <v>1572</v>
      </c>
      <c r="CZ72">
        <f t="shared" si="9"/>
        <v>1572</v>
      </c>
      <c r="DA72">
        <f t="shared" si="10"/>
        <v>1</v>
      </c>
      <c r="DB72">
        <v>0</v>
      </c>
      <c r="DH72">
        <f>Source!I46*SmtRes!Y72</f>
        <v>4.8720999999999997</v>
      </c>
      <c r="DI72">
        <f t="shared" si="11"/>
        <v>1572</v>
      </c>
      <c r="DJ72">
        <f>EtalonRes!Y72</f>
        <v>1572</v>
      </c>
      <c r="DK72">
        <f>Source!BC46</f>
        <v>1</v>
      </c>
      <c r="GQ72">
        <v>-1</v>
      </c>
      <c r="GR72">
        <v>-1</v>
      </c>
    </row>
    <row r="73" spans="1:200" x14ac:dyDescent="0.2">
      <c r="A73">
        <f>ROW(Source!A46)</f>
        <v>46</v>
      </c>
      <c r="B73">
        <v>34744228</v>
      </c>
      <c r="C73">
        <v>34744364</v>
      </c>
      <c r="D73">
        <v>31477552</v>
      </c>
      <c r="E73">
        <v>1</v>
      </c>
      <c r="F73">
        <v>1</v>
      </c>
      <c r="G73">
        <v>1</v>
      </c>
      <c r="H73">
        <v>3</v>
      </c>
      <c r="I73" t="s">
        <v>143</v>
      </c>
      <c r="J73" t="s">
        <v>561</v>
      </c>
      <c r="K73" t="s">
        <v>144</v>
      </c>
      <c r="L73">
        <v>1327</v>
      </c>
      <c r="N73">
        <v>1005</v>
      </c>
      <c r="O73" t="s">
        <v>135</v>
      </c>
      <c r="P73" t="s">
        <v>135</v>
      </c>
      <c r="Q73">
        <v>1</v>
      </c>
      <c r="W73">
        <v>0</v>
      </c>
      <c r="X73">
        <v>-1963914880</v>
      </c>
      <c r="Y73">
        <v>3.38</v>
      </c>
      <c r="AA73">
        <v>5.71</v>
      </c>
      <c r="AB73">
        <v>0</v>
      </c>
      <c r="AC73">
        <v>0</v>
      </c>
      <c r="AD73">
        <v>0</v>
      </c>
      <c r="AE73">
        <v>5.71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T73">
        <v>3.38</v>
      </c>
      <c r="AV73">
        <v>0</v>
      </c>
      <c r="AW73">
        <v>2</v>
      </c>
      <c r="AX73">
        <v>34744387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Y73*Source!I46</f>
        <v>19.840599999999998</v>
      </c>
      <c r="CY73">
        <f t="shared" si="8"/>
        <v>5.71</v>
      </c>
      <c r="CZ73">
        <f t="shared" si="9"/>
        <v>5.71</v>
      </c>
      <c r="DA73">
        <f t="shared" si="10"/>
        <v>1</v>
      </c>
      <c r="DB73">
        <v>0</v>
      </c>
      <c r="DH73">
        <f>Source!I46*SmtRes!Y73</f>
        <v>19.840599999999998</v>
      </c>
      <c r="DI73">
        <f t="shared" si="11"/>
        <v>5.71</v>
      </c>
      <c r="DJ73">
        <f>EtalonRes!Y73</f>
        <v>5.71</v>
      </c>
      <c r="DK73">
        <f>Source!BC46</f>
        <v>1</v>
      </c>
      <c r="GQ73">
        <v>-1</v>
      </c>
      <c r="GR73">
        <v>-1</v>
      </c>
    </row>
    <row r="74" spans="1:200" x14ac:dyDescent="0.2">
      <c r="A74">
        <f>ROW(Source!A46)</f>
        <v>46</v>
      </c>
      <c r="B74">
        <v>34744228</v>
      </c>
      <c r="C74">
        <v>34744364</v>
      </c>
      <c r="D74">
        <v>31483578</v>
      </c>
      <c r="E74">
        <v>1</v>
      </c>
      <c r="F74">
        <v>1</v>
      </c>
      <c r="G74">
        <v>1</v>
      </c>
      <c r="H74">
        <v>3</v>
      </c>
      <c r="I74" t="s">
        <v>109</v>
      </c>
      <c r="J74" t="s">
        <v>562</v>
      </c>
      <c r="K74" t="s">
        <v>110</v>
      </c>
      <c r="L74">
        <v>1348</v>
      </c>
      <c r="N74">
        <v>1009</v>
      </c>
      <c r="O74" t="s">
        <v>34</v>
      </c>
      <c r="P74" t="s">
        <v>34</v>
      </c>
      <c r="Q74">
        <v>1000</v>
      </c>
      <c r="W74">
        <v>0</v>
      </c>
      <c r="X74">
        <v>1254963396</v>
      </c>
      <c r="Y74">
        <v>1.9599999999999999E-3</v>
      </c>
      <c r="AA74">
        <v>15255</v>
      </c>
      <c r="AB74">
        <v>0</v>
      </c>
      <c r="AC74">
        <v>0</v>
      </c>
      <c r="AD74">
        <v>0</v>
      </c>
      <c r="AE74">
        <v>15255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T74">
        <v>1.9599999999999999E-3</v>
      </c>
      <c r="AV74">
        <v>0</v>
      </c>
      <c r="AW74">
        <v>2</v>
      </c>
      <c r="AX74">
        <v>34744388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Y74*Source!I46</f>
        <v>1.15052E-2</v>
      </c>
      <c r="CY74">
        <f t="shared" si="8"/>
        <v>15255</v>
      </c>
      <c r="CZ74">
        <f t="shared" si="9"/>
        <v>15255</v>
      </c>
      <c r="DA74">
        <f t="shared" si="10"/>
        <v>1</v>
      </c>
      <c r="DB74">
        <v>0</v>
      </c>
      <c r="DH74">
        <f>Source!I46*SmtRes!Y74</f>
        <v>1.15052E-2</v>
      </c>
      <c r="DI74">
        <f t="shared" si="11"/>
        <v>15255</v>
      </c>
      <c r="DJ74">
        <f>EtalonRes!Y74</f>
        <v>15255</v>
      </c>
      <c r="DK74">
        <f>Source!BC46</f>
        <v>1</v>
      </c>
      <c r="GQ74">
        <v>-1</v>
      </c>
      <c r="GR74">
        <v>-1</v>
      </c>
    </row>
    <row r="75" spans="1:200" x14ac:dyDescent="0.2">
      <c r="A75">
        <f>ROW(Source!A47)</f>
        <v>47</v>
      </c>
      <c r="B75">
        <v>34744229</v>
      </c>
      <c r="C75">
        <v>34744364</v>
      </c>
      <c r="D75">
        <v>31711452</v>
      </c>
      <c r="E75">
        <v>1</v>
      </c>
      <c r="F75">
        <v>1</v>
      </c>
      <c r="G75">
        <v>1</v>
      </c>
      <c r="H75">
        <v>1</v>
      </c>
      <c r="I75" t="s">
        <v>552</v>
      </c>
      <c r="K75" t="s">
        <v>553</v>
      </c>
      <c r="L75">
        <v>1191</v>
      </c>
      <c r="N75">
        <v>1013</v>
      </c>
      <c r="O75" t="s">
        <v>521</v>
      </c>
      <c r="P75" t="s">
        <v>521</v>
      </c>
      <c r="Q75">
        <v>1</v>
      </c>
      <c r="W75">
        <v>0</v>
      </c>
      <c r="X75">
        <v>1850719656</v>
      </c>
      <c r="Y75">
        <v>24.09</v>
      </c>
      <c r="AA75">
        <v>0</v>
      </c>
      <c r="AB75">
        <v>0</v>
      </c>
      <c r="AC75">
        <v>0</v>
      </c>
      <c r="AD75">
        <v>56.34</v>
      </c>
      <c r="AE75">
        <v>0</v>
      </c>
      <c r="AF75">
        <v>0</v>
      </c>
      <c r="AG75">
        <v>0</v>
      </c>
      <c r="AH75">
        <v>8.31</v>
      </c>
      <c r="AI75">
        <v>1</v>
      </c>
      <c r="AJ75">
        <v>1</v>
      </c>
      <c r="AK75">
        <v>1</v>
      </c>
      <c r="AL75">
        <v>6.78</v>
      </c>
      <c r="AN75">
        <v>0</v>
      </c>
      <c r="AO75">
        <v>1</v>
      </c>
      <c r="AP75">
        <v>0</v>
      </c>
      <c r="AQ75">
        <v>0</v>
      </c>
      <c r="AR75">
        <v>0</v>
      </c>
      <c r="AT75">
        <v>24.09</v>
      </c>
      <c r="AV75">
        <v>1</v>
      </c>
      <c r="AW75">
        <v>2</v>
      </c>
      <c r="AX75">
        <v>34744377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Y75*Source!I47</f>
        <v>141.4083</v>
      </c>
      <c r="CY75">
        <f>AD75</f>
        <v>56.34</v>
      </c>
      <c r="CZ75">
        <f>AH75</f>
        <v>8.31</v>
      </c>
      <c r="DA75">
        <f>AL75</f>
        <v>6.78</v>
      </c>
      <c r="DB75">
        <v>0</v>
      </c>
      <c r="GQ75">
        <v>-1</v>
      </c>
      <c r="GR75">
        <v>-1</v>
      </c>
    </row>
    <row r="76" spans="1:200" x14ac:dyDescent="0.2">
      <c r="A76">
        <f>ROW(Source!A47)</f>
        <v>47</v>
      </c>
      <c r="B76">
        <v>34744229</v>
      </c>
      <c r="C76">
        <v>34744364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531</v>
      </c>
      <c r="K76" t="s">
        <v>532</v>
      </c>
      <c r="L76">
        <v>1191</v>
      </c>
      <c r="N76">
        <v>1013</v>
      </c>
      <c r="O76" t="s">
        <v>521</v>
      </c>
      <c r="P76" t="s">
        <v>521</v>
      </c>
      <c r="Q76">
        <v>1</v>
      </c>
      <c r="W76">
        <v>0</v>
      </c>
      <c r="X76">
        <v>-1417349443</v>
      </c>
      <c r="Y76">
        <v>0.37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6.78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T76">
        <v>0.37</v>
      </c>
      <c r="AV76">
        <v>2</v>
      </c>
      <c r="AW76">
        <v>2</v>
      </c>
      <c r="AX76">
        <v>34744378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Y76*Source!I47</f>
        <v>2.1718999999999999</v>
      </c>
      <c r="CY76">
        <f>AD76</f>
        <v>0</v>
      </c>
      <c r="CZ76">
        <f>AH76</f>
        <v>0</v>
      </c>
      <c r="DA76">
        <f>AL76</f>
        <v>1</v>
      </c>
      <c r="DB76">
        <v>0</v>
      </c>
      <c r="GQ76">
        <v>-1</v>
      </c>
      <c r="GR76">
        <v>-1</v>
      </c>
    </row>
    <row r="77" spans="1:200" x14ac:dyDescent="0.2">
      <c r="A77">
        <f>ROW(Source!A47)</f>
        <v>47</v>
      </c>
      <c r="B77">
        <v>34744229</v>
      </c>
      <c r="C77">
        <v>34744364</v>
      </c>
      <c r="D77">
        <v>31526753</v>
      </c>
      <c r="E77">
        <v>1</v>
      </c>
      <c r="F77">
        <v>1</v>
      </c>
      <c r="G77">
        <v>1</v>
      </c>
      <c r="H77">
        <v>2</v>
      </c>
      <c r="I77" t="s">
        <v>554</v>
      </c>
      <c r="J77" t="s">
        <v>555</v>
      </c>
      <c r="K77" t="s">
        <v>556</v>
      </c>
      <c r="L77">
        <v>1368</v>
      </c>
      <c r="N77">
        <v>1011</v>
      </c>
      <c r="O77" t="s">
        <v>525</v>
      </c>
      <c r="P77" t="s">
        <v>525</v>
      </c>
      <c r="Q77">
        <v>1</v>
      </c>
      <c r="W77">
        <v>0</v>
      </c>
      <c r="X77">
        <v>-1718674368</v>
      </c>
      <c r="Y77">
        <v>0.15</v>
      </c>
      <c r="AA77">
        <v>0</v>
      </c>
      <c r="AB77">
        <v>759.29</v>
      </c>
      <c r="AC77">
        <v>13.5</v>
      </c>
      <c r="AD77">
        <v>0</v>
      </c>
      <c r="AE77">
        <v>0</v>
      </c>
      <c r="AF77">
        <v>111.99</v>
      </c>
      <c r="AG77">
        <v>13.5</v>
      </c>
      <c r="AH77">
        <v>0</v>
      </c>
      <c r="AI77">
        <v>1</v>
      </c>
      <c r="AJ77">
        <v>6.78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T77">
        <v>0.15</v>
      </c>
      <c r="AV77">
        <v>0</v>
      </c>
      <c r="AW77">
        <v>2</v>
      </c>
      <c r="AX77">
        <v>34744379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Y77*Source!I47</f>
        <v>0.88049999999999995</v>
      </c>
      <c r="CY77">
        <f>AB77</f>
        <v>759.29</v>
      </c>
      <c r="CZ77">
        <f>AF77</f>
        <v>111.99</v>
      </c>
      <c r="DA77">
        <f>AJ77</f>
        <v>6.78</v>
      </c>
      <c r="DB77">
        <v>0</v>
      </c>
      <c r="GQ77">
        <v>-1</v>
      </c>
      <c r="GR77">
        <v>-1</v>
      </c>
    </row>
    <row r="78" spans="1:200" x14ac:dyDescent="0.2">
      <c r="A78">
        <f>ROW(Source!A47)</f>
        <v>47</v>
      </c>
      <c r="B78">
        <v>34744229</v>
      </c>
      <c r="C78">
        <v>34744364</v>
      </c>
      <c r="D78">
        <v>31528142</v>
      </c>
      <c r="E78">
        <v>1</v>
      </c>
      <c r="F78">
        <v>1</v>
      </c>
      <c r="G78">
        <v>1</v>
      </c>
      <c r="H78">
        <v>2</v>
      </c>
      <c r="I78" t="s">
        <v>538</v>
      </c>
      <c r="J78" t="s">
        <v>539</v>
      </c>
      <c r="K78" t="s">
        <v>540</v>
      </c>
      <c r="L78">
        <v>1368</v>
      </c>
      <c r="N78">
        <v>1011</v>
      </c>
      <c r="O78" t="s">
        <v>525</v>
      </c>
      <c r="P78" t="s">
        <v>525</v>
      </c>
      <c r="Q78">
        <v>1</v>
      </c>
      <c r="W78">
        <v>0</v>
      </c>
      <c r="X78">
        <v>1372534845</v>
      </c>
      <c r="Y78">
        <v>0.22</v>
      </c>
      <c r="AA78">
        <v>0</v>
      </c>
      <c r="AB78">
        <v>445.51</v>
      </c>
      <c r="AC78">
        <v>11.6</v>
      </c>
      <c r="AD78">
        <v>0</v>
      </c>
      <c r="AE78">
        <v>0</v>
      </c>
      <c r="AF78">
        <v>65.709999999999994</v>
      </c>
      <c r="AG78">
        <v>11.6</v>
      </c>
      <c r="AH78">
        <v>0</v>
      </c>
      <c r="AI78">
        <v>1</v>
      </c>
      <c r="AJ78">
        <v>6.78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T78">
        <v>0.22</v>
      </c>
      <c r="AV78">
        <v>0</v>
      </c>
      <c r="AW78">
        <v>2</v>
      </c>
      <c r="AX78">
        <v>34744380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Y78*Source!I47</f>
        <v>1.2914000000000001</v>
      </c>
      <c r="CY78">
        <f>AB78</f>
        <v>445.51</v>
      </c>
      <c r="CZ78">
        <f>AF78</f>
        <v>65.709999999999994</v>
      </c>
      <c r="DA78">
        <f>AJ78</f>
        <v>6.78</v>
      </c>
      <c r="DB78">
        <v>0</v>
      </c>
      <c r="GQ78">
        <v>-1</v>
      </c>
      <c r="GR78">
        <v>-1</v>
      </c>
    </row>
    <row r="79" spans="1:200" x14ac:dyDescent="0.2">
      <c r="A79">
        <f>ROW(Source!A47)</f>
        <v>47</v>
      </c>
      <c r="B79">
        <v>34744229</v>
      </c>
      <c r="C79">
        <v>34744364</v>
      </c>
      <c r="D79">
        <v>31449148</v>
      </c>
      <c r="E79">
        <v>1</v>
      </c>
      <c r="F79">
        <v>1</v>
      </c>
      <c r="G79">
        <v>1</v>
      </c>
      <c r="H79">
        <v>3</v>
      </c>
      <c r="I79" t="s">
        <v>56</v>
      </c>
      <c r="J79" t="s">
        <v>541</v>
      </c>
      <c r="K79" t="s">
        <v>57</v>
      </c>
      <c r="L79">
        <v>1348</v>
      </c>
      <c r="N79">
        <v>1009</v>
      </c>
      <c r="O79" t="s">
        <v>34</v>
      </c>
      <c r="P79" t="s">
        <v>34</v>
      </c>
      <c r="Q79">
        <v>1000</v>
      </c>
      <c r="W79">
        <v>0</v>
      </c>
      <c r="X79">
        <v>1174701286</v>
      </c>
      <c r="Y79">
        <v>7.1999999999999998E-3</v>
      </c>
      <c r="AA79">
        <v>81210.84</v>
      </c>
      <c r="AB79">
        <v>0</v>
      </c>
      <c r="AC79">
        <v>0</v>
      </c>
      <c r="AD79">
        <v>0</v>
      </c>
      <c r="AE79">
        <v>11978</v>
      </c>
      <c r="AF79">
        <v>0</v>
      </c>
      <c r="AG79">
        <v>0</v>
      </c>
      <c r="AH79">
        <v>0</v>
      </c>
      <c r="AI79">
        <v>6.78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T79">
        <v>7.1999999999999998E-3</v>
      </c>
      <c r="AV79">
        <v>0</v>
      </c>
      <c r="AW79">
        <v>2</v>
      </c>
      <c r="AX79">
        <v>34744381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Y79*Source!I47</f>
        <v>4.2264000000000003E-2</v>
      </c>
      <c r="CY79">
        <f t="shared" ref="CY79:CY86" si="12">AA79</f>
        <v>81210.84</v>
      </c>
      <c r="CZ79">
        <f t="shared" ref="CZ79:CZ86" si="13">AE79</f>
        <v>11978</v>
      </c>
      <c r="DA79">
        <f t="shared" ref="DA79:DA86" si="14">AI79</f>
        <v>6.78</v>
      </c>
      <c r="DB79">
        <v>0</v>
      </c>
      <c r="DH79">
        <f>Source!I47*SmtRes!Y79</f>
        <v>4.2264000000000003E-2</v>
      </c>
      <c r="DI79">
        <f t="shared" ref="DI79:DI86" si="15">AA79</f>
        <v>81210.84</v>
      </c>
      <c r="DJ79">
        <f>EtalonRes!Y79</f>
        <v>11978</v>
      </c>
      <c r="DK79">
        <f>Source!BC47</f>
        <v>6.78</v>
      </c>
      <c r="GQ79">
        <v>-1</v>
      </c>
      <c r="GR79">
        <v>-1</v>
      </c>
    </row>
    <row r="80" spans="1:200" x14ac:dyDescent="0.2">
      <c r="A80">
        <f>ROW(Source!A47)</f>
        <v>47</v>
      </c>
      <c r="B80">
        <v>34744229</v>
      </c>
      <c r="C80">
        <v>34744364</v>
      </c>
      <c r="D80">
        <v>31468893</v>
      </c>
      <c r="E80">
        <v>1</v>
      </c>
      <c r="F80">
        <v>1</v>
      </c>
      <c r="G80">
        <v>1</v>
      </c>
      <c r="H80">
        <v>3</v>
      </c>
      <c r="I80" t="s">
        <v>112</v>
      </c>
      <c r="J80" t="s">
        <v>544</v>
      </c>
      <c r="K80" t="s">
        <v>113</v>
      </c>
      <c r="L80">
        <v>1348</v>
      </c>
      <c r="N80">
        <v>1009</v>
      </c>
      <c r="O80" t="s">
        <v>34</v>
      </c>
      <c r="P80" t="s">
        <v>34</v>
      </c>
      <c r="Q80">
        <v>1000</v>
      </c>
      <c r="W80">
        <v>0</v>
      </c>
      <c r="X80">
        <v>-1756095795</v>
      </c>
      <c r="Y80">
        <v>3.7999999999999999E-2</v>
      </c>
      <c r="AA80">
        <v>40605.42</v>
      </c>
      <c r="AB80">
        <v>0</v>
      </c>
      <c r="AC80">
        <v>0</v>
      </c>
      <c r="AD80">
        <v>0</v>
      </c>
      <c r="AE80">
        <v>5989</v>
      </c>
      <c r="AF80">
        <v>0</v>
      </c>
      <c r="AG80">
        <v>0</v>
      </c>
      <c r="AH80">
        <v>0</v>
      </c>
      <c r="AI80">
        <v>6.78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T80">
        <v>3.7999999999999999E-2</v>
      </c>
      <c r="AV80">
        <v>0</v>
      </c>
      <c r="AW80">
        <v>2</v>
      </c>
      <c r="AX80">
        <v>34744382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Y80*Source!I47</f>
        <v>0.22306000000000001</v>
      </c>
      <c r="CY80">
        <f t="shared" si="12"/>
        <v>40605.42</v>
      </c>
      <c r="CZ80">
        <f t="shared" si="13"/>
        <v>5989</v>
      </c>
      <c r="DA80">
        <f t="shared" si="14"/>
        <v>6.78</v>
      </c>
      <c r="DB80">
        <v>0</v>
      </c>
      <c r="DH80">
        <f>Source!I47*SmtRes!Y80</f>
        <v>0.22306000000000001</v>
      </c>
      <c r="DI80">
        <f t="shared" si="15"/>
        <v>40605.42</v>
      </c>
      <c r="DJ80">
        <f>EtalonRes!Y80</f>
        <v>5989</v>
      </c>
      <c r="DK80">
        <f>Source!BC47</f>
        <v>6.78</v>
      </c>
      <c r="GQ80">
        <v>-1</v>
      </c>
      <c r="GR80">
        <v>-1</v>
      </c>
    </row>
    <row r="81" spans="1:200" x14ac:dyDescent="0.2">
      <c r="A81">
        <f>ROW(Source!A47)</f>
        <v>47</v>
      </c>
      <c r="B81">
        <v>34744229</v>
      </c>
      <c r="C81">
        <v>34744364</v>
      </c>
      <c r="D81">
        <v>31470250</v>
      </c>
      <c r="E81">
        <v>1</v>
      </c>
      <c r="F81">
        <v>1</v>
      </c>
      <c r="G81">
        <v>1</v>
      </c>
      <c r="H81">
        <v>3</v>
      </c>
      <c r="I81" t="s">
        <v>120</v>
      </c>
      <c r="J81" t="s">
        <v>557</v>
      </c>
      <c r="K81" t="s">
        <v>121</v>
      </c>
      <c r="L81">
        <v>1348</v>
      </c>
      <c r="N81">
        <v>1009</v>
      </c>
      <c r="O81" t="s">
        <v>34</v>
      </c>
      <c r="P81" t="s">
        <v>34</v>
      </c>
      <c r="Q81">
        <v>1000</v>
      </c>
      <c r="W81">
        <v>0</v>
      </c>
      <c r="X81">
        <v>-1396314973</v>
      </c>
      <c r="Y81">
        <v>4.3800000000000002E-3</v>
      </c>
      <c r="AA81">
        <v>30206.26</v>
      </c>
      <c r="AB81">
        <v>0</v>
      </c>
      <c r="AC81">
        <v>0</v>
      </c>
      <c r="AD81">
        <v>0</v>
      </c>
      <c r="AE81">
        <v>4455.2</v>
      </c>
      <c r="AF81">
        <v>0</v>
      </c>
      <c r="AG81">
        <v>0</v>
      </c>
      <c r="AH81">
        <v>0</v>
      </c>
      <c r="AI81">
        <v>6.78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T81">
        <v>4.3800000000000002E-3</v>
      </c>
      <c r="AV81">
        <v>0</v>
      </c>
      <c r="AW81">
        <v>2</v>
      </c>
      <c r="AX81">
        <v>34744383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Y81*Source!I47</f>
        <v>2.57106E-2</v>
      </c>
      <c r="CY81">
        <f t="shared" si="12"/>
        <v>30206.26</v>
      </c>
      <c r="CZ81">
        <f t="shared" si="13"/>
        <v>4455.2</v>
      </c>
      <c r="DA81">
        <f t="shared" si="14"/>
        <v>6.78</v>
      </c>
      <c r="DB81">
        <v>0</v>
      </c>
      <c r="DH81">
        <f>Source!I47*SmtRes!Y81</f>
        <v>2.57106E-2</v>
      </c>
      <c r="DI81">
        <f t="shared" si="15"/>
        <v>30206.26</v>
      </c>
      <c r="DJ81">
        <f>EtalonRes!Y81</f>
        <v>4455.2</v>
      </c>
      <c r="DK81">
        <f>Source!BC47</f>
        <v>6.78</v>
      </c>
      <c r="GQ81">
        <v>-1</v>
      </c>
      <c r="GR81">
        <v>-1</v>
      </c>
    </row>
    <row r="82" spans="1:200" x14ac:dyDescent="0.2">
      <c r="A82">
        <f>ROW(Source!A47)</f>
        <v>47</v>
      </c>
      <c r="B82">
        <v>34744229</v>
      </c>
      <c r="C82">
        <v>34744364</v>
      </c>
      <c r="D82">
        <v>31474918</v>
      </c>
      <c r="E82">
        <v>1</v>
      </c>
      <c r="F82">
        <v>1</v>
      </c>
      <c r="G82">
        <v>1</v>
      </c>
      <c r="H82">
        <v>3</v>
      </c>
      <c r="I82" t="s">
        <v>50</v>
      </c>
      <c r="J82" t="s">
        <v>558</v>
      </c>
      <c r="K82" t="s">
        <v>51</v>
      </c>
      <c r="L82">
        <v>1339</v>
      </c>
      <c r="N82">
        <v>1007</v>
      </c>
      <c r="O82" t="s">
        <v>45</v>
      </c>
      <c r="P82" t="s">
        <v>45</v>
      </c>
      <c r="Q82">
        <v>1</v>
      </c>
      <c r="W82">
        <v>0</v>
      </c>
      <c r="X82">
        <v>-645086769</v>
      </c>
      <c r="Y82">
        <v>0.16</v>
      </c>
      <c r="AA82">
        <v>10854.78</v>
      </c>
      <c r="AB82">
        <v>0</v>
      </c>
      <c r="AC82">
        <v>0</v>
      </c>
      <c r="AD82">
        <v>0</v>
      </c>
      <c r="AE82">
        <v>1601</v>
      </c>
      <c r="AF82">
        <v>0</v>
      </c>
      <c r="AG82">
        <v>0</v>
      </c>
      <c r="AH82">
        <v>0</v>
      </c>
      <c r="AI82">
        <v>6.78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T82">
        <v>0.16</v>
      </c>
      <c r="AV82">
        <v>0</v>
      </c>
      <c r="AW82">
        <v>2</v>
      </c>
      <c r="AX82">
        <v>34744384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Y82*Source!I47</f>
        <v>0.93920000000000003</v>
      </c>
      <c r="CY82">
        <f t="shared" si="12"/>
        <v>10854.78</v>
      </c>
      <c r="CZ82">
        <f t="shared" si="13"/>
        <v>1601</v>
      </c>
      <c r="DA82">
        <f t="shared" si="14"/>
        <v>6.78</v>
      </c>
      <c r="DB82">
        <v>0</v>
      </c>
      <c r="DH82">
        <f>Source!I47*SmtRes!Y82</f>
        <v>0.93920000000000003</v>
      </c>
      <c r="DI82">
        <f t="shared" si="15"/>
        <v>10854.78</v>
      </c>
      <c r="DJ82">
        <f>EtalonRes!Y82</f>
        <v>1601</v>
      </c>
      <c r="DK82">
        <f>Source!BC47</f>
        <v>6.78</v>
      </c>
      <c r="GQ82">
        <v>-1</v>
      </c>
      <c r="GR82">
        <v>-1</v>
      </c>
    </row>
    <row r="83" spans="1:200" x14ac:dyDescent="0.2">
      <c r="A83">
        <f>ROW(Source!A47)</f>
        <v>47</v>
      </c>
      <c r="B83">
        <v>34744229</v>
      </c>
      <c r="C83">
        <v>34744364</v>
      </c>
      <c r="D83">
        <v>31474922</v>
      </c>
      <c r="E83">
        <v>1</v>
      </c>
      <c r="F83">
        <v>1</v>
      </c>
      <c r="G83">
        <v>1</v>
      </c>
      <c r="H83">
        <v>3</v>
      </c>
      <c r="I83" t="s">
        <v>43</v>
      </c>
      <c r="J83" t="s">
        <v>559</v>
      </c>
      <c r="K83" t="s">
        <v>44</v>
      </c>
      <c r="L83">
        <v>1339</v>
      </c>
      <c r="N83">
        <v>1007</v>
      </c>
      <c r="O83" t="s">
        <v>45</v>
      </c>
      <c r="P83" t="s">
        <v>45</v>
      </c>
      <c r="Q83">
        <v>1</v>
      </c>
      <c r="W83">
        <v>0</v>
      </c>
      <c r="X83">
        <v>-709833849</v>
      </c>
      <c r="Y83">
        <v>0.06</v>
      </c>
      <c r="AA83">
        <v>13424.4</v>
      </c>
      <c r="AB83">
        <v>0</v>
      </c>
      <c r="AC83">
        <v>0</v>
      </c>
      <c r="AD83">
        <v>0</v>
      </c>
      <c r="AE83">
        <v>1980</v>
      </c>
      <c r="AF83">
        <v>0</v>
      </c>
      <c r="AG83">
        <v>0</v>
      </c>
      <c r="AH83">
        <v>0</v>
      </c>
      <c r="AI83">
        <v>6.78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T83">
        <v>0.06</v>
      </c>
      <c r="AV83">
        <v>0</v>
      </c>
      <c r="AW83">
        <v>2</v>
      </c>
      <c r="AX83">
        <v>34744385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Y83*Source!I47</f>
        <v>0.35220000000000001</v>
      </c>
      <c r="CY83">
        <f t="shared" si="12"/>
        <v>13424.4</v>
      </c>
      <c r="CZ83">
        <f t="shared" si="13"/>
        <v>1980</v>
      </c>
      <c r="DA83">
        <f t="shared" si="14"/>
        <v>6.78</v>
      </c>
      <c r="DB83">
        <v>0</v>
      </c>
      <c r="DH83">
        <f>Source!I47*SmtRes!Y83</f>
        <v>0.35220000000000001</v>
      </c>
      <c r="DI83">
        <f t="shared" si="15"/>
        <v>13424.4</v>
      </c>
      <c r="DJ83">
        <f>EtalonRes!Y83</f>
        <v>1980</v>
      </c>
      <c r="DK83">
        <f>Source!BC47</f>
        <v>6.78</v>
      </c>
      <c r="GQ83">
        <v>-1</v>
      </c>
      <c r="GR83">
        <v>-1</v>
      </c>
    </row>
    <row r="84" spans="1:200" x14ac:dyDescent="0.2">
      <c r="A84">
        <f>ROW(Source!A47)</f>
        <v>47</v>
      </c>
      <c r="B84">
        <v>34744229</v>
      </c>
      <c r="C84">
        <v>34744364</v>
      </c>
      <c r="D84">
        <v>31475111</v>
      </c>
      <c r="E84">
        <v>1</v>
      </c>
      <c r="F84">
        <v>1</v>
      </c>
      <c r="G84">
        <v>1</v>
      </c>
      <c r="H84">
        <v>3</v>
      </c>
      <c r="I84" t="s">
        <v>71</v>
      </c>
      <c r="J84" t="s">
        <v>560</v>
      </c>
      <c r="K84" t="s">
        <v>72</v>
      </c>
      <c r="L84">
        <v>1339</v>
      </c>
      <c r="N84">
        <v>1007</v>
      </c>
      <c r="O84" t="s">
        <v>45</v>
      </c>
      <c r="P84" t="s">
        <v>45</v>
      </c>
      <c r="Q84">
        <v>1</v>
      </c>
      <c r="W84">
        <v>0</v>
      </c>
      <c r="X84">
        <v>-2010167043</v>
      </c>
      <c r="Y84">
        <v>0.83</v>
      </c>
      <c r="AA84">
        <v>10658.16</v>
      </c>
      <c r="AB84">
        <v>0</v>
      </c>
      <c r="AC84">
        <v>0</v>
      </c>
      <c r="AD84">
        <v>0</v>
      </c>
      <c r="AE84">
        <v>1572</v>
      </c>
      <c r="AF84">
        <v>0</v>
      </c>
      <c r="AG84">
        <v>0</v>
      </c>
      <c r="AH84">
        <v>0</v>
      </c>
      <c r="AI84">
        <v>6.78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T84">
        <v>0.83</v>
      </c>
      <c r="AV84">
        <v>0</v>
      </c>
      <c r="AW84">
        <v>2</v>
      </c>
      <c r="AX84">
        <v>34744386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Y84*Source!I47</f>
        <v>4.8720999999999997</v>
      </c>
      <c r="CY84">
        <f t="shared" si="12"/>
        <v>10658.16</v>
      </c>
      <c r="CZ84">
        <f t="shared" si="13"/>
        <v>1572</v>
      </c>
      <c r="DA84">
        <f t="shared" si="14"/>
        <v>6.78</v>
      </c>
      <c r="DB84">
        <v>0</v>
      </c>
      <c r="DH84">
        <f>Source!I47*SmtRes!Y84</f>
        <v>4.8720999999999997</v>
      </c>
      <c r="DI84">
        <f t="shared" si="15"/>
        <v>10658.16</v>
      </c>
      <c r="DJ84">
        <f>EtalonRes!Y84</f>
        <v>1572</v>
      </c>
      <c r="DK84">
        <f>Source!BC47</f>
        <v>6.78</v>
      </c>
      <c r="GQ84">
        <v>-1</v>
      </c>
      <c r="GR84">
        <v>-1</v>
      </c>
    </row>
    <row r="85" spans="1:200" x14ac:dyDescent="0.2">
      <c r="A85">
        <f>ROW(Source!A47)</f>
        <v>47</v>
      </c>
      <c r="B85">
        <v>34744229</v>
      </c>
      <c r="C85">
        <v>34744364</v>
      </c>
      <c r="D85">
        <v>31477552</v>
      </c>
      <c r="E85">
        <v>1</v>
      </c>
      <c r="F85">
        <v>1</v>
      </c>
      <c r="G85">
        <v>1</v>
      </c>
      <c r="H85">
        <v>3</v>
      </c>
      <c r="I85" t="s">
        <v>143</v>
      </c>
      <c r="J85" t="s">
        <v>561</v>
      </c>
      <c r="K85" t="s">
        <v>144</v>
      </c>
      <c r="L85">
        <v>1327</v>
      </c>
      <c r="N85">
        <v>1005</v>
      </c>
      <c r="O85" t="s">
        <v>135</v>
      </c>
      <c r="P85" t="s">
        <v>135</v>
      </c>
      <c r="Q85">
        <v>1</v>
      </c>
      <c r="W85">
        <v>0</v>
      </c>
      <c r="X85">
        <v>-1963914880</v>
      </c>
      <c r="Y85">
        <v>3.38</v>
      </c>
      <c r="AA85">
        <v>38.71</v>
      </c>
      <c r="AB85">
        <v>0</v>
      </c>
      <c r="AC85">
        <v>0</v>
      </c>
      <c r="AD85">
        <v>0</v>
      </c>
      <c r="AE85">
        <v>5.71</v>
      </c>
      <c r="AF85">
        <v>0</v>
      </c>
      <c r="AG85">
        <v>0</v>
      </c>
      <c r="AH85">
        <v>0</v>
      </c>
      <c r="AI85">
        <v>6.78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T85">
        <v>3.38</v>
      </c>
      <c r="AV85">
        <v>0</v>
      </c>
      <c r="AW85">
        <v>2</v>
      </c>
      <c r="AX85">
        <v>34744387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Y85*Source!I47</f>
        <v>19.840599999999998</v>
      </c>
      <c r="CY85">
        <f t="shared" si="12"/>
        <v>38.71</v>
      </c>
      <c r="CZ85">
        <f t="shared" si="13"/>
        <v>5.71</v>
      </c>
      <c r="DA85">
        <f t="shared" si="14"/>
        <v>6.78</v>
      </c>
      <c r="DB85">
        <v>0</v>
      </c>
      <c r="DH85">
        <f>Source!I47*SmtRes!Y85</f>
        <v>19.840599999999998</v>
      </c>
      <c r="DI85">
        <f t="shared" si="15"/>
        <v>38.71</v>
      </c>
      <c r="DJ85">
        <f>EtalonRes!Y85</f>
        <v>5.71</v>
      </c>
      <c r="DK85">
        <f>Source!BC47</f>
        <v>6.78</v>
      </c>
      <c r="GQ85">
        <v>-1</v>
      </c>
      <c r="GR85">
        <v>-1</v>
      </c>
    </row>
    <row r="86" spans="1:200" x14ac:dyDescent="0.2">
      <c r="A86">
        <f>ROW(Source!A47)</f>
        <v>47</v>
      </c>
      <c r="B86">
        <v>34744229</v>
      </c>
      <c r="C86">
        <v>34744364</v>
      </c>
      <c r="D86">
        <v>31483578</v>
      </c>
      <c r="E86">
        <v>1</v>
      </c>
      <c r="F86">
        <v>1</v>
      </c>
      <c r="G86">
        <v>1</v>
      </c>
      <c r="H86">
        <v>3</v>
      </c>
      <c r="I86" t="s">
        <v>109</v>
      </c>
      <c r="J86" t="s">
        <v>562</v>
      </c>
      <c r="K86" t="s">
        <v>110</v>
      </c>
      <c r="L86">
        <v>1348</v>
      </c>
      <c r="N86">
        <v>1009</v>
      </c>
      <c r="O86" t="s">
        <v>34</v>
      </c>
      <c r="P86" t="s">
        <v>34</v>
      </c>
      <c r="Q86">
        <v>1000</v>
      </c>
      <c r="W86">
        <v>0</v>
      </c>
      <c r="X86">
        <v>1254963396</v>
      </c>
      <c r="Y86">
        <v>1.9599999999999999E-3</v>
      </c>
      <c r="AA86">
        <v>103428.9</v>
      </c>
      <c r="AB86">
        <v>0</v>
      </c>
      <c r="AC86">
        <v>0</v>
      </c>
      <c r="AD86">
        <v>0</v>
      </c>
      <c r="AE86">
        <v>15255</v>
      </c>
      <c r="AF86">
        <v>0</v>
      </c>
      <c r="AG86">
        <v>0</v>
      </c>
      <c r="AH86">
        <v>0</v>
      </c>
      <c r="AI86">
        <v>6.78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T86">
        <v>1.9599999999999999E-3</v>
      </c>
      <c r="AV86">
        <v>0</v>
      </c>
      <c r="AW86">
        <v>2</v>
      </c>
      <c r="AX86">
        <v>34744388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Y86*Source!I47</f>
        <v>1.15052E-2</v>
      </c>
      <c r="CY86">
        <f t="shared" si="12"/>
        <v>103428.9</v>
      </c>
      <c r="CZ86">
        <f t="shared" si="13"/>
        <v>15255</v>
      </c>
      <c r="DA86">
        <f t="shared" si="14"/>
        <v>6.78</v>
      </c>
      <c r="DB86">
        <v>0</v>
      </c>
      <c r="DH86">
        <f>Source!I47*SmtRes!Y86</f>
        <v>1.15052E-2</v>
      </c>
      <c r="DI86">
        <f t="shared" si="15"/>
        <v>103428.9</v>
      </c>
      <c r="DJ86">
        <f>EtalonRes!Y86</f>
        <v>15255</v>
      </c>
      <c r="DK86">
        <f>Source!BC47</f>
        <v>6.78</v>
      </c>
      <c r="GQ86">
        <v>-1</v>
      </c>
      <c r="GR86">
        <v>-1</v>
      </c>
    </row>
    <row r="87" spans="1:200" x14ac:dyDescent="0.2">
      <c r="A87">
        <f>ROW(Source!A48)</f>
        <v>48</v>
      </c>
      <c r="B87">
        <v>34744228</v>
      </c>
      <c r="C87">
        <v>34744389</v>
      </c>
      <c r="D87">
        <v>31714582</v>
      </c>
      <c r="E87">
        <v>1</v>
      </c>
      <c r="F87">
        <v>1</v>
      </c>
      <c r="G87">
        <v>1</v>
      </c>
      <c r="H87">
        <v>1</v>
      </c>
      <c r="I87" t="s">
        <v>542</v>
      </c>
      <c r="K87" t="s">
        <v>543</v>
      </c>
      <c r="L87">
        <v>1191</v>
      </c>
      <c r="N87">
        <v>1013</v>
      </c>
      <c r="O87" t="s">
        <v>521</v>
      </c>
      <c r="P87" t="s">
        <v>521</v>
      </c>
      <c r="Q87">
        <v>1</v>
      </c>
      <c r="W87">
        <v>0</v>
      </c>
      <c r="X87">
        <v>-200730820</v>
      </c>
      <c r="Y87">
        <v>22.5</v>
      </c>
      <c r="AA87">
        <v>0</v>
      </c>
      <c r="AB87">
        <v>0</v>
      </c>
      <c r="AC87">
        <v>0</v>
      </c>
      <c r="AD87">
        <v>8.3800000000000008</v>
      </c>
      <c r="AE87">
        <v>0</v>
      </c>
      <c r="AF87">
        <v>0</v>
      </c>
      <c r="AG87">
        <v>0</v>
      </c>
      <c r="AH87">
        <v>8.3800000000000008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T87">
        <v>22.5</v>
      </c>
      <c r="AV87">
        <v>1</v>
      </c>
      <c r="AW87">
        <v>2</v>
      </c>
      <c r="AX87">
        <v>34744402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Y87*Source!I48</f>
        <v>73.125</v>
      </c>
      <c r="CY87">
        <f>AD87</f>
        <v>8.3800000000000008</v>
      </c>
      <c r="CZ87">
        <f>AH87</f>
        <v>8.3800000000000008</v>
      </c>
      <c r="DA87">
        <f>AL87</f>
        <v>1</v>
      </c>
      <c r="DB87">
        <v>0</v>
      </c>
      <c r="GQ87">
        <v>-1</v>
      </c>
      <c r="GR87">
        <v>-1</v>
      </c>
    </row>
    <row r="88" spans="1:200" x14ac:dyDescent="0.2">
      <c r="A88">
        <f>ROW(Source!A48)</f>
        <v>48</v>
      </c>
      <c r="B88">
        <v>34744228</v>
      </c>
      <c r="C88">
        <v>34744389</v>
      </c>
      <c r="D88">
        <v>31709492</v>
      </c>
      <c r="E88">
        <v>1</v>
      </c>
      <c r="F88">
        <v>1</v>
      </c>
      <c r="G88">
        <v>1</v>
      </c>
      <c r="H88">
        <v>1</v>
      </c>
      <c r="I88" t="s">
        <v>531</v>
      </c>
      <c r="K88" t="s">
        <v>532</v>
      </c>
      <c r="L88">
        <v>1191</v>
      </c>
      <c r="N88">
        <v>1013</v>
      </c>
      <c r="O88" t="s">
        <v>521</v>
      </c>
      <c r="P88" t="s">
        <v>521</v>
      </c>
      <c r="Q88">
        <v>1</v>
      </c>
      <c r="W88">
        <v>0</v>
      </c>
      <c r="X88">
        <v>-1417349443</v>
      </c>
      <c r="Y88">
        <v>0.36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T88">
        <v>0.36</v>
      </c>
      <c r="AV88">
        <v>2</v>
      </c>
      <c r="AW88">
        <v>2</v>
      </c>
      <c r="AX88">
        <v>34744403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Y88*Source!I48</f>
        <v>1.17</v>
      </c>
      <c r="CY88">
        <f>AD88</f>
        <v>0</v>
      </c>
      <c r="CZ88">
        <f>AH88</f>
        <v>0</v>
      </c>
      <c r="DA88">
        <f>AL88</f>
        <v>1</v>
      </c>
      <c r="DB88">
        <v>0</v>
      </c>
      <c r="GQ88">
        <v>-1</v>
      </c>
      <c r="GR88">
        <v>-1</v>
      </c>
    </row>
    <row r="89" spans="1:200" x14ac:dyDescent="0.2">
      <c r="A89">
        <f>ROW(Source!A48)</f>
        <v>48</v>
      </c>
      <c r="B89">
        <v>34744228</v>
      </c>
      <c r="C89">
        <v>34744389</v>
      </c>
      <c r="D89">
        <v>31528142</v>
      </c>
      <c r="E89">
        <v>1</v>
      </c>
      <c r="F89">
        <v>1</v>
      </c>
      <c r="G89">
        <v>1</v>
      </c>
      <c r="H89">
        <v>2</v>
      </c>
      <c r="I89" t="s">
        <v>538</v>
      </c>
      <c r="J89" t="s">
        <v>539</v>
      </c>
      <c r="K89" t="s">
        <v>540</v>
      </c>
      <c r="L89">
        <v>1368</v>
      </c>
      <c r="N89">
        <v>1011</v>
      </c>
      <c r="O89" t="s">
        <v>525</v>
      </c>
      <c r="P89" t="s">
        <v>525</v>
      </c>
      <c r="Q89">
        <v>1</v>
      </c>
      <c r="W89">
        <v>0</v>
      </c>
      <c r="X89">
        <v>1372534845</v>
      </c>
      <c r="Y89">
        <v>0.36</v>
      </c>
      <c r="AA89">
        <v>0</v>
      </c>
      <c r="AB89">
        <v>65.709999999999994</v>
      </c>
      <c r="AC89">
        <v>11.6</v>
      </c>
      <c r="AD89">
        <v>0</v>
      </c>
      <c r="AE89">
        <v>0</v>
      </c>
      <c r="AF89">
        <v>65.709999999999994</v>
      </c>
      <c r="AG89">
        <v>11.6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T89">
        <v>0.36</v>
      </c>
      <c r="AV89">
        <v>0</v>
      </c>
      <c r="AW89">
        <v>2</v>
      </c>
      <c r="AX89">
        <v>34744404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Y89*Source!I48</f>
        <v>1.17</v>
      </c>
      <c r="CY89">
        <f>AB89</f>
        <v>65.709999999999994</v>
      </c>
      <c r="CZ89">
        <f>AF89</f>
        <v>65.709999999999994</v>
      </c>
      <c r="DA89">
        <f>AJ89</f>
        <v>1</v>
      </c>
      <c r="DB89">
        <v>0</v>
      </c>
      <c r="GQ89">
        <v>-1</v>
      </c>
      <c r="GR89">
        <v>-1</v>
      </c>
    </row>
    <row r="90" spans="1:200" x14ac:dyDescent="0.2">
      <c r="A90">
        <f>ROW(Source!A48)</f>
        <v>48</v>
      </c>
      <c r="B90">
        <v>34744228</v>
      </c>
      <c r="C90">
        <v>34744389</v>
      </c>
      <c r="D90">
        <v>31449050</v>
      </c>
      <c r="E90">
        <v>1</v>
      </c>
      <c r="F90">
        <v>1</v>
      </c>
      <c r="G90">
        <v>1</v>
      </c>
      <c r="H90">
        <v>3</v>
      </c>
      <c r="I90" t="s">
        <v>40</v>
      </c>
      <c r="J90" t="s">
        <v>563</v>
      </c>
      <c r="K90" t="s">
        <v>41</v>
      </c>
      <c r="L90">
        <v>1348</v>
      </c>
      <c r="N90">
        <v>1009</v>
      </c>
      <c r="O90" t="s">
        <v>34</v>
      </c>
      <c r="P90" t="s">
        <v>34</v>
      </c>
      <c r="Q90">
        <v>1000</v>
      </c>
      <c r="W90">
        <v>0</v>
      </c>
      <c r="X90">
        <v>-437906794</v>
      </c>
      <c r="Y90">
        <v>7.4999999999999997E-3</v>
      </c>
      <c r="AA90">
        <v>9040.01</v>
      </c>
      <c r="AB90">
        <v>0</v>
      </c>
      <c r="AC90">
        <v>0</v>
      </c>
      <c r="AD90">
        <v>0</v>
      </c>
      <c r="AE90">
        <v>9040.01</v>
      </c>
      <c r="AF90">
        <v>0</v>
      </c>
      <c r="AG90">
        <v>0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T90">
        <v>7.4999999999999997E-3</v>
      </c>
      <c r="AV90">
        <v>0</v>
      </c>
      <c r="AW90">
        <v>2</v>
      </c>
      <c r="AX90">
        <v>34744405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Y90*Source!I48</f>
        <v>2.4375000000000001E-2</v>
      </c>
      <c r="CY90">
        <f t="shared" ref="CY90:CY98" si="16">AA90</f>
        <v>9040.01</v>
      </c>
      <c r="CZ90">
        <f t="shared" ref="CZ90:CZ98" si="17">AE90</f>
        <v>9040.01</v>
      </c>
      <c r="DA90">
        <f t="shared" ref="DA90:DA98" si="18">AI90</f>
        <v>1</v>
      </c>
      <c r="DB90">
        <v>0</v>
      </c>
      <c r="DH90">
        <f>Source!I48*SmtRes!Y90</f>
        <v>2.4375000000000001E-2</v>
      </c>
      <c r="DI90">
        <f t="shared" ref="DI90:DI98" si="19">AA90</f>
        <v>9040.01</v>
      </c>
      <c r="DJ90">
        <f>EtalonRes!Y90</f>
        <v>9040.01</v>
      </c>
      <c r="DK90">
        <f>Source!BC48</f>
        <v>1</v>
      </c>
      <c r="GQ90">
        <v>-1</v>
      </c>
      <c r="GR90">
        <v>-1</v>
      </c>
    </row>
    <row r="91" spans="1:200" x14ac:dyDescent="0.2">
      <c r="A91">
        <f>ROW(Source!A48)</f>
        <v>48</v>
      </c>
      <c r="B91">
        <v>34744228</v>
      </c>
      <c r="C91">
        <v>34744389</v>
      </c>
      <c r="D91">
        <v>31449148</v>
      </c>
      <c r="E91">
        <v>1</v>
      </c>
      <c r="F91">
        <v>1</v>
      </c>
      <c r="G91">
        <v>1</v>
      </c>
      <c r="H91">
        <v>3</v>
      </c>
      <c r="I91" t="s">
        <v>56</v>
      </c>
      <c r="J91" t="s">
        <v>541</v>
      </c>
      <c r="K91" t="s">
        <v>57</v>
      </c>
      <c r="L91">
        <v>1348</v>
      </c>
      <c r="N91">
        <v>1009</v>
      </c>
      <c r="O91" t="s">
        <v>34</v>
      </c>
      <c r="P91" t="s">
        <v>34</v>
      </c>
      <c r="Q91">
        <v>1000</v>
      </c>
      <c r="W91">
        <v>0</v>
      </c>
      <c r="X91">
        <v>1174701286</v>
      </c>
      <c r="Y91">
        <v>3.0000000000000001E-3</v>
      </c>
      <c r="AA91">
        <v>11978</v>
      </c>
      <c r="AB91">
        <v>0</v>
      </c>
      <c r="AC91">
        <v>0</v>
      </c>
      <c r="AD91">
        <v>0</v>
      </c>
      <c r="AE91">
        <v>11978</v>
      </c>
      <c r="AF91">
        <v>0</v>
      </c>
      <c r="AG91">
        <v>0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T91">
        <v>3.0000000000000001E-3</v>
      </c>
      <c r="AV91">
        <v>0</v>
      </c>
      <c r="AW91">
        <v>2</v>
      </c>
      <c r="AX91">
        <v>34744406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Y91*Source!I48</f>
        <v>9.75E-3</v>
      </c>
      <c r="CY91">
        <f t="shared" si="16"/>
        <v>11978</v>
      </c>
      <c r="CZ91">
        <f t="shared" si="17"/>
        <v>11978</v>
      </c>
      <c r="DA91">
        <f t="shared" si="18"/>
        <v>1</v>
      </c>
      <c r="DB91">
        <v>0</v>
      </c>
      <c r="DH91">
        <f>Source!I48*SmtRes!Y91</f>
        <v>9.75E-3</v>
      </c>
      <c r="DI91">
        <f t="shared" si="19"/>
        <v>11978</v>
      </c>
      <c r="DJ91">
        <f>EtalonRes!Y91</f>
        <v>11978</v>
      </c>
      <c r="DK91">
        <f>Source!BC48</f>
        <v>1</v>
      </c>
      <c r="GQ91">
        <v>-1</v>
      </c>
      <c r="GR91">
        <v>-1</v>
      </c>
    </row>
    <row r="92" spans="1:200" x14ac:dyDescent="0.2">
      <c r="A92">
        <f>ROW(Source!A48)</f>
        <v>48</v>
      </c>
      <c r="B92">
        <v>34744228</v>
      </c>
      <c r="C92">
        <v>34744389</v>
      </c>
      <c r="D92">
        <v>31468895</v>
      </c>
      <c r="E92">
        <v>1</v>
      </c>
      <c r="F92">
        <v>1</v>
      </c>
      <c r="G92">
        <v>1</v>
      </c>
      <c r="H92">
        <v>3</v>
      </c>
      <c r="I92" t="s">
        <v>115</v>
      </c>
      <c r="J92" t="s">
        <v>564</v>
      </c>
      <c r="K92" t="s">
        <v>116</v>
      </c>
      <c r="L92">
        <v>1348</v>
      </c>
      <c r="N92">
        <v>1009</v>
      </c>
      <c r="O92" t="s">
        <v>34</v>
      </c>
      <c r="P92" t="s">
        <v>34</v>
      </c>
      <c r="Q92">
        <v>1000</v>
      </c>
      <c r="W92">
        <v>0</v>
      </c>
      <c r="X92">
        <v>-709630657</v>
      </c>
      <c r="Y92">
        <v>3.0999999999999999E-3</v>
      </c>
      <c r="AA92">
        <v>5989</v>
      </c>
      <c r="AB92">
        <v>0</v>
      </c>
      <c r="AC92">
        <v>0</v>
      </c>
      <c r="AD92">
        <v>0</v>
      </c>
      <c r="AE92">
        <v>5989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T92">
        <v>3.0999999999999999E-3</v>
      </c>
      <c r="AV92">
        <v>0</v>
      </c>
      <c r="AW92">
        <v>2</v>
      </c>
      <c r="AX92">
        <v>34744407</v>
      </c>
      <c r="AY92">
        <v>1</v>
      </c>
      <c r="AZ92">
        <v>0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Y92*Source!I48</f>
        <v>1.0074999999999999E-2</v>
      </c>
      <c r="CY92">
        <f t="shared" si="16"/>
        <v>5989</v>
      </c>
      <c r="CZ92">
        <f t="shared" si="17"/>
        <v>5989</v>
      </c>
      <c r="DA92">
        <f t="shared" si="18"/>
        <v>1</v>
      </c>
      <c r="DB92">
        <v>0</v>
      </c>
      <c r="DH92">
        <f>Source!I48*SmtRes!Y92</f>
        <v>1.0074999999999999E-2</v>
      </c>
      <c r="DI92">
        <f t="shared" si="19"/>
        <v>5989</v>
      </c>
      <c r="DJ92">
        <f>EtalonRes!Y92</f>
        <v>5989</v>
      </c>
      <c r="DK92">
        <f>Source!BC48</f>
        <v>1</v>
      </c>
      <c r="GQ92">
        <v>-1</v>
      </c>
      <c r="GR92">
        <v>-1</v>
      </c>
    </row>
    <row r="93" spans="1:200" x14ac:dyDescent="0.2">
      <c r="A93">
        <f>ROW(Source!A48)</f>
        <v>48</v>
      </c>
      <c r="B93">
        <v>34744228</v>
      </c>
      <c r="C93">
        <v>34744389</v>
      </c>
      <c r="D93">
        <v>31474922</v>
      </c>
      <c r="E93">
        <v>1</v>
      </c>
      <c r="F93">
        <v>1</v>
      </c>
      <c r="G93">
        <v>1</v>
      </c>
      <c r="H93">
        <v>3</v>
      </c>
      <c r="I93" t="s">
        <v>43</v>
      </c>
      <c r="J93" t="s">
        <v>559</v>
      </c>
      <c r="K93" t="s">
        <v>44</v>
      </c>
      <c r="L93">
        <v>1339</v>
      </c>
      <c r="N93">
        <v>1007</v>
      </c>
      <c r="O93" t="s">
        <v>45</v>
      </c>
      <c r="P93" t="s">
        <v>45</v>
      </c>
      <c r="Q93">
        <v>1</v>
      </c>
      <c r="W93">
        <v>0</v>
      </c>
      <c r="X93">
        <v>-709833849</v>
      </c>
      <c r="Y93">
        <v>0.93</v>
      </c>
      <c r="AA93">
        <v>1980</v>
      </c>
      <c r="AB93">
        <v>0</v>
      </c>
      <c r="AC93">
        <v>0</v>
      </c>
      <c r="AD93">
        <v>0</v>
      </c>
      <c r="AE93">
        <v>1980</v>
      </c>
      <c r="AF93">
        <v>0</v>
      </c>
      <c r="AG93">
        <v>0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T93">
        <v>0.93</v>
      </c>
      <c r="AV93">
        <v>0</v>
      </c>
      <c r="AW93">
        <v>2</v>
      </c>
      <c r="AX93">
        <v>34744408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Y93*Source!I48</f>
        <v>3.0225</v>
      </c>
      <c r="CY93">
        <f t="shared" si="16"/>
        <v>1980</v>
      </c>
      <c r="CZ93">
        <f t="shared" si="17"/>
        <v>1980</v>
      </c>
      <c r="DA93">
        <f t="shared" si="18"/>
        <v>1</v>
      </c>
      <c r="DB93">
        <v>0</v>
      </c>
      <c r="DH93">
        <f>Source!I48*SmtRes!Y93</f>
        <v>3.0225</v>
      </c>
      <c r="DI93">
        <f t="shared" si="19"/>
        <v>1980</v>
      </c>
      <c r="DJ93">
        <f>EtalonRes!Y93</f>
        <v>1980</v>
      </c>
      <c r="DK93">
        <f>Source!BC48</f>
        <v>1</v>
      </c>
      <c r="GQ93">
        <v>-1</v>
      </c>
      <c r="GR93">
        <v>-1</v>
      </c>
    </row>
    <row r="94" spans="1:200" x14ac:dyDescent="0.2">
      <c r="A94">
        <f>ROW(Source!A48)</f>
        <v>48</v>
      </c>
      <c r="B94">
        <v>34744228</v>
      </c>
      <c r="C94">
        <v>34744389</v>
      </c>
      <c r="D94">
        <v>31475026</v>
      </c>
      <c r="E94">
        <v>1</v>
      </c>
      <c r="F94">
        <v>1</v>
      </c>
      <c r="G94">
        <v>1</v>
      </c>
      <c r="H94">
        <v>3</v>
      </c>
      <c r="I94" t="s">
        <v>65</v>
      </c>
      <c r="J94" t="s">
        <v>565</v>
      </c>
      <c r="K94" t="s">
        <v>66</v>
      </c>
      <c r="L94">
        <v>1339</v>
      </c>
      <c r="N94">
        <v>1007</v>
      </c>
      <c r="O94" t="s">
        <v>45</v>
      </c>
      <c r="P94" t="s">
        <v>45</v>
      </c>
      <c r="Q94">
        <v>1</v>
      </c>
      <c r="W94">
        <v>0</v>
      </c>
      <c r="X94">
        <v>-457568341</v>
      </c>
      <c r="Y94">
        <v>0.01</v>
      </c>
      <c r="AA94">
        <v>832.7</v>
      </c>
      <c r="AB94">
        <v>0</v>
      </c>
      <c r="AC94">
        <v>0</v>
      </c>
      <c r="AD94">
        <v>0</v>
      </c>
      <c r="AE94">
        <v>832.7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T94">
        <v>0.01</v>
      </c>
      <c r="AV94">
        <v>0</v>
      </c>
      <c r="AW94">
        <v>2</v>
      </c>
      <c r="AX94">
        <v>34744409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Y94*Source!I48</f>
        <v>3.2500000000000001E-2</v>
      </c>
      <c r="CY94">
        <f t="shared" si="16"/>
        <v>832.7</v>
      </c>
      <c r="CZ94">
        <f t="shared" si="17"/>
        <v>832.7</v>
      </c>
      <c r="DA94">
        <f t="shared" si="18"/>
        <v>1</v>
      </c>
      <c r="DB94">
        <v>0</v>
      </c>
      <c r="DH94">
        <f>Source!I48*SmtRes!Y94</f>
        <v>3.2500000000000001E-2</v>
      </c>
      <c r="DI94">
        <f t="shared" si="19"/>
        <v>832.7</v>
      </c>
      <c r="DJ94">
        <f>EtalonRes!Y94</f>
        <v>832.7</v>
      </c>
      <c r="DK94">
        <f>Source!BC48</f>
        <v>1</v>
      </c>
      <c r="GQ94">
        <v>-1</v>
      </c>
      <c r="GR94">
        <v>-1</v>
      </c>
    </row>
    <row r="95" spans="1:200" x14ac:dyDescent="0.2">
      <c r="A95">
        <f>ROW(Source!A48)</f>
        <v>48</v>
      </c>
      <c r="B95">
        <v>34744228</v>
      </c>
      <c r="C95">
        <v>34744389</v>
      </c>
      <c r="D95">
        <v>31475112</v>
      </c>
      <c r="E95">
        <v>1</v>
      </c>
      <c r="F95">
        <v>1</v>
      </c>
      <c r="G95">
        <v>1</v>
      </c>
      <c r="H95">
        <v>3</v>
      </c>
      <c r="I95" t="s">
        <v>74</v>
      </c>
      <c r="J95" t="s">
        <v>566</v>
      </c>
      <c r="K95" t="s">
        <v>75</v>
      </c>
      <c r="L95">
        <v>1339</v>
      </c>
      <c r="N95">
        <v>1007</v>
      </c>
      <c r="O95" t="s">
        <v>45</v>
      </c>
      <c r="P95" t="s">
        <v>45</v>
      </c>
      <c r="Q95">
        <v>1</v>
      </c>
      <c r="W95">
        <v>0</v>
      </c>
      <c r="X95">
        <v>-1130628485</v>
      </c>
      <c r="Y95">
        <v>0.12</v>
      </c>
      <c r="AA95">
        <v>1320</v>
      </c>
      <c r="AB95">
        <v>0</v>
      </c>
      <c r="AC95">
        <v>0</v>
      </c>
      <c r="AD95">
        <v>0</v>
      </c>
      <c r="AE95">
        <v>1320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T95">
        <v>0.12</v>
      </c>
      <c r="AV95">
        <v>0</v>
      </c>
      <c r="AW95">
        <v>2</v>
      </c>
      <c r="AX95">
        <v>34744410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Y95*Source!I48</f>
        <v>0.39</v>
      </c>
      <c r="CY95">
        <f t="shared" si="16"/>
        <v>1320</v>
      </c>
      <c r="CZ95">
        <f t="shared" si="17"/>
        <v>1320</v>
      </c>
      <c r="DA95">
        <f t="shared" si="18"/>
        <v>1</v>
      </c>
      <c r="DB95">
        <v>0</v>
      </c>
      <c r="DH95">
        <f>Source!I48*SmtRes!Y95</f>
        <v>0.39</v>
      </c>
      <c r="DI95">
        <f t="shared" si="19"/>
        <v>1320</v>
      </c>
      <c r="DJ95">
        <f>EtalonRes!Y95</f>
        <v>1320</v>
      </c>
      <c r="DK95">
        <f>Source!BC48</f>
        <v>1</v>
      </c>
      <c r="GQ95">
        <v>-1</v>
      </c>
      <c r="GR95">
        <v>-1</v>
      </c>
    </row>
    <row r="96" spans="1:200" x14ac:dyDescent="0.2">
      <c r="A96">
        <f>ROW(Source!A48)</f>
        <v>48</v>
      </c>
      <c r="B96">
        <v>34744228</v>
      </c>
      <c r="C96">
        <v>34744389</v>
      </c>
      <c r="D96">
        <v>31477552</v>
      </c>
      <c r="E96">
        <v>1</v>
      </c>
      <c r="F96">
        <v>1</v>
      </c>
      <c r="G96">
        <v>1</v>
      </c>
      <c r="H96">
        <v>3</v>
      </c>
      <c r="I96" t="s">
        <v>143</v>
      </c>
      <c r="J96" t="s">
        <v>561</v>
      </c>
      <c r="K96" t="s">
        <v>144</v>
      </c>
      <c r="L96">
        <v>1327</v>
      </c>
      <c r="N96">
        <v>1005</v>
      </c>
      <c r="O96" t="s">
        <v>135</v>
      </c>
      <c r="P96" t="s">
        <v>135</v>
      </c>
      <c r="Q96">
        <v>1</v>
      </c>
      <c r="W96">
        <v>0</v>
      </c>
      <c r="X96">
        <v>-1963914880</v>
      </c>
      <c r="Y96">
        <v>1.45</v>
      </c>
      <c r="AA96">
        <v>5.71</v>
      </c>
      <c r="AB96">
        <v>0</v>
      </c>
      <c r="AC96">
        <v>0</v>
      </c>
      <c r="AD96">
        <v>0</v>
      </c>
      <c r="AE96">
        <v>5.71</v>
      </c>
      <c r="AF96">
        <v>0</v>
      </c>
      <c r="AG96">
        <v>0</v>
      </c>
      <c r="AH96">
        <v>0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T96">
        <v>1.45</v>
      </c>
      <c r="AV96">
        <v>0</v>
      </c>
      <c r="AW96">
        <v>2</v>
      </c>
      <c r="AX96">
        <v>34744411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Y96*Source!I48</f>
        <v>4.7124999999999995</v>
      </c>
      <c r="CY96">
        <f t="shared" si="16"/>
        <v>5.71</v>
      </c>
      <c r="CZ96">
        <f t="shared" si="17"/>
        <v>5.71</v>
      </c>
      <c r="DA96">
        <f t="shared" si="18"/>
        <v>1</v>
      </c>
      <c r="DB96">
        <v>0</v>
      </c>
      <c r="DH96">
        <f>Source!I48*SmtRes!Y96</f>
        <v>4.7124999999999995</v>
      </c>
      <c r="DI96">
        <f t="shared" si="19"/>
        <v>5.71</v>
      </c>
      <c r="DJ96">
        <f>EtalonRes!Y96</f>
        <v>5.71</v>
      </c>
      <c r="DK96">
        <f>Source!BC48</f>
        <v>1</v>
      </c>
      <c r="GQ96">
        <v>-1</v>
      </c>
      <c r="GR96">
        <v>-1</v>
      </c>
    </row>
    <row r="97" spans="1:200" x14ac:dyDescent="0.2">
      <c r="A97">
        <f>ROW(Source!A48)</f>
        <v>48</v>
      </c>
      <c r="B97">
        <v>34744228</v>
      </c>
      <c r="C97">
        <v>34744389</v>
      </c>
      <c r="D97">
        <v>31482045</v>
      </c>
      <c r="E97">
        <v>1</v>
      </c>
      <c r="F97">
        <v>1</v>
      </c>
      <c r="G97">
        <v>1</v>
      </c>
      <c r="H97">
        <v>3</v>
      </c>
      <c r="I97" t="s">
        <v>137</v>
      </c>
      <c r="J97" t="s">
        <v>567</v>
      </c>
      <c r="K97" t="s">
        <v>138</v>
      </c>
      <c r="L97">
        <v>1348</v>
      </c>
      <c r="N97">
        <v>1009</v>
      </c>
      <c r="O97" t="s">
        <v>34</v>
      </c>
      <c r="P97" t="s">
        <v>34</v>
      </c>
      <c r="Q97">
        <v>1000</v>
      </c>
      <c r="W97">
        <v>0</v>
      </c>
      <c r="X97">
        <v>-1133395207</v>
      </c>
      <c r="Y97">
        <v>2.5799999999999998E-3</v>
      </c>
      <c r="AA97">
        <v>1695</v>
      </c>
      <c r="AB97">
        <v>0</v>
      </c>
      <c r="AC97">
        <v>0</v>
      </c>
      <c r="AD97">
        <v>0</v>
      </c>
      <c r="AE97">
        <v>1695</v>
      </c>
      <c r="AF97">
        <v>0</v>
      </c>
      <c r="AG97">
        <v>0</v>
      </c>
      <c r="AH97">
        <v>0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T97">
        <v>2.5799999999999998E-3</v>
      </c>
      <c r="AV97">
        <v>0</v>
      </c>
      <c r="AW97">
        <v>2</v>
      </c>
      <c r="AX97">
        <v>34744412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Y97*Source!I48</f>
        <v>8.3850000000000001E-3</v>
      </c>
      <c r="CY97">
        <f t="shared" si="16"/>
        <v>1695</v>
      </c>
      <c r="CZ97">
        <f t="shared" si="17"/>
        <v>1695</v>
      </c>
      <c r="DA97">
        <f t="shared" si="18"/>
        <v>1</v>
      </c>
      <c r="DB97">
        <v>0</v>
      </c>
      <c r="DH97">
        <f>Source!I48*SmtRes!Y97</f>
        <v>8.3850000000000001E-3</v>
      </c>
      <c r="DI97">
        <f t="shared" si="19"/>
        <v>1695</v>
      </c>
      <c r="DJ97">
        <f>EtalonRes!Y97</f>
        <v>1695</v>
      </c>
      <c r="DK97">
        <f>Source!BC48</f>
        <v>1</v>
      </c>
      <c r="GQ97">
        <v>-1</v>
      </c>
      <c r="GR97">
        <v>-1</v>
      </c>
    </row>
    <row r="98" spans="1:200" x14ac:dyDescent="0.2">
      <c r="A98">
        <f>ROW(Source!A48)</f>
        <v>48</v>
      </c>
      <c r="B98">
        <v>34744228</v>
      </c>
      <c r="C98">
        <v>34744389</v>
      </c>
      <c r="D98">
        <v>31483578</v>
      </c>
      <c r="E98">
        <v>1</v>
      </c>
      <c r="F98">
        <v>1</v>
      </c>
      <c r="G98">
        <v>1</v>
      </c>
      <c r="H98">
        <v>3</v>
      </c>
      <c r="I98" t="s">
        <v>109</v>
      </c>
      <c r="J98" t="s">
        <v>562</v>
      </c>
      <c r="K98" t="s">
        <v>110</v>
      </c>
      <c r="L98">
        <v>1348</v>
      </c>
      <c r="N98">
        <v>1009</v>
      </c>
      <c r="O98" t="s">
        <v>34</v>
      </c>
      <c r="P98" t="s">
        <v>34</v>
      </c>
      <c r="Q98">
        <v>1000</v>
      </c>
      <c r="W98">
        <v>0</v>
      </c>
      <c r="X98">
        <v>1254963396</v>
      </c>
      <c r="Y98">
        <v>3.0100000000000001E-3</v>
      </c>
      <c r="AA98">
        <v>15255</v>
      </c>
      <c r="AB98">
        <v>0</v>
      </c>
      <c r="AC98">
        <v>0</v>
      </c>
      <c r="AD98">
        <v>0</v>
      </c>
      <c r="AE98">
        <v>15255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T98">
        <v>3.0100000000000001E-3</v>
      </c>
      <c r="AV98">
        <v>0</v>
      </c>
      <c r="AW98">
        <v>2</v>
      </c>
      <c r="AX98">
        <v>34744413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Y98*Source!I48</f>
        <v>9.7824999999999995E-3</v>
      </c>
      <c r="CY98">
        <f t="shared" si="16"/>
        <v>15255</v>
      </c>
      <c r="CZ98">
        <f t="shared" si="17"/>
        <v>15255</v>
      </c>
      <c r="DA98">
        <f t="shared" si="18"/>
        <v>1</v>
      </c>
      <c r="DB98">
        <v>0</v>
      </c>
      <c r="DH98">
        <f>Source!I48*SmtRes!Y98</f>
        <v>9.7824999999999995E-3</v>
      </c>
      <c r="DI98">
        <f t="shared" si="19"/>
        <v>15255</v>
      </c>
      <c r="DJ98">
        <f>EtalonRes!Y98</f>
        <v>15255</v>
      </c>
      <c r="DK98">
        <f>Source!BC48</f>
        <v>1</v>
      </c>
      <c r="GQ98">
        <v>-1</v>
      </c>
      <c r="GR98">
        <v>-1</v>
      </c>
    </row>
    <row r="99" spans="1:200" x14ac:dyDescent="0.2">
      <c r="A99">
        <f>ROW(Source!A49)</f>
        <v>49</v>
      </c>
      <c r="B99">
        <v>34744229</v>
      </c>
      <c r="C99">
        <v>34744389</v>
      </c>
      <c r="D99">
        <v>31714582</v>
      </c>
      <c r="E99">
        <v>1</v>
      </c>
      <c r="F99">
        <v>1</v>
      </c>
      <c r="G99">
        <v>1</v>
      </c>
      <c r="H99">
        <v>1</v>
      </c>
      <c r="I99" t="s">
        <v>542</v>
      </c>
      <c r="K99" t="s">
        <v>543</v>
      </c>
      <c r="L99">
        <v>1191</v>
      </c>
      <c r="N99">
        <v>1013</v>
      </c>
      <c r="O99" t="s">
        <v>521</v>
      </c>
      <c r="P99" t="s">
        <v>521</v>
      </c>
      <c r="Q99">
        <v>1</v>
      </c>
      <c r="W99">
        <v>0</v>
      </c>
      <c r="X99">
        <v>-200730820</v>
      </c>
      <c r="Y99">
        <v>22.5</v>
      </c>
      <c r="AA99">
        <v>0</v>
      </c>
      <c r="AB99">
        <v>0</v>
      </c>
      <c r="AC99">
        <v>0</v>
      </c>
      <c r="AD99">
        <v>56.82</v>
      </c>
      <c r="AE99">
        <v>0</v>
      </c>
      <c r="AF99">
        <v>0</v>
      </c>
      <c r="AG99">
        <v>0</v>
      </c>
      <c r="AH99">
        <v>8.3800000000000008</v>
      </c>
      <c r="AI99">
        <v>1</v>
      </c>
      <c r="AJ99">
        <v>1</v>
      </c>
      <c r="AK99">
        <v>1</v>
      </c>
      <c r="AL99">
        <v>6.78</v>
      </c>
      <c r="AN99">
        <v>0</v>
      </c>
      <c r="AO99">
        <v>1</v>
      </c>
      <c r="AP99">
        <v>0</v>
      </c>
      <c r="AQ99">
        <v>0</v>
      </c>
      <c r="AR99">
        <v>0</v>
      </c>
      <c r="AT99">
        <v>22.5</v>
      </c>
      <c r="AV99">
        <v>1</v>
      </c>
      <c r="AW99">
        <v>2</v>
      </c>
      <c r="AX99">
        <v>34744402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Y99*Source!I49</f>
        <v>73.125</v>
      </c>
      <c r="CY99">
        <f>AD99</f>
        <v>56.82</v>
      </c>
      <c r="CZ99">
        <f>AH99</f>
        <v>8.3800000000000008</v>
      </c>
      <c r="DA99">
        <f>AL99</f>
        <v>6.78</v>
      </c>
      <c r="DB99">
        <v>0</v>
      </c>
      <c r="GQ99">
        <v>-1</v>
      </c>
      <c r="GR99">
        <v>-1</v>
      </c>
    </row>
    <row r="100" spans="1:200" x14ac:dyDescent="0.2">
      <c r="A100">
        <f>ROW(Source!A49)</f>
        <v>49</v>
      </c>
      <c r="B100">
        <v>34744229</v>
      </c>
      <c r="C100">
        <v>34744389</v>
      </c>
      <c r="D100">
        <v>31709492</v>
      </c>
      <c r="E100">
        <v>1</v>
      </c>
      <c r="F100">
        <v>1</v>
      </c>
      <c r="G100">
        <v>1</v>
      </c>
      <c r="H100">
        <v>1</v>
      </c>
      <c r="I100" t="s">
        <v>531</v>
      </c>
      <c r="K100" t="s">
        <v>532</v>
      </c>
      <c r="L100">
        <v>1191</v>
      </c>
      <c r="N100">
        <v>1013</v>
      </c>
      <c r="O100" t="s">
        <v>521</v>
      </c>
      <c r="P100" t="s">
        <v>521</v>
      </c>
      <c r="Q100">
        <v>1</v>
      </c>
      <c r="W100">
        <v>0</v>
      </c>
      <c r="X100">
        <v>-1417349443</v>
      </c>
      <c r="Y100">
        <v>0.36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1</v>
      </c>
      <c r="AJ100">
        <v>1</v>
      </c>
      <c r="AK100">
        <v>6.78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T100">
        <v>0.36</v>
      </c>
      <c r="AV100">
        <v>2</v>
      </c>
      <c r="AW100">
        <v>2</v>
      </c>
      <c r="AX100">
        <v>34744403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Y100*Source!I49</f>
        <v>1.17</v>
      </c>
      <c r="CY100">
        <f>AD100</f>
        <v>0</v>
      </c>
      <c r="CZ100">
        <f>AH100</f>
        <v>0</v>
      </c>
      <c r="DA100">
        <f>AL100</f>
        <v>1</v>
      </c>
      <c r="DB100">
        <v>0</v>
      </c>
      <c r="GQ100">
        <v>-1</v>
      </c>
      <c r="GR100">
        <v>-1</v>
      </c>
    </row>
    <row r="101" spans="1:200" x14ac:dyDescent="0.2">
      <c r="A101">
        <f>ROW(Source!A49)</f>
        <v>49</v>
      </c>
      <c r="B101">
        <v>34744229</v>
      </c>
      <c r="C101">
        <v>34744389</v>
      </c>
      <c r="D101">
        <v>31528142</v>
      </c>
      <c r="E101">
        <v>1</v>
      </c>
      <c r="F101">
        <v>1</v>
      </c>
      <c r="G101">
        <v>1</v>
      </c>
      <c r="H101">
        <v>2</v>
      </c>
      <c r="I101" t="s">
        <v>538</v>
      </c>
      <c r="J101" t="s">
        <v>539</v>
      </c>
      <c r="K101" t="s">
        <v>540</v>
      </c>
      <c r="L101">
        <v>1368</v>
      </c>
      <c r="N101">
        <v>1011</v>
      </c>
      <c r="O101" t="s">
        <v>525</v>
      </c>
      <c r="P101" t="s">
        <v>525</v>
      </c>
      <c r="Q101">
        <v>1</v>
      </c>
      <c r="W101">
        <v>0</v>
      </c>
      <c r="X101">
        <v>1372534845</v>
      </c>
      <c r="Y101">
        <v>0.36</v>
      </c>
      <c r="AA101">
        <v>0</v>
      </c>
      <c r="AB101">
        <v>445.51</v>
      </c>
      <c r="AC101">
        <v>11.6</v>
      </c>
      <c r="AD101">
        <v>0</v>
      </c>
      <c r="AE101">
        <v>0</v>
      </c>
      <c r="AF101">
        <v>65.709999999999994</v>
      </c>
      <c r="AG101">
        <v>11.6</v>
      </c>
      <c r="AH101">
        <v>0</v>
      </c>
      <c r="AI101">
        <v>1</v>
      </c>
      <c r="AJ101">
        <v>6.78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T101">
        <v>0.36</v>
      </c>
      <c r="AV101">
        <v>0</v>
      </c>
      <c r="AW101">
        <v>2</v>
      </c>
      <c r="AX101">
        <v>34744404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Y101*Source!I49</f>
        <v>1.17</v>
      </c>
      <c r="CY101">
        <f>AB101</f>
        <v>445.51</v>
      </c>
      <c r="CZ101">
        <f>AF101</f>
        <v>65.709999999999994</v>
      </c>
      <c r="DA101">
        <f>AJ101</f>
        <v>6.78</v>
      </c>
      <c r="DB101">
        <v>0</v>
      </c>
      <c r="GQ101">
        <v>-1</v>
      </c>
      <c r="GR101">
        <v>-1</v>
      </c>
    </row>
    <row r="102" spans="1:200" x14ac:dyDescent="0.2">
      <c r="A102">
        <f>ROW(Source!A49)</f>
        <v>49</v>
      </c>
      <c r="B102">
        <v>34744229</v>
      </c>
      <c r="C102">
        <v>34744389</v>
      </c>
      <c r="D102">
        <v>31449050</v>
      </c>
      <c r="E102">
        <v>1</v>
      </c>
      <c r="F102">
        <v>1</v>
      </c>
      <c r="G102">
        <v>1</v>
      </c>
      <c r="H102">
        <v>3</v>
      </c>
      <c r="I102" t="s">
        <v>40</v>
      </c>
      <c r="J102" t="s">
        <v>563</v>
      </c>
      <c r="K102" t="s">
        <v>41</v>
      </c>
      <c r="L102">
        <v>1348</v>
      </c>
      <c r="N102">
        <v>1009</v>
      </c>
      <c r="O102" t="s">
        <v>34</v>
      </c>
      <c r="P102" t="s">
        <v>34</v>
      </c>
      <c r="Q102">
        <v>1000</v>
      </c>
      <c r="W102">
        <v>0</v>
      </c>
      <c r="X102">
        <v>-437906794</v>
      </c>
      <c r="Y102">
        <v>7.4999999999999997E-3</v>
      </c>
      <c r="AA102">
        <v>61291.27</v>
      </c>
      <c r="AB102">
        <v>0</v>
      </c>
      <c r="AC102">
        <v>0</v>
      </c>
      <c r="AD102">
        <v>0</v>
      </c>
      <c r="AE102">
        <v>9040.01</v>
      </c>
      <c r="AF102">
        <v>0</v>
      </c>
      <c r="AG102">
        <v>0</v>
      </c>
      <c r="AH102">
        <v>0</v>
      </c>
      <c r="AI102">
        <v>6.78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T102">
        <v>7.4999999999999997E-3</v>
      </c>
      <c r="AV102">
        <v>0</v>
      </c>
      <c r="AW102">
        <v>2</v>
      </c>
      <c r="AX102">
        <v>34744405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Y102*Source!I49</f>
        <v>2.4375000000000001E-2</v>
      </c>
      <c r="CY102">
        <f t="shared" ref="CY102:CY110" si="20">AA102</f>
        <v>61291.27</v>
      </c>
      <c r="CZ102">
        <f t="shared" ref="CZ102:CZ110" si="21">AE102</f>
        <v>9040.01</v>
      </c>
      <c r="DA102">
        <f t="shared" ref="DA102:DA110" si="22">AI102</f>
        <v>6.78</v>
      </c>
      <c r="DB102">
        <v>0</v>
      </c>
      <c r="DH102">
        <f>Source!I49*SmtRes!Y102</f>
        <v>2.4375000000000001E-2</v>
      </c>
      <c r="DI102">
        <f t="shared" ref="DI102:DI110" si="23">AA102</f>
        <v>61291.27</v>
      </c>
      <c r="DJ102">
        <f>EtalonRes!Y102</f>
        <v>9040.01</v>
      </c>
      <c r="DK102">
        <f>Source!BC49</f>
        <v>6.78</v>
      </c>
      <c r="GQ102">
        <v>-1</v>
      </c>
      <c r="GR102">
        <v>-1</v>
      </c>
    </row>
    <row r="103" spans="1:200" x14ac:dyDescent="0.2">
      <c r="A103">
        <f>ROW(Source!A49)</f>
        <v>49</v>
      </c>
      <c r="B103">
        <v>34744229</v>
      </c>
      <c r="C103">
        <v>34744389</v>
      </c>
      <c r="D103">
        <v>31449148</v>
      </c>
      <c r="E103">
        <v>1</v>
      </c>
      <c r="F103">
        <v>1</v>
      </c>
      <c r="G103">
        <v>1</v>
      </c>
      <c r="H103">
        <v>3</v>
      </c>
      <c r="I103" t="s">
        <v>56</v>
      </c>
      <c r="J103" t="s">
        <v>541</v>
      </c>
      <c r="K103" t="s">
        <v>57</v>
      </c>
      <c r="L103">
        <v>1348</v>
      </c>
      <c r="N103">
        <v>1009</v>
      </c>
      <c r="O103" t="s">
        <v>34</v>
      </c>
      <c r="P103" t="s">
        <v>34</v>
      </c>
      <c r="Q103">
        <v>1000</v>
      </c>
      <c r="W103">
        <v>0</v>
      </c>
      <c r="X103">
        <v>1174701286</v>
      </c>
      <c r="Y103">
        <v>3.0000000000000001E-3</v>
      </c>
      <c r="AA103">
        <v>81210.84</v>
      </c>
      <c r="AB103">
        <v>0</v>
      </c>
      <c r="AC103">
        <v>0</v>
      </c>
      <c r="AD103">
        <v>0</v>
      </c>
      <c r="AE103">
        <v>11978</v>
      </c>
      <c r="AF103">
        <v>0</v>
      </c>
      <c r="AG103">
        <v>0</v>
      </c>
      <c r="AH103">
        <v>0</v>
      </c>
      <c r="AI103">
        <v>6.78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T103">
        <v>3.0000000000000001E-3</v>
      </c>
      <c r="AV103">
        <v>0</v>
      </c>
      <c r="AW103">
        <v>2</v>
      </c>
      <c r="AX103">
        <v>34744406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Y103*Source!I49</f>
        <v>9.75E-3</v>
      </c>
      <c r="CY103">
        <f t="shared" si="20"/>
        <v>81210.84</v>
      </c>
      <c r="CZ103">
        <f t="shared" si="21"/>
        <v>11978</v>
      </c>
      <c r="DA103">
        <f t="shared" si="22"/>
        <v>6.78</v>
      </c>
      <c r="DB103">
        <v>0</v>
      </c>
      <c r="DH103">
        <f>Source!I49*SmtRes!Y103</f>
        <v>9.75E-3</v>
      </c>
      <c r="DI103">
        <f t="shared" si="23"/>
        <v>81210.84</v>
      </c>
      <c r="DJ103">
        <f>EtalonRes!Y103</f>
        <v>11978</v>
      </c>
      <c r="DK103">
        <f>Source!BC49</f>
        <v>6.78</v>
      </c>
      <c r="GQ103">
        <v>-1</v>
      </c>
      <c r="GR103">
        <v>-1</v>
      </c>
    </row>
    <row r="104" spans="1:200" x14ac:dyDescent="0.2">
      <c r="A104">
        <f>ROW(Source!A49)</f>
        <v>49</v>
      </c>
      <c r="B104">
        <v>34744229</v>
      </c>
      <c r="C104">
        <v>34744389</v>
      </c>
      <c r="D104">
        <v>31468895</v>
      </c>
      <c r="E104">
        <v>1</v>
      </c>
      <c r="F104">
        <v>1</v>
      </c>
      <c r="G104">
        <v>1</v>
      </c>
      <c r="H104">
        <v>3</v>
      </c>
      <c r="I104" t="s">
        <v>115</v>
      </c>
      <c r="J104" t="s">
        <v>564</v>
      </c>
      <c r="K104" t="s">
        <v>116</v>
      </c>
      <c r="L104">
        <v>1348</v>
      </c>
      <c r="N104">
        <v>1009</v>
      </c>
      <c r="O104" t="s">
        <v>34</v>
      </c>
      <c r="P104" t="s">
        <v>34</v>
      </c>
      <c r="Q104">
        <v>1000</v>
      </c>
      <c r="W104">
        <v>0</v>
      </c>
      <c r="X104">
        <v>-709630657</v>
      </c>
      <c r="Y104">
        <v>3.0999999999999999E-3</v>
      </c>
      <c r="AA104">
        <v>40605.42</v>
      </c>
      <c r="AB104">
        <v>0</v>
      </c>
      <c r="AC104">
        <v>0</v>
      </c>
      <c r="AD104">
        <v>0</v>
      </c>
      <c r="AE104">
        <v>5989</v>
      </c>
      <c r="AF104">
        <v>0</v>
      </c>
      <c r="AG104">
        <v>0</v>
      </c>
      <c r="AH104">
        <v>0</v>
      </c>
      <c r="AI104">
        <v>6.78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T104">
        <v>3.0999999999999999E-3</v>
      </c>
      <c r="AV104">
        <v>0</v>
      </c>
      <c r="AW104">
        <v>2</v>
      </c>
      <c r="AX104">
        <v>34744407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Y104*Source!I49</f>
        <v>1.0074999999999999E-2</v>
      </c>
      <c r="CY104">
        <f t="shared" si="20"/>
        <v>40605.42</v>
      </c>
      <c r="CZ104">
        <f t="shared" si="21"/>
        <v>5989</v>
      </c>
      <c r="DA104">
        <f t="shared" si="22"/>
        <v>6.78</v>
      </c>
      <c r="DB104">
        <v>0</v>
      </c>
      <c r="DH104">
        <f>Source!I49*SmtRes!Y104</f>
        <v>1.0074999999999999E-2</v>
      </c>
      <c r="DI104">
        <f t="shared" si="23"/>
        <v>40605.42</v>
      </c>
      <c r="DJ104">
        <f>EtalonRes!Y104</f>
        <v>5989</v>
      </c>
      <c r="DK104">
        <f>Source!BC49</f>
        <v>6.78</v>
      </c>
      <c r="GQ104">
        <v>-1</v>
      </c>
      <c r="GR104">
        <v>-1</v>
      </c>
    </row>
    <row r="105" spans="1:200" x14ac:dyDescent="0.2">
      <c r="A105">
        <f>ROW(Source!A49)</f>
        <v>49</v>
      </c>
      <c r="B105">
        <v>34744229</v>
      </c>
      <c r="C105">
        <v>34744389</v>
      </c>
      <c r="D105">
        <v>31474922</v>
      </c>
      <c r="E105">
        <v>1</v>
      </c>
      <c r="F105">
        <v>1</v>
      </c>
      <c r="G105">
        <v>1</v>
      </c>
      <c r="H105">
        <v>3</v>
      </c>
      <c r="I105" t="s">
        <v>43</v>
      </c>
      <c r="J105" t="s">
        <v>559</v>
      </c>
      <c r="K105" t="s">
        <v>44</v>
      </c>
      <c r="L105">
        <v>1339</v>
      </c>
      <c r="N105">
        <v>1007</v>
      </c>
      <c r="O105" t="s">
        <v>45</v>
      </c>
      <c r="P105" t="s">
        <v>45</v>
      </c>
      <c r="Q105">
        <v>1</v>
      </c>
      <c r="W105">
        <v>0</v>
      </c>
      <c r="X105">
        <v>-709833849</v>
      </c>
      <c r="Y105">
        <v>0.93</v>
      </c>
      <c r="AA105">
        <v>13424.4</v>
      </c>
      <c r="AB105">
        <v>0</v>
      </c>
      <c r="AC105">
        <v>0</v>
      </c>
      <c r="AD105">
        <v>0</v>
      </c>
      <c r="AE105">
        <v>1980</v>
      </c>
      <c r="AF105">
        <v>0</v>
      </c>
      <c r="AG105">
        <v>0</v>
      </c>
      <c r="AH105">
        <v>0</v>
      </c>
      <c r="AI105">
        <v>6.78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T105">
        <v>0.93</v>
      </c>
      <c r="AV105">
        <v>0</v>
      </c>
      <c r="AW105">
        <v>2</v>
      </c>
      <c r="AX105">
        <v>34744408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Y105*Source!I49</f>
        <v>3.0225</v>
      </c>
      <c r="CY105">
        <f t="shared" si="20"/>
        <v>13424.4</v>
      </c>
      <c r="CZ105">
        <f t="shared" si="21"/>
        <v>1980</v>
      </c>
      <c r="DA105">
        <f t="shared" si="22"/>
        <v>6.78</v>
      </c>
      <c r="DB105">
        <v>0</v>
      </c>
      <c r="DH105">
        <f>Source!I49*SmtRes!Y105</f>
        <v>3.0225</v>
      </c>
      <c r="DI105">
        <f t="shared" si="23"/>
        <v>13424.4</v>
      </c>
      <c r="DJ105">
        <f>EtalonRes!Y105</f>
        <v>1980</v>
      </c>
      <c r="DK105">
        <f>Source!BC49</f>
        <v>6.78</v>
      </c>
      <c r="GQ105">
        <v>-1</v>
      </c>
      <c r="GR105">
        <v>-1</v>
      </c>
    </row>
    <row r="106" spans="1:200" x14ac:dyDescent="0.2">
      <c r="A106">
        <f>ROW(Source!A49)</f>
        <v>49</v>
      </c>
      <c r="B106">
        <v>34744229</v>
      </c>
      <c r="C106">
        <v>34744389</v>
      </c>
      <c r="D106">
        <v>31475026</v>
      </c>
      <c r="E106">
        <v>1</v>
      </c>
      <c r="F106">
        <v>1</v>
      </c>
      <c r="G106">
        <v>1</v>
      </c>
      <c r="H106">
        <v>3</v>
      </c>
      <c r="I106" t="s">
        <v>65</v>
      </c>
      <c r="J106" t="s">
        <v>565</v>
      </c>
      <c r="K106" t="s">
        <v>66</v>
      </c>
      <c r="L106">
        <v>1339</v>
      </c>
      <c r="N106">
        <v>1007</v>
      </c>
      <c r="O106" t="s">
        <v>45</v>
      </c>
      <c r="P106" t="s">
        <v>45</v>
      </c>
      <c r="Q106">
        <v>1</v>
      </c>
      <c r="W106">
        <v>0</v>
      </c>
      <c r="X106">
        <v>-457568341</v>
      </c>
      <c r="Y106">
        <v>0.01</v>
      </c>
      <c r="AA106">
        <v>5645.71</v>
      </c>
      <c r="AB106">
        <v>0</v>
      </c>
      <c r="AC106">
        <v>0</v>
      </c>
      <c r="AD106">
        <v>0</v>
      </c>
      <c r="AE106">
        <v>832.7</v>
      </c>
      <c r="AF106">
        <v>0</v>
      </c>
      <c r="AG106">
        <v>0</v>
      </c>
      <c r="AH106">
        <v>0</v>
      </c>
      <c r="AI106">
        <v>6.78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T106">
        <v>0.01</v>
      </c>
      <c r="AV106">
        <v>0</v>
      </c>
      <c r="AW106">
        <v>2</v>
      </c>
      <c r="AX106">
        <v>34744409</v>
      </c>
      <c r="AY106">
        <v>1</v>
      </c>
      <c r="AZ106">
        <v>0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Y106*Source!I49</f>
        <v>3.2500000000000001E-2</v>
      </c>
      <c r="CY106">
        <f t="shared" si="20"/>
        <v>5645.71</v>
      </c>
      <c r="CZ106">
        <f t="shared" si="21"/>
        <v>832.7</v>
      </c>
      <c r="DA106">
        <f t="shared" si="22"/>
        <v>6.78</v>
      </c>
      <c r="DB106">
        <v>0</v>
      </c>
      <c r="DH106">
        <f>Source!I49*SmtRes!Y106</f>
        <v>3.2500000000000001E-2</v>
      </c>
      <c r="DI106">
        <f t="shared" si="23"/>
        <v>5645.71</v>
      </c>
      <c r="DJ106">
        <f>EtalonRes!Y106</f>
        <v>832.7</v>
      </c>
      <c r="DK106">
        <f>Source!BC49</f>
        <v>6.78</v>
      </c>
      <c r="GQ106">
        <v>-1</v>
      </c>
      <c r="GR106">
        <v>-1</v>
      </c>
    </row>
    <row r="107" spans="1:200" x14ac:dyDescent="0.2">
      <c r="A107">
        <f>ROW(Source!A49)</f>
        <v>49</v>
      </c>
      <c r="B107">
        <v>34744229</v>
      </c>
      <c r="C107">
        <v>34744389</v>
      </c>
      <c r="D107">
        <v>31475112</v>
      </c>
      <c r="E107">
        <v>1</v>
      </c>
      <c r="F107">
        <v>1</v>
      </c>
      <c r="G107">
        <v>1</v>
      </c>
      <c r="H107">
        <v>3</v>
      </c>
      <c r="I107" t="s">
        <v>74</v>
      </c>
      <c r="J107" t="s">
        <v>566</v>
      </c>
      <c r="K107" t="s">
        <v>75</v>
      </c>
      <c r="L107">
        <v>1339</v>
      </c>
      <c r="N107">
        <v>1007</v>
      </c>
      <c r="O107" t="s">
        <v>45</v>
      </c>
      <c r="P107" t="s">
        <v>45</v>
      </c>
      <c r="Q107">
        <v>1</v>
      </c>
      <c r="W107">
        <v>0</v>
      </c>
      <c r="X107">
        <v>-1130628485</v>
      </c>
      <c r="Y107">
        <v>0.12</v>
      </c>
      <c r="AA107">
        <v>8949.6</v>
      </c>
      <c r="AB107">
        <v>0</v>
      </c>
      <c r="AC107">
        <v>0</v>
      </c>
      <c r="AD107">
        <v>0</v>
      </c>
      <c r="AE107">
        <v>1320</v>
      </c>
      <c r="AF107">
        <v>0</v>
      </c>
      <c r="AG107">
        <v>0</v>
      </c>
      <c r="AH107">
        <v>0</v>
      </c>
      <c r="AI107">
        <v>6.78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T107">
        <v>0.12</v>
      </c>
      <c r="AV107">
        <v>0</v>
      </c>
      <c r="AW107">
        <v>2</v>
      </c>
      <c r="AX107">
        <v>34744410</v>
      </c>
      <c r="AY107">
        <v>1</v>
      </c>
      <c r="AZ107">
        <v>0</v>
      </c>
      <c r="BA107">
        <v>107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Y107*Source!I49</f>
        <v>0.39</v>
      </c>
      <c r="CY107">
        <f t="shared" si="20"/>
        <v>8949.6</v>
      </c>
      <c r="CZ107">
        <f t="shared" si="21"/>
        <v>1320</v>
      </c>
      <c r="DA107">
        <f t="shared" si="22"/>
        <v>6.78</v>
      </c>
      <c r="DB107">
        <v>0</v>
      </c>
      <c r="DH107">
        <f>Source!I49*SmtRes!Y107</f>
        <v>0.39</v>
      </c>
      <c r="DI107">
        <f t="shared" si="23"/>
        <v>8949.6</v>
      </c>
      <c r="DJ107">
        <f>EtalonRes!Y107</f>
        <v>1320</v>
      </c>
      <c r="DK107">
        <f>Source!BC49</f>
        <v>6.78</v>
      </c>
      <c r="GQ107">
        <v>-1</v>
      </c>
      <c r="GR107">
        <v>-1</v>
      </c>
    </row>
    <row r="108" spans="1:200" x14ac:dyDescent="0.2">
      <c r="A108">
        <f>ROW(Source!A49)</f>
        <v>49</v>
      </c>
      <c r="B108">
        <v>34744229</v>
      </c>
      <c r="C108">
        <v>34744389</v>
      </c>
      <c r="D108">
        <v>31477552</v>
      </c>
      <c r="E108">
        <v>1</v>
      </c>
      <c r="F108">
        <v>1</v>
      </c>
      <c r="G108">
        <v>1</v>
      </c>
      <c r="H108">
        <v>3</v>
      </c>
      <c r="I108" t="s">
        <v>143</v>
      </c>
      <c r="J108" t="s">
        <v>561</v>
      </c>
      <c r="K108" t="s">
        <v>144</v>
      </c>
      <c r="L108">
        <v>1327</v>
      </c>
      <c r="N108">
        <v>1005</v>
      </c>
      <c r="O108" t="s">
        <v>135</v>
      </c>
      <c r="P108" t="s">
        <v>135</v>
      </c>
      <c r="Q108">
        <v>1</v>
      </c>
      <c r="W108">
        <v>0</v>
      </c>
      <c r="X108">
        <v>-1963914880</v>
      </c>
      <c r="Y108">
        <v>1.45</v>
      </c>
      <c r="AA108">
        <v>38.71</v>
      </c>
      <c r="AB108">
        <v>0</v>
      </c>
      <c r="AC108">
        <v>0</v>
      </c>
      <c r="AD108">
        <v>0</v>
      </c>
      <c r="AE108">
        <v>5.71</v>
      </c>
      <c r="AF108">
        <v>0</v>
      </c>
      <c r="AG108">
        <v>0</v>
      </c>
      <c r="AH108">
        <v>0</v>
      </c>
      <c r="AI108">
        <v>6.78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T108">
        <v>1.45</v>
      </c>
      <c r="AV108">
        <v>0</v>
      </c>
      <c r="AW108">
        <v>2</v>
      </c>
      <c r="AX108">
        <v>34744411</v>
      </c>
      <c r="AY108">
        <v>1</v>
      </c>
      <c r="AZ108">
        <v>0</v>
      </c>
      <c r="BA108">
        <v>108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Y108*Source!I49</f>
        <v>4.7124999999999995</v>
      </c>
      <c r="CY108">
        <f t="shared" si="20"/>
        <v>38.71</v>
      </c>
      <c r="CZ108">
        <f t="shared" si="21"/>
        <v>5.71</v>
      </c>
      <c r="DA108">
        <f t="shared" si="22"/>
        <v>6.78</v>
      </c>
      <c r="DB108">
        <v>0</v>
      </c>
      <c r="DH108">
        <f>Source!I49*SmtRes!Y108</f>
        <v>4.7124999999999995</v>
      </c>
      <c r="DI108">
        <f t="shared" si="23"/>
        <v>38.71</v>
      </c>
      <c r="DJ108">
        <f>EtalonRes!Y108</f>
        <v>5.71</v>
      </c>
      <c r="DK108">
        <f>Source!BC49</f>
        <v>6.78</v>
      </c>
      <c r="GQ108">
        <v>-1</v>
      </c>
      <c r="GR108">
        <v>-1</v>
      </c>
    </row>
    <row r="109" spans="1:200" x14ac:dyDescent="0.2">
      <c r="A109">
        <f>ROW(Source!A49)</f>
        <v>49</v>
      </c>
      <c r="B109">
        <v>34744229</v>
      </c>
      <c r="C109">
        <v>34744389</v>
      </c>
      <c r="D109">
        <v>31482045</v>
      </c>
      <c r="E109">
        <v>1</v>
      </c>
      <c r="F109">
        <v>1</v>
      </c>
      <c r="G109">
        <v>1</v>
      </c>
      <c r="H109">
        <v>3</v>
      </c>
      <c r="I109" t="s">
        <v>137</v>
      </c>
      <c r="J109" t="s">
        <v>567</v>
      </c>
      <c r="K109" t="s">
        <v>138</v>
      </c>
      <c r="L109">
        <v>1348</v>
      </c>
      <c r="N109">
        <v>1009</v>
      </c>
      <c r="O109" t="s">
        <v>34</v>
      </c>
      <c r="P109" t="s">
        <v>34</v>
      </c>
      <c r="Q109">
        <v>1000</v>
      </c>
      <c r="W109">
        <v>0</v>
      </c>
      <c r="X109">
        <v>-1133395207</v>
      </c>
      <c r="Y109">
        <v>2.5799999999999998E-3</v>
      </c>
      <c r="AA109">
        <v>11492.1</v>
      </c>
      <c r="AB109">
        <v>0</v>
      </c>
      <c r="AC109">
        <v>0</v>
      </c>
      <c r="AD109">
        <v>0</v>
      </c>
      <c r="AE109">
        <v>1695</v>
      </c>
      <c r="AF109">
        <v>0</v>
      </c>
      <c r="AG109">
        <v>0</v>
      </c>
      <c r="AH109">
        <v>0</v>
      </c>
      <c r="AI109">
        <v>6.78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T109">
        <v>2.5799999999999998E-3</v>
      </c>
      <c r="AV109">
        <v>0</v>
      </c>
      <c r="AW109">
        <v>2</v>
      </c>
      <c r="AX109">
        <v>34744412</v>
      </c>
      <c r="AY109">
        <v>1</v>
      </c>
      <c r="AZ109">
        <v>0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Y109*Source!I49</f>
        <v>8.3850000000000001E-3</v>
      </c>
      <c r="CY109">
        <f t="shared" si="20"/>
        <v>11492.1</v>
      </c>
      <c r="CZ109">
        <f t="shared" si="21"/>
        <v>1695</v>
      </c>
      <c r="DA109">
        <f t="shared" si="22"/>
        <v>6.78</v>
      </c>
      <c r="DB109">
        <v>0</v>
      </c>
      <c r="DH109">
        <f>Source!I49*SmtRes!Y109</f>
        <v>8.3850000000000001E-3</v>
      </c>
      <c r="DI109">
        <f t="shared" si="23"/>
        <v>11492.1</v>
      </c>
      <c r="DJ109">
        <f>EtalonRes!Y109</f>
        <v>1695</v>
      </c>
      <c r="DK109">
        <f>Source!BC49</f>
        <v>6.78</v>
      </c>
      <c r="GQ109">
        <v>-1</v>
      </c>
      <c r="GR109">
        <v>-1</v>
      </c>
    </row>
    <row r="110" spans="1:200" x14ac:dyDescent="0.2">
      <c r="A110">
        <f>ROW(Source!A49)</f>
        <v>49</v>
      </c>
      <c r="B110">
        <v>34744229</v>
      </c>
      <c r="C110">
        <v>34744389</v>
      </c>
      <c r="D110">
        <v>31483578</v>
      </c>
      <c r="E110">
        <v>1</v>
      </c>
      <c r="F110">
        <v>1</v>
      </c>
      <c r="G110">
        <v>1</v>
      </c>
      <c r="H110">
        <v>3</v>
      </c>
      <c r="I110" t="s">
        <v>109</v>
      </c>
      <c r="J110" t="s">
        <v>562</v>
      </c>
      <c r="K110" t="s">
        <v>110</v>
      </c>
      <c r="L110">
        <v>1348</v>
      </c>
      <c r="N110">
        <v>1009</v>
      </c>
      <c r="O110" t="s">
        <v>34</v>
      </c>
      <c r="P110" t="s">
        <v>34</v>
      </c>
      <c r="Q110">
        <v>1000</v>
      </c>
      <c r="W110">
        <v>0</v>
      </c>
      <c r="X110">
        <v>1254963396</v>
      </c>
      <c r="Y110">
        <v>3.0100000000000001E-3</v>
      </c>
      <c r="AA110">
        <v>103428.9</v>
      </c>
      <c r="AB110">
        <v>0</v>
      </c>
      <c r="AC110">
        <v>0</v>
      </c>
      <c r="AD110">
        <v>0</v>
      </c>
      <c r="AE110">
        <v>15255</v>
      </c>
      <c r="AF110">
        <v>0</v>
      </c>
      <c r="AG110">
        <v>0</v>
      </c>
      <c r="AH110">
        <v>0</v>
      </c>
      <c r="AI110">
        <v>6.78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T110">
        <v>3.0100000000000001E-3</v>
      </c>
      <c r="AV110">
        <v>0</v>
      </c>
      <c r="AW110">
        <v>2</v>
      </c>
      <c r="AX110">
        <v>34744413</v>
      </c>
      <c r="AY110">
        <v>1</v>
      </c>
      <c r="AZ110">
        <v>0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Y110*Source!I49</f>
        <v>9.7824999999999995E-3</v>
      </c>
      <c r="CY110">
        <f t="shared" si="20"/>
        <v>103428.9</v>
      </c>
      <c r="CZ110">
        <f t="shared" si="21"/>
        <v>15255</v>
      </c>
      <c r="DA110">
        <f t="shared" si="22"/>
        <v>6.78</v>
      </c>
      <c r="DB110">
        <v>0</v>
      </c>
      <c r="DH110">
        <f>Source!I49*SmtRes!Y110</f>
        <v>9.7824999999999995E-3</v>
      </c>
      <c r="DI110">
        <f t="shared" si="23"/>
        <v>103428.9</v>
      </c>
      <c r="DJ110">
        <f>EtalonRes!Y110</f>
        <v>15255</v>
      </c>
      <c r="DK110">
        <f>Source!BC49</f>
        <v>6.78</v>
      </c>
      <c r="GQ110">
        <v>-1</v>
      </c>
      <c r="GR110">
        <v>-1</v>
      </c>
    </row>
    <row r="111" spans="1:200" x14ac:dyDescent="0.2">
      <c r="A111">
        <f>ROW(Source!A50)</f>
        <v>50</v>
      </c>
      <c r="B111">
        <v>34744228</v>
      </c>
      <c r="C111">
        <v>34744414</v>
      </c>
      <c r="D111">
        <v>31715109</v>
      </c>
      <c r="E111">
        <v>1</v>
      </c>
      <c r="F111">
        <v>1</v>
      </c>
      <c r="G111">
        <v>1</v>
      </c>
      <c r="H111">
        <v>1</v>
      </c>
      <c r="I111" t="s">
        <v>568</v>
      </c>
      <c r="K111" t="s">
        <v>569</v>
      </c>
      <c r="L111">
        <v>1191</v>
      </c>
      <c r="N111">
        <v>1013</v>
      </c>
      <c r="O111" t="s">
        <v>521</v>
      </c>
      <c r="P111" t="s">
        <v>521</v>
      </c>
      <c r="Q111">
        <v>1</v>
      </c>
      <c r="W111">
        <v>0</v>
      </c>
      <c r="X111">
        <v>-784637506</v>
      </c>
      <c r="Y111">
        <v>24.85</v>
      </c>
      <c r="AA111">
        <v>0</v>
      </c>
      <c r="AB111">
        <v>0</v>
      </c>
      <c r="AC111">
        <v>0</v>
      </c>
      <c r="AD111">
        <v>8.74</v>
      </c>
      <c r="AE111">
        <v>0</v>
      </c>
      <c r="AF111">
        <v>0</v>
      </c>
      <c r="AG111">
        <v>0</v>
      </c>
      <c r="AH111">
        <v>8.74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T111">
        <v>24.85</v>
      </c>
      <c r="AV111">
        <v>1</v>
      </c>
      <c r="AW111">
        <v>2</v>
      </c>
      <c r="AX111">
        <v>34744422</v>
      </c>
      <c r="AY111">
        <v>1</v>
      </c>
      <c r="AZ111">
        <v>0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Y111*Source!I50</f>
        <v>15.449245000000001</v>
      </c>
      <c r="CY111">
        <f>AD111</f>
        <v>8.74</v>
      </c>
      <c r="CZ111">
        <f>AH111</f>
        <v>8.74</v>
      </c>
      <c r="DA111">
        <f>AL111</f>
        <v>1</v>
      </c>
      <c r="DB111">
        <v>0</v>
      </c>
      <c r="GQ111">
        <v>-1</v>
      </c>
      <c r="GR111">
        <v>-1</v>
      </c>
    </row>
    <row r="112" spans="1:200" x14ac:dyDescent="0.2">
      <c r="A112">
        <f>ROW(Source!A50)</f>
        <v>50</v>
      </c>
      <c r="B112">
        <v>34744228</v>
      </c>
      <c r="C112">
        <v>34744414</v>
      </c>
      <c r="D112">
        <v>31709492</v>
      </c>
      <c r="E112">
        <v>1</v>
      </c>
      <c r="F112">
        <v>1</v>
      </c>
      <c r="G112">
        <v>1</v>
      </c>
      <c r="H112">
        <v>1</v>
      </c>
      <c r="I112" t="s">
        <v>531</v>
      </c>
      <c r="K112" t="s">
        <v>532</v>
      </c>
      <c r="L112">
        <v>1191</v>
      </c>
      <c r="N112">
        <v>1013</v>
      </c>
      <c r="O112" t="s">
        <v>521</v>
      </c>
      <c r="P112" t="s">
        <v>521</v>
      </c>
      <c r="Q112">
        <v>1</v>
      </c>
      <c r="W112">
        <v>0</v>
      </c>
      <c r="X112">
        <v>-1417349443</v>
      </c>
      <c r="Y112">
        <v>1.21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1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T112">
        <v>1.21</v>
      </c>
      <c r="AV112">
        <v>2</v>
      </c>
      <c r="AW112">
        <v>2</v>
      </c>
      <c r="AX112">
        <v>34744423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Y112*Source!I50</f>
        <v>0.75225700000000006</v>
      </c>
      <c r="CY112">
        <f>AD112</f>
        <v>0</v>
      </c>
      <c r="CZ112">
        <f>AH112</f>
        <v>0</v>
      </c>
      <c r="DA112">
        <f>AL112</f>
        <v>1</v>
      </c>
      <c r="DB112">
        <v>0</v>
      </c>
      <c r="GQ112">
        <v>-1</v>
      </c>
      <c r="GR112">
        <v>-1</v>
      </c>
    </row>
    <row r="113" spans="1:200" x14ac:dyDescent="0.2">
      <c r="A113">
        <f>ROW(Source!A50)</f>
        <v>50</v>
      </c>
      <c r="B113">
        <v>34744228</v>
      </c>
      <c r="C113">
        <v>34744414</v>
      </c>
      <c r="D113">
        <v>31526753</v>
      </c>
      <c r="E113">
        <v>1</v>
      </c>
      <c r="F113">
        <v>1</v>
      </c>
      <c r="G113">
        <v>1</v>
      </c>
      <c r="H113">
        <v>2</v>
      </c>
      <c r="I113" t="s">
        <v>554</v>
      </c>
      <c r="J113" t="s">
        <v>555</v>
      </c>
      <c r="K113" t="s">
        <v>556</v>
      </c>
      <c r="L113">
        <v>1368</v>
      </c>
      <c r="N113">
        <v>1011</v>
      </c>
      <c r="O113" t="s">
        <v>525</v>
      </c>
      <c r="P113" t="s">
        <v>525</v>
      </c>
      <c r="Q113">
        <v>1</v>
      </c>
      <c r="W113">
        <v>0</v>
      </c>
      <c r="X113">
        <v>-1718674368</v>
      </c>
      <c r="Y113">
        <v>0.72</v>
      </c>
      <c r="AA113">
        <v>0</v>
      </c>
      <c r="AB113">
        <v>111.99</v>
      </c>
      <c r="AC113">
        <v>13.5</v>
      </c>
      <c r="AD113">
        <v>0</v>
      </c>
      <c r="AE113">
        <v>0</v>
      </c>
      <c r="AF113">
        <v>111.99</v>
      </c>
      <c r="AG113">
        <v>13.5</v>
      </c>
      <c r="AH113">
        <v>0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T113">
        <v>0.72</v>
      </c>
      <c r="AV113">
        <v>0</v>
      </c>
      <c r="AW113">
        <v>2</v>
      </c>
      <c r="AX113">
        <v>34744424</v>
      </c>
      <c r="AY113">
        <v>1</v>
      </c>
      <c r="AZ113">
        <v>0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Y113*Source!I50</f>
        <v>0.44762400000000002</v>
      </c>
      <c r="CY113">
        <f>AB113</f>
        <v>111.99</v>
      </c>
      <c r="CZ113">
        <f>AF113</f>
        <v>111.99</v>
      </c>
      <c r="DA113">
        <f>AJ113</f>
        <v>1</v>
      </c>
      <c r="DB113">
        <v>0</v>
      </c>
      <c r="GQ113">
        <v>-1</v>
      </c>
      <c r="GR113">
        <v>-1</v>
      </c>
    </row>
    <row r="114" spans="1:200" x14ac:dyDescent="0.2">
      <c r="A114">
        <f>ROW(Source!A50)</f>
        <v>50</v>
      </c>
      <c r="B114">
        <v>34744228</v>
      </c>
      <c r="C114">
        <v>34744414</v>
      </c>
      <c r="D114">
        <v>31528142</v>
      </c>
      <c r="E114">
        <v>1</v>
      </c>
      <c r="F114">
        <v>1</v>
      </c>
      <c r="G114">
        <v>1</v>
      </c>
      <c r="H114">
        <v>2</v>
      </c>
      <c r="I114" t="s">
        <v>538</v>
      </c>
      <c r="J114" t="s">
        <v>539</v>
      </c>
      <c r="K114" t="s">
        <v>540</v>
      </c>
      <c r="L114">
        <v>1368</v>
      </c>
      <c r="N114">
        <v>1011</v>
      </c>
      <c r="O114" t="s">
        <v>525</v>
      </c>
      <c r="P114" t="s">
        <v>525</v>
      </c>
      <c r="Q114">
        <v>1</v>
      </c>
      <c r="W114">
        <v>0</v>
      </c>
      <c r="X114">
        <v>1372534845</v>
      </c>
      <c r="Y114">
        <v>0.49</v>
      </c>
      <c r="AA114">
        <v>0</v>
      </c>
      <c r="AB114">
        <v>65.709999999999994</v>
      </c>
      <c r="AC114">
        <v>11.6</v>
      </c>
      <c r="AD114">
        <v>0</v>
      </c>
      <c r="AE114">
        <v>0</v>
      </c>
      <c r="AF114">
        <v>65.709999999999994</v>
      </c>
      <c r="AG114">
        <v>11.6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T114">
        <v>0.49</v>
      </c>
      <c r="AV114">
        <v>0</v>
      </c>
      <c r="AW114">
        <v>2</v>
      </c>
      <c r="AX114">
        <v>34744425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Y114*Source!I50</f>
        <v>0.30463299999999999</v>
      </c>
      <c r="CY114">
        <f>AB114</f>
        <v>65.709999999999994</v>
      </c>
      <c r="CZ114">
        <f>AF114</f>
        <v>65.709999999999994</v>
      </c>
      <c r="DA114">
        <f>AJ114</f>
        <v>1</v>
      </c>
      <c r="DB114">
        <v>0</v>
      </c>
      <c r="GQ114">
        <v>-1</v>
      </c>
      <c r="GR114">
        <v>-1</v>
      </c>
    </row>
    <row r="115" spans="1:200" x14ac:dyDescent="0.2">
      <c r="A115">
        <f>ROW(Source!A50)</f>
        <v>50</v>
      </c>
      <c r="B115">
        <v>34744228</v>
      </c>
      <c r="C115">
        <v>34744414</v>
      </c>
      <c r="D115">
        <v>31449148</v>
      </c>
      <c r="E115">
        <v>1</v>
      </c>
      <c r="F115">
        <v>1</v>
      </c>
      <c r="G115">
        <v>1</v>
      </c>
      <c r="H115">
        <v>3</v>
      </c>
      <c r="I115" t="s">
        <v>56</v>
      </c>
      <c r="J115" t="s">
        <v>541</v>
      </c>
      <c r="K115" t="s">
        <v>57</v>
      </c>
      <c r="L115">
        <v>1348</v>
      </c>
      <c r="N115">
        <v>1009</v>
      </c>
      <c r="O115" t="s">
        <v>34</v>
      </c>
      <c r="P115" t="s">
        <v>34</v>
      </c>
      <c r="Q115">
        <v>1000</v>
      </c>
      <c r="W115">
        <v>0</v>
      </c>
      <c r="X115">
        <v>1174701286</v>
      </c>
      <c r="Y115">
        <v>1.12E-2</v>
      </c>
      <c r="AA115">
        <v>11978</v>
      </c>
      <c r="AB115">
        <v>0</v>
      </c>
      <c r="AC115">
        <v>0</v>
      </c>
      <c r="AD115">
        <v>0</v>
      </c>
      <c r="AE115">
        <v>11978</v>
      </c>
      <c r="AF115">
        <v>0</v>
      </c>
      <c r="AG115">
        <v>0</v>
      </c>
      <c r="AH115">
        <v>0</v>
      </c>
      <c r="AI115">
        <v>1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T115">
        <v>1.12E-2</v>
      </c>
      <c r="AV115">
        <v>0</v>
      </c>
      <c r="AW115">
        <v>2</v>
      </c>
      <c r="AX115">
        <v>34744426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Y115*Source!I50</f>
        <v>6.9630400000000002E-3</v>
      </c>
      <c r="CY115">
        <f>AA115</f>
        <v>11978</v>
      </c>
      <c r="CZ115">
        <f>AE115</f>
        <v>11978</v>
      </c>
      <c r="DA115">
        <f>AI115</f>
        <v>1</v>
      </c>
      <c r="DB115">
        <v>0</v>
      </c>
      <c r="DH115">
        <f>Source!I50*SmtRes!Y115</f>
        <v>6.9630400000000002E-3</v>
      </c>
      <c r="DI115">
        <f>AA115</f>
        <v>11978</v>
      </c>
      <c r="DJ115">
        <f>EtalonRes!Y115</f>
        <v>11978</v>
      </c>
      <c r="DK115">
        <f>Source!BC50</f>
        <v>1</v>
      </c>
      <c r="GQ115">
        <v>-1</v>
      </c>
      <c r="GR115">
        <v>-1</v>
      </c>
    </row>
    <row r="116" spans="1:200" x14ac:dyDescent="0.2">
      <c r="A116">
        <f>ROW(Source!A50)</f>
        <v>50</v>
      </c>
      <c r="B116">
        <v>34744228</v>
      </c>
      <c r="C116">
        <v>34744414</v>
      </c>
      <c r="D116">
        <v>31475109</v>
      </c>
      <c r="E116">
        <v>1</v>
      </c>
      <c r="F116">
        <v>1</v>
      </c>
      <c r="G116">
        <v>1</v>
      </c>
      <c r="H116">
        <v>3</v>
      </c>
      <c r="I116" t="s">
        <v>68</v>
      </c>
      <c r="J116" t="s">
        <v>570</v>
      </c>
      <c r="K116" t="s">
        <v>69</v>
      </c>
      <c r="L116">
        <v>1339</v>
      </c>
      <c r="N116">
        <v>1007</v>
      </c>
      <c r="O116" t="s">
        <v>45</v>
      </c>
      <c r="P116" t="s">
        <v>45</v>
      </c>
      <c r="Q116">
        <v>1</v>
      </c>
      <c r="W116">
        <v>0</v>
      </c>
      <c r="X116">
        <v>-828683394</v>
      </c>
      <c r="Y116">
        <v>3.36</v>
      </c>
      <c r="AA116">
        <v>1155</v>
      </c>
      <c r="AB116">
        <v>0</v>
      </c>
      <c r="AC116">
        <v>0</v>
      </c>
      <c r="AD116">
        <v>0</v>
      </c>
      <c r="AE116">
        <v>1155</v>
      </c>
      <c r="AF116">
        <v>0</v>
      </c>
      <c r="AG116">
        <v>0</v>
      </c>
      <c r="AH116">
        <v>0</v>
      </c>
      <c r="AI116">
        <v>1</v>
      </c>
      <c r="AJ116">
        <v>1</v>
      </c>
      <c r="AK116">
        <v>1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T116">
        <v>3.36</v>
      </c>
      <c r="AV116">
        <v>0</v>
      </c>
      <c r="AW116">
        <v>2</v>
      </c>
      <c r="AX116">
        <v>34744427</v>
      </c>
      <c r="AY116">
        <v>1</v>
      </c>
      <c r="AZ116">
        <v>0</v>
      </c>
      <c r="BA116">
        <v>116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Y116*Source!I50</f>
        <v>2.0889120000000001</v>
      </c>
      <c r="CY116">
        <f>AA116</f>
        <v>1155</v>
      </c>
      <c r="CZ116">
        <f>AE116</f>
        <v>1155</v>
      </c>
      <c r="DA116">
        <f>AI116</f>
        <v>1</v>
      </c>
      <c r="DB116">
        <v>0</v>
      </c>
      <c r="DH116">
        <f>Source!I50*SmtRes!Y116</f>
        <v>2.0889120000000001</v>
      </c>
      <c r="DI116">
        <f>AA116</f>
        <v>1155</v>
      </c>
      <c r="DJ116">
        <f>EtalonRes!Y116</f>
        <v>1155</v>
      </c>
      <c r="DK116">
        <f>Source!BC50</f>
        <v>1</v>
      </c>
      <c r="GQ116">
        <v>-1</v>
      </c>
      <c r="GR116">
        <v>-1</v>
      </c>
    </row>
    <row r="117" spans="1:200" x14ac:dyDescent="0.2">
      <c r="A117">
        <f>ROW(Source!A50)</f>
        <v>50</v>
      </c>
      <c r="B117">
        <v>34744228</v>
      </c>
      <c r="C117">
        <v>34744414</v>
      </c>
      <c r="D117">
        <v>31483578</v>
      </c>
      <c r="E117">
        <v>1</v>
      </c>
      <c r="F117">
        <v>1</v>
      </c>
      <c r="G117">
        <v>1</v>
      </c>
      <c r="H117">
        <v>3</v>
      </c>
      <c r="I117" t="s">
        <v>109</v>
      </c>
      <c r="J117" t="s">
        <v>562</v>
      </c>
      <c r="K117" t="s">
        <v>110</v>
      </c>
      <c r="L117">
        <v>1348</v>
      </c>
      <c r="N117">
        <v>1009</v>
      </c>
      <c r="O117" t="s">
        <v>34</v>
      </c>
      <c r="P117" t="s">
        <v>34</v>
      </c>
      <c r="Q117">
        <v>1000</v>
      </c>
      <c r="W117">
        <v>0</v>
      </c>
      <c r="X117">
        <v>1254963396</v>
      </c>
      <c r="Y117">
        <v>5.8000000000000003E-2</v>
      </c>
      <c r="AA117">
        <v>15255</v>
      </c>
      <c r="AB117">
        <v>0</v>
      </c>
      <c r="AC117">
        <v>0</v>
      </c>
      <c r="AD117">
        <v>0</v>
      </c>
      <c r="AE117">
        <v>15255</v>
      </c>
      <c r="AF117">
        <v>0</v>
      </c>
      <c r="AG117">
        <v>0</v>
      </c>
      <c r="AH117">
        <v>0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T117">
        <v>5.8000000000000003E-2</v>
      </c>
      <c r="AV117">
        <v>0</v>
      </c>
      <c r="AW117">
        <v>2</v>
      </c>
      <c r="AX117">
        <v>34744428</v>
      </c>
      <c r="AY117">
        <v>1</v>
      </c>
      <c r="AZ117">
        <v>0</v>
      </c>
      <c r="BA117">
        <v>117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Y117*Source!I50</f>
        <v>3.6058600000000003E-2</v>
      </c>
      <c r="CY117">
        <f>AA117</f>
        <v>15255</v>
      </c>
      <c r="CZ117">
        <f>AE117</f>
        <v>15255</v>
      </c>
      <c r="DA117">
        <f>AI117</f>
        <v>1</v>
      </c>
      <c r="DB117">
        <v>0</v>
      </c>
      <c r="DH117">
        <f>Source!I50*SmtRes!Y117</f>
        <v>3.6058600000000003E-2</v>
      </c>
      <c r="DI117">
        <f>AA117</f>
        <v>15255</v>
      </c>
      <c r="DJ117">
        <f>EtalonRes!Y117</f>
        <v>15255</v>
      </c>
      <c r="DK117">
        <f>Source!BC50</f>
        <v>1</v>
      </c>
      <c r="GQ117">
        <v>-1</v>
      </c>
      <c r="GR117">
        <v>-1</v>
      </c>
    </row>
    <row r="118" spans="1:200" x14ac:dyDescent="0.2">
      <c r="A118">
        <f>ROW(Source!A51)</f>
        <v>51</v>
      </c>
      <c r="B118">
        <v>34744229</v>
      </c>
      <c r="C118">
        <v>34744414</v>
      </c>
      <c r="D118">
        <v>31715109</v>
      </c>
      <c r="E118">
        <v>1</v>
      </c>
      <c r="F118">
        <v>1</v>
      </c>
      <c r="G118">
        <v>1</v>
      </c>
      <c r="H118">
        <v>1</v>
      </c>
      <c r="I118" t="s">
        <v>568</v>
      </c>
      <c r="K118" t="s">
        <v>569</v>
      </c>
      <c r="L118">
        <v>1191</v>
      </c>
      <c r="N118">
        <v>1013</v>
      </c>
      <c r="O118" t="s">
        <v>521</v>
      </c>
      <c r="P118" t="s">
        <v>521</v>
      </c>
      <c r="Q118">
        <v>1</v>
      </c>
      <c r="W118">
        <v>0</v>
      </c>
      <c r="X118">
        <v>-784637506</v>
      </c>
      <c r="Y118">
        <v>24.85</v>
      </c>
      <c r="AA118">
        <v>0</v>
      </c>
      <c r="AB118">
        <v>0</v>
      </c>
      <c r="AC118">
        <v>0</v>
      </c>
      <c r="AD118">
        <v>59.26</v>
      </c>
      <c r="AE118">
        <v>0</v>
      </c>
      <c r="AF118">
        <v>0</v>
      </c>
      <c r="AG118">
        <v>0</v>
      </c>
      <c r="AH118">
        <v>8.74</v>
      </c>
      <c r="AI118">
        <v>1</v>
      </c>
      <c r="AJ118">
        <v>1</v>
      </c>
      <c r="AK118">
        <v>1</v>
      </c>
      <c r="AL118">
        <v>6.78</v>
      </c>
      <c r="AN118">
        <v>0</v>
      </c>
      <c r="AO118">
        <v>1</v>
      </c>
      <c r="AP118">
        <v>0</v>
      </c>
      <c r="AQ118">
        <v>0</v>
      </c>
      <c r="AR118">
        <v>0</v>
      </c>
      <c r="AT118">
        <v>24.85</v>
      </c>
      <c r="AV118">
        <v>1</v>
      </c>
      <c r="AW118">
        <v>2</v>
      </c>
      <c r="AX118">
        <v>34744422</v>
      </c>
      <c r="AY118">
        <v>1</v>
      </c>
      <c r="AZ118">
        <v>0</v>
      </c>
      <c r="BA118">
        <v>118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Y118*Source!I51</f>
        <v>15.449245000000001</v>
      </c>
      <c r="CY118">
        <f>AD118</f>
        <v>59.26</v>
      </c>
      <c r="CZ118">
        <f>AH118</f>
        <v>8.74</v>
      </c>
      <c r="DA118">
        <f>AL118</f>
        <v>6.78</v>
      </c>
      <c r="DB118">
        <v>0</v>
      </c>
      <c r="GQ118">
        <v>-1</v>
      </c>
      <c r="GR118">
        <v>-1</v>
      </c>
    </row>
    <row r="119" spans="1:200" x14ac:dyDescent="0.2">
      <c r="A119">
        <f>ROW(Source!A51)</f>
        <v>51</v>
      </c>
      <c r="B119">
        <v>34744229</v>
      </c>
      <c r="C119">
        <v>34744414</v>
      </c>
      <c r="D119">
        <v>31709492</v>
      </c>
      <c r="E119">
        <v>1</v>
      </c>
      <c r="F119">
        <v>1</v>
      </c>
      <c r="G119">
        <v>1</v>
      </c>
      <c r="H119">
        <v>1</v>
      </c>
      <c r="I119" t="s">
        <v>531</v>
      </c>
      <c r="K119" t="s">
        <v>532</v>
      </c>
      <c r="L119">
        <v>1191</v>
      </c>
      <c r="N119">
        <v>1013</v>
      </c>
      <c r="O119" t="s">
        <v>521</v>
      </c>
      <c r="P119" t="s">
        <v>521</v>
      </c>
      <c r="Q119">
        <v>1</v>
      </c>
      <c r="W119">
        <v>0</v>
      </c>
      <c r="X119">
        <v>-1417349443</v>
      </c>
      <c r="Y119">
        <v>1.21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1</v>
      </c>
      <c r="AJ119">
        <v>1</v>
      </c>
      <c r="AK119">
        <v>6.78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T119">
        <v>1.21</v>
      </c>
      <c r="AV119">
        <v>2</v>
      </c>
      <c r="AW119">
        <v>2</v>
      </c>
      <c r="AX119">
        <v>34744423</v>
      </c>
      <c r="AY119">
        <v>1</v>
      </c>
      <c r="AZ119">
        <v>0</v>
      </c>
      <c r="BA119">
        <v>119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Y119*Source!I51</f>
        <v>0.75225700000000006</v>
      </c>
      <c r="CY119">
        <f>AD119</f>
        <v>0</v>
      </c>
      <c r="CZ119">
        <f>AH119</f>
        <v>0</v>
      </c>
      <c r="DA119">
        <f>AL119</f>
        <v>1</v>
      </c>
      <c r="DB119">
        <v>0</v>
      </c>
      <c r="GQ119">
        <v>-1</v>
      </c>
      <c r="GR119">
        <v>-1</v>
      </c>
    </row>
    <row r="120" spans="1:200" x14ac:dyDescent="0.2">
      <c r="A120">
        <f>ROW(Source!A51)</f>
        <v>51</v>
      </c>
      <c r="B120">
        <v>34744229</v>
      </c>
      <c r="C120">
        <v>34744414</v>
      </c>
      <c r="D120">
        <v>31526753</v>
      </c>
      <c r="E120">
        <v>1</v>
      </c>
      <c r="F120">
        <v>1</v>
      </c>
      <c r="G120">
        <v>1</v>
      </c>
      <c r="H120">
        <v>2</v>
      </c>
      <c r="I120" t="s">
        <v>554</v>
      </c>
      <c r="J120" t="s">
        <v>555</v>
      </c>
      <c r="K120" t="s">
        <v>556</v>
      </c>
      <c r="L120">
        <v>1368</v>
      </c>
      <c r="N120">
        <v>1011</v>
      </c>
      <c r="O120" t="s">
        <v>525</v>
      </c>
      <c r="P120" t="s">
        <v>525</v>
      </c>
      <c r="Q120">
        <v>1</v>
      </c>
      <c r="W120">
        <v>0</v>
      </c>
      <c r="X120">
        <v>-1718674368</v>
      </c>
      <c r="Y120">
        <v>0.72</v>
      </c>
      <c r="AA120">
        <v>0</v>
      </c>
      <c r="AB120">
        <v>759.29</v>
      </c>
      <c r="AC120">
        <v>13.5</v>
      </c>
      <c r="AD120">
        <v>0</v>
      </c>
      <c r="AE120">
        <v>0</v>
      </c>
      <c r="AF120">
        <v>111.99</v>
      </c>
      <c r="AG120">
        <v>13.5</v>
      </c>
      <c r="AH120">
        <v>0</v>
      </c>
      <c r="AI120">
        <v>1</v>
      </c>
      <c r="AJ120">
        <v>6.78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T120">
        <v>0.72</v>
      </c>
      <c r="AV120">
        <v>0</v>
      </c>
      <c r="AW120">
        <v>2</v>
      </c>
      <c r="AX120">
        <v>34744424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Y120*Source!I51</f>
        <v>0.44762400000000002</v>
      </c>
      <c r="CY120">
        <f>AB120</f>
        <v>759.29</v>
      </c>
      <c r="CZ120">
        <f>AF120</f>
        <v>111.99</v>
      </c>
      <c r="DA120">
        <f>AJ120</f>
        <v>6.78</v>
      </c>
      <c r="DB120">
        <v>0</v>
      </c>
      <c r="GQ120">
        <v>-1</v>
      </c>
      <c r="GR120">
        <v>-1</v>
      </c>
    </row>
    <row r="121" spans="1:200" x14ac:dyDescent="0.2">
      <c r="A121">
        <f>ROW(Source!A51)</f>
        <v>51</v>
      </c>
      <c r="B121">
        <v>34744229</v>
      </c>
      <c r="C121">
        <v>34744414</v>
      </c>
      <c r="D121">
        <v>31528142</v>
      </c>
      <c r="E121">
        <v>1</v>
      </c>
      <c r="F121">
        <v>1</v>
      </c>
      <c r="G121">
        <v>1</v>
      </c>
      <c r="H121">
        <v>2</v>
      </c>
      <c r="I121" t="s">
        <v>538</v>
      </c>
      <c r="J121" t="s">
        <v>539</v>
      </c>
      <c r="K121" t="s">
        <v>540</v>
      </c>
      <c r="L121">
        <v>1368</v>
      </c>
      <c r="N121">
        <v>1011</v>
      </c>
      <c r="O121" t="s">
        <v>525</v>
      </c>
      <c r="P121" t="s">
        <v>525</v>
      </c>
      <c r="Q121">
        <v>1</v>
      </c>
      <c r="W121">
        <v>0</v>
      </c>
      <c r="X121">
        <v>1372534845</v>
      </c>
      <c r="Y121">
        <v>0.49</v>
      </c>
      <c r="AA121">
        <v>0</v>
      </c>
      <c r="AB121">
        <v>445.51</v>
      </c>
      <c r="AC121">
        <v>11.6</v>
      </c>
      <c r="AD121">
        <v>0</v>
      </c>
      <c r="AE121">
        <v>0</v>
      </c>
      <c r="AF121">
        <v>65.709999999999994</v>
      </c>
      <c r="AG121">
        <v>11.6</v>
      </c>
      <c r="AH121">
        <v>0</v>
      </c>
      <c r="AI121">
        <v>1</v>
      </c>
      <c r="AJ121">
        <v>6.78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T121">
        <v>0.49</v>
      </c>
      <c r="AV121">
        <v>0</v>
      </c>
      <c r="AW121">
        <v>2</v>
      </c>
      <c r="AX121">
        <v>34744425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Y121*Source!I51</f>
        <v>0.30463299999999999</v>
      </c>
      <c r="CY121">
        <f>AB121</f>
        <v>445.51</v>
      </c>
      <c r="CZ121">
        <f>AF121</f>
        <v>65.709999999999994</v>
      </c>
      <c r="DA121">
        <f>AJ121</f>
        <v>6.78</v>
      </c>
      <c r="DB121">
        <v>0</v>
      </c>
      <c r="GQ121">
        <v>-1</v>
      </c>
      <c r="GR121">
        <v>-1</v>
      </c>
    </row>
    <row r="122" spans="1:200" x14ac:dyDescent="0.2">
      <c r="A122">
        <f>ROW(Source!A51)</f>
        <v>51</v>
      </c>
      <c r="B122">
        <v>34744229</v>
      </c>
      <c r="C122">
        <v>34744414</v>
      </c>
      <c r="D122">
        <v>31449148</v>
      </c>
      <c r="E122">
        <v>1</v>
      </c>
      <c r="F122">
        <v>1</v>
      </c>
      <c r="G122">
        <v>1</v>
      </c>
      <c r="H122">
        <v>3</v>
      </c>
      <c r="I122" t="s">
        <v>56</v>
      </c>
      <c r="J122" t="s">
        <v>541</v>
      </c>
      <c r="K122" t="s">
        <v>57</v>
      </c>
      <c r="L122">
        <v>1348</v>
      </c>
      <c r="N122">
        <v>1009</v>
      </c>
      <c r="O122" t="s">
        <v>34</v>
      </c>
      <c r="P122" t="s">
        <v>34</v>
      </c>
      <c r="Q122">
        <v>1000</v>
      </c>
      <c r="W122">
        <v>0</v>
      </c>
      <c r="X122">
        <v>1174701286</v>
      </c>
      <c r="Y122">
        <v>1.12E-2</v>
      </c>
      <c r="AA122">
        <v>81210.84</v>
      </c>
      <c r="AB122">
        <v>0</v>
      </c>
      <c r="AC122">
        <v>0</v>
      </c>
      <c r="AD122">
        <v>0</v>
      </c>
      <c r="AE122">
        <v>11978</v>
      </c>
      <c r="AF122">
        <v>0</v>
      </c>
      <c r="AG122">
        <v>0</v>
      </c>
      <c r="AH122">
        <v>0</v>
      </c>
      <c r="AI122">
        <v>6.78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0</v>
      </c>
      <c r="AQ122">
        <v>0</v>
      </c>
      <c r="AR122">
        <v>0</v>
      </c>
      <c r="AT122">
        <v>1.12E-2</v>
      </c>
      <c r="AV122">
        <v>0</v>
      </c>
      <c r="AW122">
        <v>2</v>
      </c>
      <c r="AX122">
        <v>34744426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Y122*Source!I51</f>
        <v>6.9630400000000002E-3</v>
      </c>
      <c r="CY122">
        <f>AA122</f>
        <v>81210.84</v>
      </c>
      <c r="CZ122">
        <f>AE122</f>
        <v>11978</v>
      </c>
      <c r="DA122">
        <f>AI122</f>
        <v>6.78</v>
      </c>
      <c r="DB122">
        <v>0</v>
      </c>
      <c r="DH122">
        <f>Source!I51*SmtRes!Y122</f>
        <v>6.9630400000000002E-3</v>
      </c>
      <c r="DI122">
        <f>AA122</f>
        <v>81210.84</v>
      </c>
      <c r="DJ122">
        <f>EtalonRes!Y122</f>
        <v>11978</v>
      </c>
      <c r="DK122">
        <f>Source!BC51</f>
        <v>6.78</v>
      </c>
      <c r="GQ122">
        <v>-1</v>
      </c>
      <c r="GR122">
        <v>-1</v>
      </c>
    </row>
    <row r="123" spans="1:200" x14ac:dyDescent="0.2">
      <c r="A123">
        <f>ROW(Source!A51)</f>
        <v>51</v>
      </c>
      <c r="B123">
        <v>34744229</v>
      </c>
      <c r="C123">
        <v>34744414</v>
      </c>
      <c r="D123">
        <v>31475109</v>
      </c>
      <c r="E123">
        <v>1</v>
      </c>
      <c r="F123">
        <v>1</v>
      </c>
      <c r="G123">
        <v>1</v>
      </c>
      <c r="H123">
        <v>3</v>
      </c>
      <c r="I123" t="s">
        <v>68</v>
      </c>
      <c r="J123" t="s">
        <v>570</v>
      </c>
      <c r="K123" t="s">
        <v>69</v>
      </c>
      <c r="L123">
        <v>1339</v>
      </c>
      <c r="N123">
        <v>1007</v>
      </c>
      <c r="O123" t="s">
        <v>45</v>
      </c>
      <c r="P123" t="s">
        <v>45</v>
      </c>
      <c r="Q123">
        <v>1</v>
      </c>
      <c r="W123">
        <v>0</v>
      </c>
      <c r="X123">
        <v>-828683394</v>
      </c>
      <c r="Y123">
        <v>3.36</v>
      </c>
      <c r="AA123">
        <v>7830.9</v>
      </c>
      <c r="AB123">
        <v>0</v>
      </c>
      <c r="AC123">
        <v>0</v>
      </c>
      <c r="AD123">
        <v>0</v>
      </c>
      <c r="AE123">
        <v>1155</v>
      </c>
      <c r="AF123">
        <v>0</v>
      </c>
      <c r="AG123">
        <v>0</v>
      </c>
      <c r="AH123">
        <v>0</v>
      </c>
      <c r="AI123">
        <v>6.78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T123">
        <v>3.36</v>
      </c>
      <c r="AV123">
        <v>0</v>
      </c>
      <c r="AW123">
        <v>2</v>
      </c>
      <c r="AX123">
        <v>34744427</v>
      </c>
      <c r="AY123">
        <v>1</v>
      </c>
      <c r="AZ123">
        <v>0</v>
      </c>
      <c r="BA123">
        <v>123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Y123*Source!I51</f>
        <v>2.0889120000000001</v>
      </c>
      <c r="CY123">
        <f>AA123</f>
        <v>7830.9</v>
      </c>
      <c r="CZ123">
        <f>AE123</f>
        <v>1155</v>
      </c>
      <c r="DA123">
        <f>AI123</f>
        <v>6.78</v>
      </c>
      <c r="DB123">
        <v>0</v>
      </c>
      <c r="DH123">
        <f>Source!I51*SmtRes!Y123</f>
        <v>2.0889120000000001</v>
      </c>
      <c r="DI123">
        <f>AA123</f>
        <v>7830.9</v>
      </c>
      <c r="DJ123">
        <f>EtalonRes!Y123</f>
        <v>1155</v>
      </c>
      <c r="DK123">
        <f>Source!BC51</f>
        <v>6.78</v>
      </c>
      <c r="GQ123">
        <v>-1</v>
      </c>
      <c r="GR123">
        <v>-1</v>
      </c>
    </row>
    <row r="124" spans="1:200" x14ac:dyDescent="0.2">
      <c r="A124">
        <f>ROW(Source!A51)</f>
        <v>51</v>
      </c>
      <c r="B124">
        <v>34744229</v>
      </c>
      <c r="C124">
        <v>34744414</v>
      </c>
      <c r="D124">
        <v>31483578</v>
      </c>
      <c r="E124">
        <v>1</v>
      </c>
      <c r="F124">
        <v>1</v>
      </c>
      <c r="G124">
        <v>1</v>
      </c>
      <c r="H124">
        <v>3</v>
      </c>
      <c r="I124" t="s">
        <v>109</v>
      </c>
      <c r="J124" t="s">
        <v>562</v>
      </c>
      <c r="K124" t="s">
        <v>110</v>
      </c>
      <c r="L124">
        <v>1348</v>
      </c>
      <c r="N124">
        <v>1009</v>
      </c>
      <c r="O124" t="s">
        <v>34</v>
      </c>
      <c r="P124" t="s">
        <v>34</v>
      </c>
      <c r="Q124">
        <v>1000</v>
      </c>
      <c r="W124">
        <v>0</v>
      </c>
      <c r="X124">
        <v>1254963396</v>
      </c>
      <c r="Y124">
        <v>5.8000000000000003E-2</v>
      </c>
      <c r="AA124">
        <v>103428.9</v>
      </c>
      <c r="AB124">
        <v>0</v>
      </c>
      <c r="AC124">
        <v>0</v>
      </c>
      <c r="AD124">
        <v>0</v>
      </c>
      <c r="AE124">
        <v>15255</v>
      </c>
      <c r="AF124">
        <v>0</v>
      </c>
      <c r="AG124">
        <v>0</v>
      </c>
      <c r="AH124">
        <v>0</v>
      </c>
      <c r="AI124">
        <v>6.78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T124">
        <v>5.8000000000000003E-2</v>
      </c>
      <c r="AV124">
        <v>0</v>
      </c>
      <c r="AW124">
        <v>2</v>
      </c>
      <c r="AX124">
        <v>34744428</v>
      </c>
      <c r="AY124">
        <v>1</v>
      </c>
      <c r="AZ124">
        <v>0</v>
      </c>
      <c r="BA124">
        <v>124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Y124*Source!I51</f>
        <v>3.6058600000000003E-2</v>
      </c>
      <c r="CY124">
        <f>AA124</f>
        <v>103428.9</v>
      </c>
      <c r="CZ124">
        <f>AE124</f>
        <v>15255</v>
      </c>
      <c r="DA124">
        <f>AI124</f>
        <v>6.78</v>
      </c>
      <c r="DB124">
        <v>0</v>
      </c>
      <c r="DH124">
        <f>Source!I51*SmtRes!Y124</f>
        <v>3.6058600000000003E-2</v>
      </c>
      <c r="DI124">
        <f>AA124</f>
        <v>103428.9</v>
      </c>
      <c r="DJ124">
        <f>EtalonRes!Y124</f>
        <v>15255</v>
      </c>
      <c r="DK124">
        <f>Source!BC51</f>
        <v>6.78</v>
      </c>
      <c r="GQ124">
        <v>-1</v>
      </c>
      <c r="GR124">
        <v>-1</v>
      </c>
    </row>
    <row r="125" spans="1:200" x14ac:dyDescent="0.2">
      <c r="A125">
        <f>ROW(Source!A52)</f>
        <v>52</v>
      </c>
      <c r="B125">
        <v>34744228</v>
      </c>
      <c r="C125">
        <v>34744429</v>
      </c>
      <c r="D125">
        <v>31709494</v>
      </c>
      <c r="E125">
        <v>1</v>
      </c>
      <c r="F125">
        <v>1</v>
      </c>
      <c r="G125">
        <v>1</v>
      </c>
      <c r="H125">
        <v>1</v>
      </c>
      <c r="I125" t="s">
        <v>571</v>
      </c>
      <c r="K125" t="s">
        <v>572</v>
      </c>
      <c r="L125">
        <v>1191</v>
      </c>
      <c r="N125">
        <v>1013</v>
      </c>
      <c r="O125" t="s">
        <v>521</v>
      </c>
      <c r="P125" t="s">
        <v>521</v>
      </c>
      <c r="Q125">
        <v>1</v>
      </c>
      <c r="W125">
        <v>0</v>
      </c>
      <c r="X125">
        <v>-1081351934</v>
      </c>
      <c r="Y125">
        <v>17.510000000000002</v>
      </c>
      <c r="AA125">
        <v>0</v>
      </c>
      <c r="AB125">
        <v>0</v>
      </c>
      <c r="AC125">
        <v>0</v>
      </c>
      <c r="AD125">
        <v>9.4</v>
      </c>
      <c r="AE125">
        <v>0</v>
      </c>
      <c r="AF125">
        <v>0</v>
      </c>
      <c r="AG125">
        <v>0</v>
      </c>
      <c r="AH125">
        <v>9.4</v>
      </c>
      <c r="AI125">
        <v>1</v>
      </c>
      <c r="AJ125">
        <v>1</v>
      </c>
      <c r="AK125">
        <v>1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T125">
        <v>17.510000000000002</v>
      </c>
      <c r="AV125">
        <v>1</v>
      </c>
      <c r="AW125">
        <v>2</v>
      </c>
      <c r="AX125">
        <v>34744440</v>
      </c>
      <c r="AY125">
        <v>1</v>
      </c>
      <c r="AZ125">
        <v>0</v>
      </c>
      <c r="BA125">
        <v>125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Y125*Source!I52</f>
        <v>27.215793000000001</v>
      </c>
      <c r="CY125">
        <f>AD125</f>
        <v>9.4</v>
      </c>
      <c r="CZ125">
        <f>AH125</f>
        <v>9.4</v>
      </c>
      <c r="DA125">
        <f>AL125</f>
        <v>1</v>
      </c>
      <c r="DB125">
        <v>0</v>
      </c>
      <c r="GQ125">
        <v>-1</v>
      </c>
      <c r="GR125">
        <v>-1</v>
      </c>
    </row>
    <row r="126" spans="1:200" x14ac:dyDescent="0.2">
      <c r="A126">
        <f>ROW(Source!A52)</f>
        <v>52</v>
      </c>
      <c r="B126">
        <v>34744228</v>
      </c>
      <c r="C126">
        <v>34744429</v>
      </c>
      <c r="D126">
        <v>31709492</v>
      </c>
      <c r="E126">
        <v>1</v>
      </c>
      <c r="F126">
        <v>1</v>
      </c>
      <c r="G126">
        <v>1</v>
      </c>
      <c r="H126">
        <v>1</v>
      </c>
      <c r="I126" t="s">
        <v>531</v>
      </c>
      <c r="K126" t="s">
        <v>532</v>
      </c>
      <c r="L126">
        <v>1191</v>
      </c>
      <c r="N126">
        <v>1013</v>
      </c>
      <c r="O126" t="s">
        <v>521</v>
      </c>
      <c r="P126" t="s">
        <v>521</v>
      </c>
      <c r="Q126">
        <v>1</v>
      </c>
      <c r="W126">
        <v>0</v>
      </c>
      <c r="X126">
        <v>-1417349443</v>
      </c>
      <c r="Y126">
        <v>0.28000000000000003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1</v>
      </c>
      <c r="AJ126">
        <v>1</v>
      </c>
      <c r="AK126">
        <v>1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T126">
        <v>0.28000000000000003</v>
      </c>
      <c r="AV126">
        <v>2</v>
      </c>
      <c r="AW126">
        <v>2</v>
      </c>
      <c r="AX126">
        <v>34744441</v>
      </c>
      <c r="AY126">
        <v>1</v>
      </c>
      <c r="AZ126">
        <v>0</v>
      </c>
      <c r="BA126">
        <v>126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Y126*Source!I52</f>
        <v>0.43520400000000004</v>
      </c>
      <c r="CY126">
        <f>AD126</f>
        <v>0</v>
      </c>
      <c r="CZ126">
        <f>AH126</f>
        <v>0</v>
      </c>
      <c r="DA126">
        <f>AL126</f>
        <v>1</v>
      </c>
      <c r="DB126">
        <v>0</v>
      </c>
      <c r="GQ126">
        <v>-1</v>
      </c>
      <c r="GR126">
        <v>-1</v>
      </c>
    </row>
    <row r="127" spans="1:200" x14ac:dyDescent="0.2">
      <c r="A127">
        <f>ROW(Source!A52)</f>
        <v>52</v>
      </c>
      <c r="B127">
        <v>34744228</v>
      </c>
      <c r="C127">
        <v>34744429</v>
      </c>
      <c r="D127">
        <v>31526651</v>
      </c>
      <c r="E127">
        <v>1</v>
      </c>
      <c r="F127">
        <v>1</v>
      </c>
      <c r="G127">
        <v>1</v>
      </c>
      <c r="H127">
        <v>2</v>
      </c>
      <c r="I127" t="s">
        <v>533</v>
      </c>
      <c r="J127" t="s">
        <v>534</v>
      </c>
      <c r="K127" t="s">
        <v>535</v>
      </c>
      <c r="L127">
        <v>1368</v>
      </c>
      <c r="N127">
        <v>1011</v>
      </c>
      <c r="O127" t="s">
        <v>525</v>
      </c>
      <c r="P127" t="s">
        <v>525</v>
      </c>
      <c r="Q127">
        <v>1</v>
      </c>
      <c r="W127">
        <v>0</v>
      </c>
      <c r="X127">
        <v>-1460065968</v>
      </c>
      <c r="Y127">
        <v>0.11</v>
      </c>
      <c r="AA127">
        <v>0</v>
      </c>
      <c r="AB127">
        <v>86.4</v>
      </c>
      <c r="AC127">
        <v>13.5</v>
      </c>
      <c r="AD127">
        <v>0</v>
      </c>
      <c r="AE127">
        <v>0</v>
      </c>
      <c r="AF127">
        <v>86.4</v>
      </c>
      <c r="AG127">
        <v>13.5</v>
      </c>
      <c r="AH127">
        <v>0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T127">
        <v>0.11</v>
      </c>
      <c r="AV127">
        <v>0</v>
      </c>
      <c r="AW127">
        <v>2</v>
      </c>
      <c r="AX127">
        <v>34744442</v>
      </c>
      <c r="AY127">
        <v>1</v>
      </c>
      <c r="AZ127">
        <v>0</v>
      </c>
      <c r="BA127">
        <v>127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Y127*Source!I52</f>
        <v>0.17097300000000001</v>
      </c>
      <c r="CY127">
        <f>AB127</f>
        <v>86.4</v>
      </c>
      <c r="CZ127">
        <f>AF127</f>
        <v>86.4</v>
      </c>
      <c r="DA127">
        <f>AJ127</f>
        <v>1</v>
      </c>
      <c r="DB127">
        <v>0</v>
      </c>
      <c r="GQ127">
        <v>-1</v>
      </c>
      <c r="GR127">
        <v>-1</v>
      </c>
    </row>
    <row r="128" spans="1:200" x14ac:dyDescent="0.2">
      <c r="A128">
        <f>ROW(Source!A52)</f>
        <v>52</v>
      </c>
      <c r="B128">
        <v>34744228</v>
      </c>
      <c r="C128">
        <v>34744429</v>
      </c>
      <c r="D128">
        <v>31526753</v>
      </c>
      <c r="E128">
        <v>1</v>
      </c>
      <c r="F128">
        <v>1</v>
      </c>
      <c r="G128">
        <v>1</v>
      </c>
      <c r="H128">
        <v>2</v>
      </c>
      <c r="I128" t="s">
        <v>554</v>
      </c>
      <c r="J128" t="s">
        <v>555</v>
      </c>
      <c r="K128" t="s">
        <v>556</v>
      </c>
      <c r="L128">
        <v>1368</v>
      </c>
      <c r="N128">
        <v>1011</v>
      </c>
      <c r="O128" t="s">
        <v>525</v>
      </c>
      <c r="P128" t="s">
        <v>525</v>
      </c>
      <c r="Q128">
        <v>1</v>
      </c>
      <c r="W128">
        <v>0</v>
      </c>
      <c r="X128">
        <v>-1718674368</v>
      </c>
      <c r="Y128">
        <v>7.0000000000000007E-2</v>
      </c>
      <c r="AA128">
        <v>0</v>
      </c>
      <c r="AB128">
        <v>111.99</v>
      </c>
      <c r="AC128">
        <v>13.5</v>
      </c>
      <c r="AD128">
        <v>0</v>
      </c>
      <c r="AE128">
        <v>0</v>
      </c>
      <c r="AF128">
        <v>111.99</v>
      </c>
      <c r="AG128">
        <v>13.5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T128">
        <v>7.0000000000000007E-2</v>
      </c>
      <c r="AV128">
        <v>0</v>
      </c>
      <c r="AW128">
        <v>2</v>
      </c>
      <c r="AX128">
        <v>34744443</v>
      </c>
      <c r="AY128">
        <v>1</v>
      </c>
      <c r="AZ128">
        <v>0</v>
      </c>
      <c r="BA128">
        <v>128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Y128*Source!I52</f>
        <v>0.10880100000000001</v>
      </c>
      <c r="CY128">
        <f>AB128</f>
        <v>111.99</v>
      </c>
      <c r="CZ128">
        <f>AF128</f>
        <v>111.99</v>
      </c>
      <c r="DA128">
        <f>AJ128</f>
        <v>1</v>
      </c>
      <c r="DB128">
        <v>0</v>
      </c>
      <c r="GQ128">
        <v>-1</v>
      </c>
      <c r="GR128">
        <v>-1</v>
      </c>
    </row>
    <row r="129" spans="1:200" x14ac:dyDescent="0.2">
      <c r="A129">
        <f>ROW(Source!A52)</f>
        <v>52</v>
      </c>
      <c r="B129">
        <v>34744228</v>
      </c>
      <c r="C129">
        <v>34744429</v>
      </c>
      <c r="D129">
        <v>31527379</v>
      </c>
      <c r="E129">
        <v>1</v>
      </c>
      <c r="F129">
        <v>1</v>
      </c>
      <c r="G129">
        <v>1</v>
      </c>
      <c r="H129">
        <v>2</v>
      </c>
      <c r="I129" t="s">
        <v>573</v>
      </c>
      <c r="J129" t="s">
        <v>574</v>
      </c>
      <c r="K129" t="s">
        <v>575</v>
      </c>
      <c r="L129">
        <v>1368</v>
      </c>
      <c r="N129">
        <v>1011</v>
      </c>
      <c r="O129" t="s">
        <v>525</v>
      </c>
      <c r="P129" t="s">
        <v>525</v>
      </c>
      <c r="Q129">
        <v>1</v>
      </c>
      <c r="W129">
        <v>0</v>
      </c>
      <c r="X129">
        <v>520357435</v>
      </c>
      <c r="Y129">
        <v>1.81</v>
      </c>
      <c r="AA129">
        <v>0</v>
      </c>
      <c r="AB129">
        <v>30</v>
      </c>
      <c r="AC129">
        <v>0</v>
      </c>
      <c r="AD129">
        <v>0</v>
      </c>
      <c r="AE129">
        <v>0</v>
      </c>
      <c r="AF129">
        <v>30</v>
      </c>
      <c r="AG129">
        <v>0</v>
      </c>
      <c r="AH129">
        <v>0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T129">
        <v>1.81</v>
      </c>
      <c r="AV129">
        <v>0</v>
      </c>
      <c r="AW129">
        <v>2</v>
      </c>
      <c r="AX129">
        <v>34744444</v>
      </c>
      <c r="AY129">
        <v>1</v>
      </c>
      <c r="AZ129">
        <v>0</v>
      </c>
      <c r="BA129">
        <v>129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Y129*Source!I52</f>
        <v>2.8132830000000002</v>
      </c>
      <c r="CY129">
        <f>AB129</f>
        <v>30</v>
      </c>
      <c r="CZ129">
        <f>AF129</f>
        <v>30</v>
      </c>
      <c r="DA129">
        <f>AJ129</f>
        <v>1</v>
      </c>
      <c r="DB129">
        <v>0</v>
      </c>
      <c r="GQ129">
        <v>-1</v>
      </c>
      <c r="GR129">
        <v>-1</v>
      </c>
    </row>
    <row r="130" spans="1:200" x14ac:dyDescent="0.2">
      <c r="A130">
        <f>ROW(Source!A52)</f>
        <v>52</v>
      </c>
      <c r="B130">
        <v>34744228</v>
      </c>
      <c r="C130">
        <v>34744429</v>
      </c>
      <c r="D130">
        <v>31528142</v>
      </c>
      <c r="E130">
        <v>1</v>
      </c>
      <c r="F130">
        <v>1</v>
      </c>
      <c r="G130">
        <v>1</v>
      </c>
      <c r="H130">
        <v>2</v>
      </c>
      <c r="I130" t="s">
        <v>538</v>
      </c>
      <c r="J130" t="s">
        <v>539</v>
      </c>
      <c r="K130" t="s">
        <v>540</v>
      </c>
      <c r="L130">
        <v>1368</v>
      </c>
      <c r="N130">
        <v>1011</v>
      </c>
      <c r="O130" t="s">
        <v>525</v>
      </c>
      <c r="P130" t="s">
        <v>525</v>
      </c>
      <c r="Q130">
        <v>1</v>
      </c>
      <c r="W130">
        <v>0</v>
      </c>
      <c r="X130">
        <v>1372534845</v>
      </c>
      <c r="Y130">
        <v>0.1</v>
      </c>
      <c r="AA130">
        <v>0</v>
      </c>
      <c r="AB130">
        <v>65.709999999999994</v>
      </c>
      <c r="AC130">
        <v>11.6</v>
      </c>
      <c r="AD130">
        <v>0</v>
      </c>
      <c r="AE130">
        <v>0</v>
      </c>
      <c r="AF130">
        <v>65.709999999999994</v>
      </c>
      <c r="AG130">
        <v>11.6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T130">
        <v>0.1</v>
      </c>
      <c r="AV130">
        <v>0</v>
      </c>
      <c r="AW130">
        <v>2</v>
      </c>
      <c r="AX130">
        <v>34744445</v>
      </c>
      <c r="AY130">
        <v>1</v>
      </c>
      <c r="AZ130">
        <v>0</v>
      </c>
      <c r="BA130">
        <v>130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Y130*Source!I52</f>
        <v>0.15543000000000001</v>
      </c>
      <c r="CY130">
        <f>AB130</f>
        <v>65.709999999999994</v>
      </c>
      <c r="CZ130">
        <f>AF130</f>
        <v>65.709999999999994</v>
      </c>
      <c r="DA130">
        <f>AJ130</f>
        <v>1</v>
      </c>
      <c r="DB130">
        <v>0</v>
      </c>
      <c r="GQ130">
        <v>-1</v>
      </c>
      <c r="GR130">
        <v>-1</v>
      </c>
    </row>
    <row r="131" spans="1:200" x14ac:dyDescent="0.2">
      <c r="A131">
        <f>ROW(Source!A52)</f>
        <v>52</v>
      </c>
      <c r="B131">
        <v>34744228</v>
      </c>
      <c r="C131">
        <v>34744429</v>
      </c>
      <c r="D131">
        <v>31444452</v>
      </c>
      <c r="E131">
        <v>1</v>
      </c>
      <c r="F131">
        <v>1</v>
      </c>
      <c r="G131">
        <v>1</v>
      </c>
      <c r="H131">
        <v>3</v>
      </c>
      <c r="I131" t="s">
        <v>37</v>
      </c>
      <c r="J131" t="s">
        <v>576</v>
      </c>
      <c r="K131" t="s">
        <v>38</v>
      </c>
      <c r="L131">
        <v>1348</v>
      </c>
      <c r="N131">
        <v>1009</v>
      </c>
      <c r="O131" t="s">
        <v>34</v>
      </c>
      <c r="P131" t="s">
        <v>34</v>
      </c>
      <c r="Q131">
        <v>1000</v>
      </c>
      <c r="W131">
        <v>0</v>
      </c>
      <c r="X131">
        <v>-699661963</v>
      </c>
      <c r="Y131">
        <v>2.5000000000000001E-2</v>
      </c>
      <c r="AA131">
        <v>1530</v>
      </c>
      <c r="AB131">
        <v>0</v>
      </c>
      <c r="AC131">
        <v>0</v>
      </c>
      <c r="AD131">
        <v>0</v>
      </c>
      <c r="AE131">
        <v>1530</v>
      </c>
      <c r="AF131">
        <v>0</v>
      </c>
      <c r="AG131">
        <v>0</v>
      </c>
      <c r="AH131">
        <v>0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T131">
        <v>2.5000000000000001E-2</v>
      </c>
      <c r="AV131">
        <v>0</v>
      </c>
      <c r="AW131">
        <v>2</v>
      </c>
      <c r="AX131">
        <v>34744446</v>
      </c>
      <c r="AY131">
        <v>1</v>
      </c>
      <c r="AZ131">
        <v>0</v>
      </c>
      <c r="BA131">
        <v>131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Y131*Source!I52</f>
        <v>3.8857500000000003E-2</v>
      </c>
      <c r="CY131">
        <f>AA131</f>
        <v>1530</v>
      </c>
      <c r="CZ131">
        <f>AE131</f>
        <v>1530</v>
      </c>
      <c r="DA131">
        <f>AI131</f>
        <v>1</v>
      </c>
      <c r="DB131">
        <v>0</v>
      </c>
      <c r="DH131">
        <f>Source!I52*SmtRes!Y131</f>
        <v>3.8857500000000003E-2</v>
      </c>
      <c r="DI131">
        <f>AA131</f>
        <v>1530</v>
      </c>
      <c r="DJ131">
        <f>EtalonRes!Y131</f>
        <v>1530</v>
      </c>
      <c r="DK131">
        <f>Source!BC52</f>
        <v>1</v>
      </c>
      <c r="GQ131">
        <v>-1</v>
      </c>
      <c r="GR131">
        <v>-1</v>
      </c>
    </row>
    <row r="132" spans="1:200" x14ac:dyDescent="0.2">
      <c r="A132">
        <f>ROW(Source!A52)</f>
        <v>52</v>
      </c>
      <c r="B132">
        <v>34744228</v>
      </c>
      <c r="C132">
        <v>34744429</v>
      </c>
      <c r="D132">
        <v>31444499</v>
      </c>
      <c r="E132">
        <v>1</v>
      </c>
      <c r="F132">
        <v>1</v>
      </c>
      <c r="G132">
        <v>1</v>
      </c>
      <c r="H132">
        <v>3</v>
      </c>
      <c r="I132" t="s">
        <v>100</v>
      </c>
      <c r="J132" t="s">
        <v>577</v>
      </c>
      <c r="K132" t="s">
        <v>101</v>
      </c>
      <c r="L132">
        <v>1348</v>
      </c>
      <c r="N132">
        <v>1009</v>
      </c>
      <c r="O132" t="s">
        <v>34</v>
      </c>
      <c r="P132" t="s">
        <v>34</v>
      </c>
      <c r="Q132">
        <v>1000</v>
      </c>
      <c r="W132">
        <v>0</v>
      </c>
      <c r="X132">
        <v>-967072784</v>
      </c>
      <c r="Y132">
        <v>0.19600000000000001</v>
      </c>
      <c r="AA132">
        <v>3390</v>
      </c>
      <c r="AB132">
        <v>0</v>
      </c>
      <c r="AC132">
        <v>0</v>
      </c>
      <c r="AD132">
        <v>0</v>
      </c>
      <c r="AE132">
        <v>3390</v>
      </c>
      <c r="AF132">
        <v>0</v>
      </c>
      <c r="AG132">
        <v>0</v>
      </c>
      <c r="AH132">
        <v>0</v>
      </c>
      <c r="AI132">
        <v>1</v>
      </c>
      <c r="AJ132">
        <v>1</v>
      </c>
      <c r="AK132">
        <v>1</v>
      </c>
      <c r="AL132">
        <v>1</v>
      </c>
      <c r="AN132">
        <v>0</v>
      </c>
      <c r="AO132">
        <v>1</v>
      </c>
      <c r="AP132">
        <v>0</v>
      </c>
      <c r="AQ132">
        <v>0</v>
      </c>
      <c r="AR132">
        <v>0</v>
      </c>
      <c r="AT132">
        <v>0.19600000000000001</v>
      </c>
      <c r="AV132">
        <v>0</v>
      </c>
      <c r="AW132">
        <v>2</v>
      </c>
      <c r="AX132">
        <v>34744447</v>
      </c>
      <c r="AY132">
        <v>1</v>
      </c>
      <c r="AZ132">
        <v>0</v>
      </c>
      <c r="BA132">
        <v>132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Y132*Source!I52</f>
        <v>0.30464279999999999</v>
      </c>
      <c r="CY132">
        <f>AA132</f>
        <v>3390</v>
      </c>
      <c r="CZ132">
        <f>AE132</f>
        <v>3390</v>
      </c>
      <c r="DA132">
        <f>AI132</f>
        <v>1</v>
      </c>
      <c r="DB132">
        <v>0</v>
      </c>
      <c r="DH132">
        <f>Source!I52*SmtRes!Y132</f>
        <v>0.30464279999999999</v>
      </c>
      <c r="DI132">
        <f>AA132</f>
        <v>3390</v>
      </c>
      <c r="DJ132">
        <f>EtalonRes!Y132</f>
        <v>3390</v>
      </c>
      <c r="DK132">
        <f>Source!BC52</f>
        <v>1</v>
      </c>
      <c r="GQ132">
        <v>-1</v>
      </c>
      <c r="GR132">
        <v>-1</v>
      </c>
    </row>
    <row r="133" spans="1:200" x14ac:dyDescent="0.2">
      <c r="A133">
        <f>ROW(Source!A52)</f>
        <v>52</v>
      </c>
      <c r="B133">
        <v>34744228</v>
      </c>
      <c r="C133">
        <v>34744429</v>
      </c>
      <c r="D133">
        <v>31444650</v>
      </c>
      <c r="E133">
        <v>1</v>
      </c>
      <c r="F133">
        <v>1</v>
      </c>
      <c r="G133">
        <v>1</v>
      </c>
      <c r="H133">
        <v>3</v>
      </c>
      <c r="I133" t="s">
        <v>87</v>
      </c>
      <c r="J133" t="s">
        <v>578</v>
      </c>
      <c r="K133" t="s">
        <v>88</v>
      </c>
      <c r="L133">
        <v>1348</v>
      </c>
      <c r="N133">
        <v>1009</v>
      </c>
      <c r="O133" t="s">
        <v>34</v>
      </c>
      <c r="P133" t="s">
        <v>34</v>
      </c>
      <c r="Q133">
        <v>1000</v>
      </c>
      <c r="W133">
        <v>0</v>
      </c>
      <c r="X133">
        <v>-1709508773</v>
      </c>
      <c r="Y133">
        <v>0.06</v>
      </c>
      <c r="AA133">
        <v>2606.9</v>
      </c>
      <c r="AB133">
        <v>0</v>
      </c>
      <c r="AC133">
        <v>0</v>
      </c>
      <c r="AD133">
        <v>0</v>
      </c>
      <c r="AE133">
        <v>2606.9</v>
      </c>
      <c r="AF133">
        <v>0</v>
      </c>
      <c r="AG133">
        <v>0</v>
      </c>
      <c r="AH133">
        <v>0</v>
      </c>
      <c r="AI133">
        <v>1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T133">
        <v>0.06</v>
      </c>
      <c r="AV133">
        <v>0</v>
      </c>
      <c r="AW133">
        <v>2</v>
      </c>
      <c r="AX133">
        <v>34744448</v>
      </c>
      <c r="AY133">
        <v>1</v>
      </c>
      <c r="AZ133">
        <v>0</v>
      </c>
      <c r="BA133">
        <v>133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Y133*Source!I52</f>
        <v>9.3257999999999994E-2</v>
      </c>
      <c r="CY133">
        <f>AA133</f>
        <v>2606.9</v>
      </c>
      <c r="CZ133">
        <f>AE133</f>
        <v>2606.9</v>
      </c>
      <c r="DA133">
        <f>AI133</f>
        <v>1</v>
      </c>
      <c r="DB133">
        <v>0</v>
      </c>
      <c r="DH133">
        <f>Source!I52*SmtRes!Y133</f>
        <v>9.3257999999999994E-2</v>
      </c>
      <c r="DI133">
        <f>AA133</f>
        <v>2606.9</v>
      </c>
      <c r="DJ133">
        <f>EtalonRes!Y133</f>
        <v>2606.9</v>
      </c>
      <c r="DK133">
        <f>Source!BC52</f>
        <v>1</v>
      </c>
      <c r="GQ133">
        <v>-1</v>
      </c>
      <c r="GR133">
        <v>-1</v>
      </c>
    </row>
    <row r="134" spans="1:200" x14ac:dyDescent="0.2">
      <c r="A134">
        <f>ROW(Source!A52)</f>
        <v>52</v>
      </c>
      <c r="B134">
        <v>34744228</v>
      </c>
      <c r="C134">
        <v>34744429</v>
      </c>
      <c r="D134">
        <v>31477318</v>
      </c>
      <c r="E134">
        <v>1</v>
      </c>
      <c r="F134">
        <v>1</v>
      </c>
      <c r="G134">
        <v>1</v>
      </c>
      <c r="H134">
        <v>3</v>
      </c>
      <c r="I134" t="s">
        <v>133</v>
      </c>
      <c r="J134" t="s">
        <v>579</v>
      </c>
      <c r="K134" t="s">
        <v>134</v>
      </c>
      <c r="L134">
        <v>1327</v>
      </c>
      <c r="N134">
        <v>1005</v>
      </c>
      <c r="O134" t="s">
        <v>135</v>
      </c>
      <c r="P134" t="s">
        <v>135</v>
      </c>
      <c r="Q134">
        <v>1</v>
      </c>
      <c r="W134">
        <v>0</v>
      </c>
      <c r="X134">
        <v>1865700532</v>
      </c>
      <c r="Y134">
        <v>110</v>
      </c>
      <c r="AA134">
        <v>6.2</v>
      </c>
      <c r="AB134">
        <v>0</v>
      </c>
      <c r="AC134">
        <v>0</v>
      </c>
      <c r="AD134">
        <v>0</v>
      </c>
      <c r="AE134">
        <v>6.2</v>
      </c>
      <c r="AF134">
        <v>0</v>
      </c>
      <c r="AG134">
        <v>0</v>
      </c>
      <c r="AH134">
        <v>0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T134">
        <v>110</v>
      </c>
      <c r="AV134">
        <v>0</v>
      </c>
      <c r="AW134">
        <v>2</v>
      </c>
      <c r="AX134">
        <v>34744449</v>
      </c>
      <c r="AY134">
        <v>1</v>
      </c>
      <c r="AZ134">
        <v>0</v>
      </c>
      <c r="BA134">
        <v>134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Y134*Source!I52</f>
        <v>170.97300000000001</v>
      </c>
      <c r="CY134">
        <f>AA134</f>
        <v>6.2</v>
      </c>
      <c r="CZ134">
        <f>AE134</f>
        <v>6.2</v>
      </c>
      <c r="DA134">
        <f>AI134</f>
        <v>1</v>
      </c>
      <c r="DB134">
        <v>0</v>
      </c>
      <c r="DH134">
        <f>Source!I52*SmtRes!Y134</f>
        <v>170.97300000000001</v>
      </c>
      <c r="DI134">
        <f>AA134</f>
        <v>6.2</v>
      </c>
      <c r="DJ134">
        <f>EtalonRes!Y134</f>
        <v>6.2</v>
      </c>
      <c r="DK134">
        <f>Source!BC52</f>
        <v>1</v>
      </c>
      <c r="GQ134">
        <v>-1</v>
      </c>
      <c r="GR134">
        <v>-1</v>
      </c>
    </row>
    <row r="135" spans="1:200" x14ac:dyDescent="0.2">
      <c r="A135">
        <f>ROW(Source!A53)</f>
        <v>53</v>
      </c>
      <c r="B135">
        <v>34744229</v>
      </c>
      <c r="C135">
        <v>34744429</v>
      </c>
      <c r="D135">
        <v>31709494</v>
      </c>
      <c r="E135">
        <v>1</v>
      </c>
      <c r="F135">
        <v>1</v>
      </c>
      <c r="G135">
        <v>1</v>
      </c>
      <c r="H135">
        <v>1</v>
      </c>
      <c r="I135" t="s">
        <v>571</v>
      </c>
      <c r="K135" t="s">
        <v>572</v>
      </c>
      <c r="L135">
        <v>1191</v>
      </c>
      <c r="N135">
        <v>1013</v>
      </c>
      <c r="O135" t="s">
        <v>521</v>
      </c>
      <c r="P135" t="s">
        <v>521</v>
      </c>
      <c r="Q135">
        <v>1</v>
      </c>
      <c r="W135">
        <v>0</v>
      </c>
      <c r="X135">
        <v>-1081351934</v>
      </c>
      <c r="Y135">
        <v>17.510000000000002</v>
      </c>
      <c r="AA135">
        <v>0</v>
      </c>
      <c r="AB135">
        <v>0</v>
      </c>
      <c r="AC135">
        <v>0</v>
      </c>
      <c r="AD135">
        <v>63.73</v>
      </c>
      <c r="AE135">
        <v>0</v>
      </c>
      <c r="AF135">
        <v>0</v>
      </c>
      <c r="AG135">
        <v>0</v>
      </c>
      <c r="AH135">
        <v>9.4</v>
      </c>
      <c r="AI135">
        <v>1</v>
      </c>
      <c r="AJ135">
        <v>1</v>
      </c>
      <c r="AK135">
        <v>1</v>
      </c>
      <c r="AL135">
        <v>6.78</v>
      </c>
      <c r="AN135">
        <v>0</v>
      </c>
      <c r="AO135">
        <v>1</v>
      </c>
      <c r="AP135">
        <v>0</v>
      </c>
      <c r="AQ135">
        <v>0</v>
      </c>
      <c r="AR135">
        <v>0</v>
      </c>
      <c r="AT135">
        <v>17.510000000000002</v>
      </c>
      <c r="AV135">
        <v>1</v>
      </c>
      <c r="AW135">
        <v>2</v>
      </c>
      <c r="AX135">
        <v>34744440</v>
      </c>
      <c r="AY135">
        <v>1</v>
      </c>
      <c r="AZ135">
        <v>0</v>
      </c>
      <c r="BA135">
        <v>135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Y135*Source!I53</f>
        <v>27.215793000000001</v>
      </c>
      <c r="CY135">
        <f>AD135</f>
        <v>63.73</v>
      </c>
      <c r="CZ135">
        <f>AH135</f>
        <v>9.4</v>
      </c>
      <c r="DA135">
        <f>AL135</f>
        <v>6.78</v>
      </c>
      <c r="DB135">
        <v>0</v>
      </c>
      <c r="GQ135">
        <v>-1</v>
      </c>
      <c r="GR135">
        <v>-1</v>
      </c>
    </row>
    <row r="136" spans="1:200" x14ac:dyDescent="0.2">
      <c r="A136">
        <f>ROW(Source!A53)</f>
        <v>53</v>
      </c>
      <c r="B136">
        <v>34744229</v>
      </c>
      <c r="C136">
        <v>34744429</v>
      </c>
      <c r="D136">
        <v>31709492</v>
      </c>
      <c r="E136">
        <v>1</v>
      </c>
      <c r="F136">
        <v>1</v>
      </c>
      <c r="G136">
        <v>1</v>
      </c>
      <c r="H136">
        <v>1</v>
      </c>
      <c r="I136" t="s">
        <v>531</v>
      </c>
      <c r="K136" t="s">
        <v>532</v>
      </c>
      <c r="L136">
        <v>1191</v>
      </c>
      <c r="N136">
        <v>1013</v>
      </c>
      <c r="O136" t="s">
        <v>521</v>
      </c>
      <c r="P136" t="s">
        <v>521</v>
      </c>
      <c r="Q136">
        <v>1</v>
      </c>
      <c r="W136">
        <v>0</v>
      </c>
      <c r="X136">
        <v>-1417349443</v>
      </c>
      <c r="Y136">
        <v>0.28000000000000003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1</v>
      </c>
      <c r="AJ136">
        <v>1</v>
      </c>
      <c r="AK136">
        <v>6.78</v>
      </c>
      <c r="AL136">
        <v>1</v>
      </c>
      <c r="AN136">
        <v>0</v>
      </c>
      <c r="AO136">
        <v>1</v>
      </c>
      <c r="AP136">
        <v>0</v>
      </c>
      <c r="AQ136">
        <v>0</v>
      </c>
      <c r="AR136">
        <v>0</v>
      </c>
      <c r="AT136">
        <v>0.28000000000000003</v>
      </c>
      <c r="AV136">
        <v>2</v>
      </c>
      <c r="AW136">
        <v>2</v>
      </c>
      <c r="AX136">
        <v>34744441</v>
      </c>
      <c r="AY136">
        <v>1</v>
      </c>
      <c r="AZ136">
        <v>0</v>
      </c>
      <c r="BA136">
        <v>136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Y136*Source!I53</f>
        <v>0.43520400000000004</v>
      </c>
      <c r="CY136">
        <f>AD136</f>
        <v>0</v>
      </c>
      <c r="CZ136">
        <f>AH136</f>
        <v>0</v>
      </c>
      <c r="DA136">
        <f>AL136</f>
        <v>1</v>
      </c>
      <c r="DB136">
        <v>0</v>
      </c>
      <c r="GQ136">
        <v>-1</v>
      </c>
      <c r="GR136">
        <v>-1</v>
      </c>
    </row>
    <row r="137" spans="1:200" x14ac:dyDescent="0.2">
      <c r="A137">
        <f>ROW(Source!A53)</f>
        <v>53</v>
      </c>
      <c r="B137">
        <v>34744229</v>
      </c>
      <c r="C137">
        <v>34744429</v>
      </c>
      <c r="D137">
        <v>31526651</v>
      </c>
      <c r="E137">
        <v>1</v>
      </c>
      <c r="F137">
        <v>1</v>
      </c>
      <c r="G137">
        <v>1</v>
      </c>
      <c r="H137">
        <v>2</v>
      </c>
      <c r="I137" t="s">
        <v>533</v>
      </c>
      <c r="J137" t="s">
        <v>534</v>
      </c>
      <c r="K137" t="s">
        <v>535</v>
      </c>
      <c r="L137">
        <v>1368</v>
      </c>
      <c r="N137">
        <v>1011</v>
      </c>
      <c r="O137" t="s">
        <v>525</v>
      </c>
      <c r="P137" t="s">
        <v>525</v>
      </c>
      <c r="Q137">
        <v>1</v>
      </c>
      <c r="W137">
        <v>0</v>
      </c>
      <c r="X137">
        <v>-1460065968</v>
      </c>
      <c r="Y137">
        <v>0.11</v>
      </c>
      <c r="AA137">
        <v>0</v>
      </c>
      <c r="AB137">
        <v>585.79</v>
      </c>
      <c r="AC137">
        <v>13.5</v>
      </c>
      <c r="AD137">
        <v>0</v>
      </c>
      <c r="AE137">
        <v>0</v>
      </c>
      <c r="AF137">
        <v>86.4</v>
      </c>
      <c r="AG137">
        <v>13.5</v>
      </c>
      <c r="AH137">
        <v>0</v>
      </c>
      <c r="AI137">
        <v>1</v>
      </c>
      <c r="AJ137">
        <v>6.78</v>
      </c>
      <c r="AK137">
        <v>1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T137">
        <v>0.11</v>
      </c>
      <c r="AV137">
        <v>0</v>
      </c>
      <c r="AW137">
        <v>2</v>
      </c>
      <c r="AX137">
        <v>34744442</v>
      </c>
      <c r="AY137">
        <v>1</v>
      </c>
      <c r="AZ137">
        <v>0</v>
      </c>
      <c r="BA137">
        <v>137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Y137*Source!I53</f>
        <v>0.17097300000000001</v>
      </c>
      <c r="CY137">
        <f>AB137</f>
        <v>585.79</v>
      </c>
      <c r="CZ137">
        <f>AF137</f>
        <v>86.4</v>
      </c>
      <c r="DA137">
        <f>AJ137</f>
        <v>6.78</v>
      </c>
      <c r="DB137">
        <v>0</v>
      </c>
      <c r="GQ137">
        <v>-1</v>
      </c>
      <c r="GR137">
        <v>-1</v>
      </c>
    </row>
    <row r="138" spans="1:200" x14ac:dyDescent="0.2">
      <c r="A138">
        <f>ROW(Source!A53)</f>
        <v>53</v>
      </c>
      <c r="B138">
        <v>34744229</v>
      </c>
      <c r="C138">
        <v>34744429</v>
      </c>
      <c r="D138">
        <v>31526753</v>
      </c>
      <c r="E138">
        <v>1</v>
      </c>
      <c r="F138">
        <v>1</v>
      </c>
      <c r="G138">
        <v>1</v>
      </c>
      <c r="H138">
        <v>2</v>
      </c>
      <c r="I138" t="s">
        <v>554</v>
      </c>
      <c r="J138" t="s">
        <v>555</v>
      </c>
      <c r="K138" t="s">
        <v>556</v>
      </c>
      <c r="L138">
        <v>1368</v>
      </c>
      <c r="N138">
        <v>1011</v>
      </c>
      <c r="O138" t="s">
        <v>525</v>
      </c>
      <c r="P138" t="s">
        <v>525</v>
      </c>
      <c r="Q138">
        <v>1</v>
      </c>
      <c r="W138">
        <v>0</v>
      </c>
      <c r="X138">
        <v>-1718674368</v>
      </c>
      <c r="Y138">
        <v>7.0000000000000007E-2</v>
      </c>
      <c r="AA138">
        <v>0</v>
      </c>
      <c r="AB138">
        <v>759.29</v>
      </c>
      <c r="AC138">
        <v>13.5</v>
      </c>
      <c r="AD138">
        <v>0</v>
      </c>
      <c r="AE138">
        <v>0</v>
      </c>
      <c r="AF138">
        <v>111.99</v>
      </c>
      <c r="AG138">
        <v>13.5</v>
      </c>
      <c r="AH138">
        <v>0</v>
      </c>
      <c r="AI138">
        <v>1</v>
      </c>
      <c r="AJ138">
        <v>6.78</v>
      </c>
      <c r="AK138">
        <v>1</v>
      </c>
      <c r="AL138">
        <v>1</v>
      </c>
      <c r="AN138">
        <v>0</v>
      </c>
      <c r="AO138">
        <v>1</v>
      </c>
      <c r="AP138">
        <v>0</v>
      </c>
      <c r="AQ138">
        <v>0</v>
      </c>
      <c r="AR138">
        <v>0</v>
      </c>
      <c r="AT138">
        <v>7.0000000000000007E-2</v>
      </c>
      <c r="AV138">
        <v>0</v>
      </c>
      <c r="AW138">
        <v>2</v>
      </c>
      <c r="AX138">
        <v>34744443</v>
      </c>
      <c r="AY138">
        <v>1</v>
      </c>
      <c r="AZ138">
        <v>0</v>
      </c>
      <c r="BA138">
        <v>138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Y138*Source!I53</f>
        <v>0.10880100000000001</v>
      </c>
      <c r="CY138">
        <f>AB138</f>
        <v>759.29</v>
      </c>
      <c r="CZ138">
        <f>AF138</f>
        <v>111.99</v>
      </c>
      <c r="DA138">
        <f>AJ138</f>
        <v>6.78</v>
      </c>
      <c r="DB138">
        <v>0</v>
      </c>
      <c r="GQ138">
        <v>-1</v>
      </c>
      <c r="GR138">
        <v>-1</v>
      </c>
    </row>
    <row r="139" spans="1:200" x14ac:dyDescent="0.2">
      <c r="A139">
        <f>ROW(Source!A53)</f>
        <v>53</v>
      </c>
      <c r="B139">
        <v>34744229</v>
      </c>
      <c r="C139">
        <v>34744429</v>
      </c>
      <c r="D139">
        <v>31527379</v>
      </c>
      <c r="E139">
        <v>1</v>
      </c>
      <c r="F139">
        <v>1</v>
      </c>
      <c r="G139">
        <v>1</v>
      </c>
      <c r="H139">
        <v>2</v>
      </c>
      <c r="I139" t="s">
        <v>573</v>
      </c>
      <c r="J139" t="s">
        <v>574</v>
      </c>
      <c r="K139" t="s">
        <v>575</v>
      </c>
      <c r="L139">
        <v>1368</v>
      </c>
      <c r="N139">
        <v>1011</v>
      </c>
      <c r="O139" t="s">
        <v>525</v>
      </c>
      <c r="P139" t="s">
        <v>525</v>
      </c>
      <c r="Q139">
        <v>1</v>
      </c>
      <c r="W139">
        <v>0</v>
      </c>
      <c r="X139">
        <v>520357435</v>
      </c>
      <c r="Y139">
        <v>1.81</v>
      </c>
      <c r="AA139">
        <v>0</v>
      </c>
      <c r="AB139">
        <v>203.4</v>
      </c>
      <c r="AC139">
        <v>0</v>
      </c>
      <c r="AD139">
        <v>0</v>
      </c>
      <c r="AE139">
        <v>0</v>
      </c>
      <c r="AF139">
        <v>30</v>
      </c>
      <c r="AG139">
        <v>0</v>
      </c>
      <c r="AH139">
        <v>0</v>
      </c>
      <c r="AI139">
        <v>1</v>
      </c>
      <c r="AJ139">
        <v>6.78</v>
      </c>
      <c r="AK139">
        <v>1</v>
      </c>
      <c r="AL139">
        <v>1</v>
      </c>
      <c r="AN139">
        <v>0</v>
      </c>
      <c r="AO139">
        <v>1</v>
      </c>
      <c r="AP139">
        <v>0</v>
      </c>
      <c r="AQ139">
        <v>0</v>
      </c>
      <c r="AR139">
        <v>0</v>
      </c>
      <c r="AT139">
        <v>1.81</v>
      </c>
      <c r="AV139">
        <v>0</v>
      </c>
      <c r="AW139">
        <v>2</v>
      </c>
      <c r="AX139">
        <v>34744444</v>
      </c>
      <c r="AY139">
        <v>1</v>
      </c>
      <c r="AZ139">
        <v>0</v>
      </c>
      <c r="BA139">
        <v>139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Y139*Source!I53</f>
        <v>2.8132830000000002</v>
      </c>
      <c r="CY139">
        <f>AB139</f>
        <v>203.4</v>
      </c>
      <c r="CZ139">
        <f>AF139</f>
        <v>30</v>
      </c>
      <c r="DA139">
        <f>AJ139</f>
        <v>6.78</v>
      </c>
      <c r="DB139">
        <v>0</v>
      </c>
      <c r="GQ139">
        <v>-1</v>
      </c>
      <c r="GR139">
        <v>-1</v>
      </c>
    </row>
    <row r="140" spans="1:200" x14ac:dyDescent="0.2">
      <c r="A140">
        <f>ROW(Source!A53)</f>
        <v>53</v>
      </c>
      <c r="B140">
        <v>34744229</v>
      </c>
      <c r="C140">
        <v>34744429</v>
      </c>
      <c r="D140">
        <v>31528142</v>
      </c>
      <c r="E140">
        <v>1</v>
      </c>
      <c r="F140">
        <v>1</v>
      </c>
      <c r="G140">
        <v>1</v>
      </c>
      <c r="H140">
        <v>2</v>
      </c>
      <c r="I140" t="s">
        <v>538</v>
      </c>
      <c r="J140" t="s">
        <v>539</v>
      </c>
      <c r="K140" t="s">
        <v>540</v>
      </c>
      <c r="L140">
        <v>1368</v>
      </c>
      <c r="N140">
        <v>1011</v>
      </c>
      <c r="O140" t="s">
        <v>525</v>
      </c>
      <c r="P140" t="s">
        <v>525</v>
      </c>
      <c r="Q140">
        <v>1</v>
      </c>
      <c r="W140">
        <v>0</v>
      </c>
      <c r="X140">
        <v>1372534845</v>
      </c>
      <c r="Y140">
        <v>0.1</v>
      </c>
      <c r="AA140">
        <v>0</v>
      </c>
      <c r="AB140">
        <v>445.51</v>
      </c>
      <c r="AC140">
        <v>11.6</v>
      </c>
      <c r="AD140">
        <v>0</v>
      </c>
      <c r="AE140">
        <v>0</v>
      </c>
      <c r="AF140">
        <v>65.709999999999994</v>
      </c>
      <c r="AG140">
        <v>11.6</v>
      </c>
      <c r="AH140">
        <v>0</v>
      </c>
      <c r="AI140">
        <v>1</v>
      </c>
      <c r="AJ140">
        <v>6.78</v>
      </c>
      <c r="AK140">
        <v>1</v>
      </c>
      <c r="AL140">
        <v>1</v>
      </c>
      <c r="AN140">
        <v>0</v>
      </c>
      <c r="AO140">
        <v>1</v>
      </c>
      <c r="AP140">
        <v>0</v>
      </c>
      <c r="AQ140">
        <v>0</v>
      </c>
      <c r="AR140">
        <v>0</v>
      </c>
      <c r="AT140">
        <v>0.1</v>
      </c>
      <c r="AV140">
        <v>0</v>
      </c>
      <c r="AW140">
        <v>2</v>
      </c>
      <c r="AX140">
        <v>34744445</v>
      </c>
      <c r="AY140">
        <v>1</v>
      </c>
      <c r="AZ140">
        <v>0</v>
      </c>
      <c r="BA140">
        <v>140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Y140*Source!I53</f>
        <v>0.15543000000000001</v>
      </c>
      <c r="CY140">
        <f>AB140</f>
        <v>445.51</v>
      </c>
      <c r="CZ140">
        <f>AF140</f>
        <v>65.709999999999994</v>
      </c>
      <c r="DA140">
        <f>AJ140</f>
        <v>6.78</v>
      </c>
      <c r="DB140">
        <v>0</v>
      </c>
      <c r="GQ140">
        <v>-1</v>
      </c>
      <c r="GR140">
        <v>-1</v>
      </c>
    </row>
    <row r="141" spans="1:200" x14ac:dyDescent="0.2">
      <c r="A141">
        <f>ROW(Source!A53)</f>
        <v>53</v>
      </c>
      <c r="B141">
        <v>34744229</v>
      </c>
      <c r="C141">
        <v>34744429</v>
      </c>
      <c r="D141">
        <v>31444452</v>
      </c>
      <c r="E141">
        <v>1</v>
      </c>
      <c r="F141">
        <v>1</v>
      </c>
      <c r="G141">
        <v>1</v>
      </c>
      <c r="H141">
        <v>3</v>
      </c>
      <c r="I141" t="s">
        <v>37</v>
      </c>
      <c r="J141" t="s">
        <v>576</v>
      </c>
      <c r="K141" t="s">
        <v>38</v>
      </c>
      <c r="L141">
        <v>1348</v>
      </c>
      <c r="N141">
        <v>1009</v>
      </c>
      <c r="O141" t="s">
        <v>34</v>
      </c>
      <c r="P141" t="s">
        <v>34</v>
      </c>
      <c r="Q141">
        <v>1000</v>
      </c>
      <c r="W141">
        <v>0</v>
      </c>
      <c r="X141">
        <v>-699661963</v>
      </c>
      <c r="Y141">
        <v>2.5000000000000001E-2</v>
      </c>
      <c r="AA141">
        <v>10373.4</v>
      </c>
      <c r="AB141">
        <v>0</v>
      </c>
      <c r="AC141">
        <v>0</v>
      </c>
      <c r="AD141">
        <v>0</v>
      </c>
      <c r="AE141">
        <v>1530</v>
      </c>
      <c r="AF141">
        <v>0</v>
      </c>
      <c r="AG141">
        <v>0</v>
      </c>
      <c r="AH141">
        <v>0</v>
      </c>
      <c r="AI141">
        <v>6.78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T141">
        <v>2.5000000000000001E-2</v>
      </c>
      <c r="AV141">
        <v>0</v>
      </c>
      <c r="AW141">
        <v>2</v>
      </c>
      <c r="AX141">
        <v>34744446</v>
      </c>
      <c r="AY141">
        <v>1</v>
      </c>
      <c r="AZ141">
        <v>0</v>
      </c>
      <c r="BA141">
        <v>141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Y141*Source!I53</f>
        <v>3.8857500000000003E-2</v>
      </c>
      <c r="CY141">
        <f>AA141</f>
        <v>10373.4</v>
      </c>
      <c r="CZ141">
        <f>AE141</f>
        <v>1530</v>
      </c>
      <c r="DA141">
        <f>AI141</f>
        <v>6.78</v>
      </c>
      <c r="DB141">
        <v>0</v>
      </c>
      <c r="DH141">
        <f>Source!I53*SmtRes!Y141</f>
        <v>3.8857500000000003E-2</v>
      </c>
      <c r="DI141">
        <f>AA141</f>
        <v>10373.4</v>
      </c>
      <c r="DJ141">
        <f>EtalonRes!Y141</f>
        <v>1530</v>
      </c>
      <c r="DK141">
        <f>Source!BC53</f>
        <v>6.78</v>
      </c>
      <c r="GQ141">
        <v>-1</v>
      </c>
      <c r="GR141">
        <v>-1</v>
      </c>
    </row>
    <row r="142" spans="1:200" x14ac:dyDescent="0.2">
      <c r="A142">
        <f>ROW(Source!A53)</f>
        <v>53</v>
      </c>
      <c r="B142">
        <v>34744229</v>
      </c>
      <c r="C142">
        <v>34744429</v>
      </c>
      <c r="D142">
        <v>31444499</v>
      </c>
      <c r="E142">
        <v>1</v>
      </c>
      <c r="F142">
        <v>1</v>
      </c>
      <c r="G142">
        <v>1</v>
      </c>
      <c r="H142">
        <v>3</v>
      </c>
      <c r="I142" t="s">
        <v>100</v>
      </c>
      <c r="J142" t="s">
        <v>577</v>
      </c>
      <c r="K142" t="s">
        <v>101</v>
      </c>
      <c r="L142">
        <v>1348</v>
      </c>
      <c r="N142">
        <v>1009</v>
      </c>
      <c r="O142" t="s">
        <v>34</v>
      </c>
      <c r="P142" t="s">
        <v>34</v>
      </c>
      <c r="Q142">
        <v>1000</v>
      </c>
      <c r="W142">
        <v>0</v>
      </c>
      <c r="X142">
        <v>-967072784</v>
      </c>
      <c r="Y142">
        <v>0.19600000000000001</v>
      </c>
      <c r="AA142">
        <v>22984.2</v>
      </c>
      <c r="AB142">
        <v>0</v>
      </c>
      <c r="AC142">
        <v>0</v>
      </c>
      <c r="AD142">
        <v>0</v>
      </c>
      <c r="AE142">
        <v>3390</v>
      </c>
      <c r="AF142">
        <v>0</v>
      </c>
      <c r="AG142">
        <v>0</v>
      </c>
      <c r="AH142">
        <v>0</v>
      </c>
      <c r="AI142">
        <v>6.78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0</v>
      </c>
      <c r="AQ142">
        <v>0</v>
      </c>
      <c r="AR142">
        <v>0</v>
      </c>
      <c r="AT142">
        <v>0.19600000000000001</v>
      </c>
      <c r="AV142">
        <v>0</v>
      </c>
      <c r="AW142">
        <v>2</v>
      </c>
      <c r="AX142">
        <v>34744447</v>
      </c>
      <c r="AY142">
        <v>1</v>
      </c>
      <c r="AZ142">
        <v>0</v>
      </c>
      <c r="BA142">
        <v>142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Y142*Source!I53</f>
        <v>0.30464279999999999</v>
      </c>
      <c r="CY142">
        <f>AA142</f>
        <v>22984.2</v>
      </c>
      <c r="CZ142">
        <f>AE142</f>
        <v>3390</v>
      </c>
      <c r="DA142">
        <f>AI142</f>
        <v>6.78</v>
      </c>
      <c r="DB142">
        <v>0</v>
      </c>
      <c r="DH142">
        <f>Source!I53*SmtRes!Y142</f>
        <v>0.30464279999999999</v>
      </c>
      <c r="DI142">
        <f>AA142</f>
        <v>22984.2</v>
      </c>
      <c r="DJ142">
        <f>EtalonRes!Y142</f>
        <v>3390</v>
      </c>
      <c r="DK142">
        <f>Source!BC53</f>
        <v>6.78</v>
      </c>
      <c r="GQ142">
        <v>-1</v>
      </c>
      <c r="GR142">
        <v>-1</v>
      </c>
    </row>
    <row r="143" spans="1:200" x14ac:dyDescent="0.2">
      <c r="A143">
        <f>ROW(Source!A53)</f>
        <v>53</v>
      </c>
      <c r="B143">
        <v>34744229</v>
      </c>
      <c r="C143">
        <v>34744429</v>
      </c>
      <c r="D143">
        <v>31444650</v>
      </c>
      <c r="E143">
        <v>1</v>
      </c>
      <c r="F143">
        <v>1</v>
      </c>
      <c r="G143">
        <v>1</v>
      </c>
      <c r="H143">
        <v>3</v>
      </c>
      <c r="I143" t="s">
        <v>87</v>
      </c>
      <c r="J143" t="s">
        <v>578</v>
      </c>
      <c r="K143" t="s">
        <v>88</v>
      </c>
      <c r="L143">
        <v>1348</v>
      </c>
      <c r="N143">
        <v>1009</v>
      </c>
      <c r="O143" t="s">
        <v>34</v>
      </c>
      <c r="P143" t="s">
        <v>34</v>
      </c>
      <c r="Q143">
        <v>1000</v>
      </c>
      <c r="W143">
        <v>0</v>
      </c>
      <c r="X143">
        <v>-1709508773</v>
      </c>
      <c r="Y143">
        <v>0.06</v>
      </c>
      <c r="AA143">
        <v>17674.78</v>
      </c>
      <c r="AB143">
        <v>0</v>
      </c>
      <c r="AC143">
        <v>0</v>
      </c>
      <c r="AD143">
        <v>0</v>
      </c>
      <c r="AE143">
        <v>2606.9</v>
      </c>
      <c r="AF143">
        <v>0</v>
      </c>
      <c r="AG143">
        <v>0</v>
      </c>
      <c r="AH143">
        <v>0</v>
      </c>
      <c r="AI143">
        <v>6.78</v>
      </c>
      <c r="AJ143">
        <v>1</v>
      </c>
      <c r="AK143">
        <v>1</v>
      </c>
      <c r="AL143">
        <v>1</v>
      </c>
      <c r="AN143">
        <v>0</v>
      </c>
      <c r="AO143">
        <v>1</v>
      </c>
      <c r="AP143">
        <v>0</v>
      </c>
      <c r="AQ143">
        <v>0</v>
      </c>
      <c r="AR143">
        <v>0</v>
      </c>
      <c r="AT143">
        <v>0.06</v>
      </c>
      <c r="AV143">
        <v>0</v>
      </c>
      <c r="AW143">
        <v>2</v>
      </c>
      <c r="AX143">
        <v>34744448</v>
      </c>
      <c r="AY143">
        <v>1</v>
      </c>
      <c r="AZ143">
        <v>0</v>
      </c>
      <c r="BA143">
        <v>143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Y143*Source!I53</f>
        <v>9.3257999999999994E-2</v>
      </c>
      <c r="CY143">
        <f>AA143</f>
        <v>17674.78</v>
      </c>
      <c r="CZ143">
        <f>AE143</f>
        <v>2606.9</v>
      </c>
      <c r="DA143">
        <f>AI143</f>
        <v>6.78</v>
      </c>
      <c r="DB143">
        <v>0</v>
      </c>
      <c r="DH143">
        <f>Source!I53*SmtRes!Y143</f>
        <v>9.3257999999999994E-2</v>
      </c>
      <c r="DI143">
        <f>AA143</f>
        <v>17674.78</v>
      </c>
      <c r="DJ143">
        <f>EtalonRes!Y143</f>
        <v>2606.9</v>
      </c>
      <c r="DK143">
        <f>Source!BC53</f>
        <v>6.78</v>
      </c>
      <c r="GQ143">
        <v>-1</v>
      </c>
      <c r="GR143">
        <v>-1</v>
      </c>
    </row>
    <row r="144" spans="1:200" x14ac:dyDescent="0.2">
      <c r="A144">
        <f>ROW(Source!A53)</f>
        <v>53</v>
      </c>
      <c r="B144">
        <v>34744229</v>
      </c>
      <c r="C144">
        <v>34744429</v>
      </c>
      <c r="D144">
        <v>31477318</v>
      </c>
      <c r="E144">
        <v>1</v>
      </c>
      <c r="F144">
        <v>1</v>
      </c>
      <c r="G144">
        <v>1</v>
      </c>
      <c r="H144">
        <v>3</v>
      </c>
      <c r="I144" t="s">
        <v>133</v>
      </c>
      <c r="J144" t="s">
        <v>579</v>
      </c>
      <c r="K144" t="s">
        <v>134</v>
      </c>
      <c r="L144">
        <v>1327</v>
      </c>
      <c r="N144">
        <v>1005</v>
      </c>
      <c r="O144" t="s">
        <v>135</v>
      </c>
      <c r="P144" t="s">
        <v>135</v>
      </c>
      <c r="Q144">
        <v>1</v>
      </c>
      <c r="W144">
        <v>0</v>
      </c>
      <c r="X144">
        <v>1865700532</v>
      </c>
      <c r="Y144">
        <v>110</v>
      </c>
      <c r="AA144">
        <v>42.04</v>
      </c>
      <c r="AB144">
        <v>0</v>
      </c>
      <c r="AC144">
        <v>0</v>
      </c>
      <c r="AD144">
        <v>0</v>
      </c>
      <c r="AE144">
        <v>6.2</v>
      </c>
      <c r="AF144">
        <v>0</v>
      </c>
      <c r="AG144">
        <v>0</v>
      </c>
      <c r="AH144">
        <v>0</v>
      </c>
      <c r="AI144">
        <v>6.78</v>
      </c>
      <c r="AJ144">
        <v>1</v>
      </c>
      <c r="AK144">
        <v>1</v>
      </c>
      <c r="AL144">
        <v>1</v>
      </c>
      <c r="AN144">
        <v>0</v>
      </c>
      <c r="AO144">
        <v>1</v>
      </c>
      <c r="AP144">
        <v>0</v>
      </c>
      <c r="AQ144">
        <v>0</v>
      </c>
      <c r="AR144">
        <v>0</v>
      </c>
      <c r="AT144">
        <v>110</v>
      </c>
      <c r="AV144">
        <v>0</v>
      </c>
      <c r="AW144">
        <v>2</v>
      </c>
      <c r="AX144">
        <v>34744449</v>
      </c>
      <c r="AY144">
        <v>1</v>
      </c>
      <c r="AZ144">
        <v>0</v>
      </c>
      <c r="BA144">
        <v>144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Y144*Source!I53</f>
        <v>170.97300000000001</v>
      </c>
      <c r="CY144">
        <f>AA144</f>
        <v>42.04</v>
      </c>
      <c r="CZ144">
        <f>AE144</f>
        <v>6.2</v>
      </c>
      <c r="DA144">
        <f>AI144</f>
        <v>6.78</v>
      </c>
      <c r="DB144">
        <v>0</v>
      </c>
      <c r="DH144">
        <f>Source!I53*SmtRes!Y144</f>
        <v>170.97300000000001</v>
      </c>
      <c r="DI144">
        <f>AA144</f>
        <v>42.04</v>
      </c>
      <c r="DJ144">
        <f>EtalonRes!Y144</f>
        <v>6.2</v>
      </c>
      <c r="DK144">
        <f>Source!BC53</f>
        <v>6.78</v>
      </c>
      <c r="GQ144">
        <v>-1</v>
      </c>
      <c r="GR144">
        <v>-1</v>
      </c>
    </row>
    <row r="145" spans="1:200" x14ac:dyDescent="0.2">
      <c r="A145">
        <f>ROW(Source!A54)</f>
        <v>54</v>
      </c>
      <c r="B145">
        <v>34744228</v>
      </c>
      <c r="C145">
        <v>34744450</v>
      </c>
      <c r="D145">
        <v>31725395</v>
      </c>
      <c r="E145">
        <v>1</v>
      </c>
      <c r="F145">
        <v>1</v>
      </c>
      <c r="G145">
        <v>1</v>
      </c>
      <c r="H145">
        <v>1</v>
      </c>
      <c r="I145" t="s">
        <v>580</v>
      </c>
      <c r="K145" t="s">
        <v>581</v>
      </c>
      <c r="L145">
        <v>1191</v>
      </c>
      <c r="N145">
        <v>1013</v>
      </c>
      <c r="O145" t="s">
        <v>521</v>
      </c>
      <c r="P145" t="s">
        <v>521</v>
      </c>
      <c r="Q145">
        <v>1</v>
      </c>
      <c r="W145">
        <v>0</v>
      </c>
      <c r="X145">
        <v>912892513</v>
      </c>
      <c r="Y145">
        <v>13.22</v>
      </c>
      <c r="AA145">
        <v>0</v>
      </c>
      <c r="AB145">
        <v>0</v>
      </c>
      <c r="AC145">
        <v>0</v>
      </c>
      <c r="AD145">
        <v>9.92</v>
      </c>
      <c r="AE145">
        <v>0</v>
      </c>
      <c r="AF145">
        <v>0</v>
      </c>
      <c r="AG145">
        <v>0</v>
      </c>
      <c r="AH145">
        <v>9.92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1</v>
      </c>
      <c r="AP145">
        <v>0</v>
      </c>
      <c r="AQ145">
        <v>0</v>
      </c>
      <c r="AR145">
        <v>0</v>
      </c>
      <c r="AT145">
        <v>13.22</v>
      </c>
      <c r="AV145">
        <v>1</v>
      </c>
      <c r="AW145">
        <v>2</v>
      </c>
      <c r="AX145">
        <v>34744459</v>
      </c>
      <c r="AY145">
        <v>1</v>
      </c>
      <c r="AZ145">
        <v>0</v>
      </c>
      <c r="BA145">
        <v>145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Y145*Source!I54</f>
        <v>2.7762000000000002</v>
      </c>
      <c r="CY145">
        <f>AD145</f>
        <v>9.92</v>
      </c>
      <c r="CZ145">
        <f>AH145</f>
        <v>9.92</v>
      </c>
      <c r="DA145">
        <f>AL145</f>
        <v>1</v>
      </c>
      <c r="DB145">
        <v>0</v>
      </c>
      <c r="GQ145">
        <v>-1</v>
      </c>
      <c r="GR145">
        <v>-1</v>
      </c>
    </row>
    <row r="146" spans="1:200" x14ac:dyDescent="0.2">
      <c r="A146">
        <f>ROW(Source!A54)</f>
        <v>54</v>
      </c>
      <c r="B146">
        <v>34744228</v>
      </c>
      <c r="C146">
        <v>34744450</v>
      </c>
      <c r="D146">
        <v>31709492</v>
      </c>
      <c r="E146">
        <v>1</v>
      </c>
      <c r="F146">
        <v>1</v>
      </c>
      <c r="G146">
        <v>1</v>
      </c>
      <c r="H146">
        <v>1</v>
      </c>
      <c r="I146" t="s">
        <v>531</v>
      </c>
      <c r="K146" t="s">
        <v>532</v>
      </c>
      <c r="L146">
        <v>1191</v>
      </c>
      <c r="N146">
        <v>1013</v>
      </c>
      <c r="O146" t="s">
        <v>521</v>
      </c>
      <c r="P146" t="s">
        <v>521</v>
      </c>
      <c r="Q146">
        <v>1</v>
      </c>
      <c r="W146">
        <v>0</v>
      </c>
      <c r="X146">
        <v>-1417349443</v>
      </c>
      <c r="Y146">
        <v>0.35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T146">
        <v>0.35</v>
      </c>
      <c r="AV146">
        <v>2</v>
      </c>
      <c r="AW146">
        <v>2</v>
      </c>
      <c r="AX146">
        <v>34744460</v>
      </c>
      <c r="AY146">
        <v>1</v>
      </c>
      <c r="AZ146">
        <v>0</v>
      </c>
      <c r="BA146">
        <v>146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Y146*Source!I54</f>
        <v>7.3499999999999996E-2</v>
      </c>
      <c r="CY146">
        <f>AD146</f>
        <v>0</v>
      </c>
      <c r="CZ146">
        <f>AH146</f>
        <v>0</v>
      </c>
      <c r="DA146">
        <f>AL146</f>
        <v>1</v>
      </c>
      <c r="DB146">
        <v>0</v>
      </c>
      <c r="GQ146">
        <v>-1</v>
      </c>
      <c r="GR146">
        <v>-1</v>
      </c>
    </row>
    <row r="147" spans="1:200" x14ac:dyDescent="0.2">
      <c r="A147">
        <f>ROW(Source!A54)</f>
        <v>54</v>
      </c>
      <c r="B147">
        <v>34744228</v>
      </c>
      <c r="C147">
        <v>34744450</v>
      </c>
      <c r="D147">
        <v>31526651</v>
      </c>
      <c r="E147">
        <v>1</v>
      </c>
      <c r="F147">
        <v>1</v>
      </c>
      <c r="G147">
        <v>1</v>
      </c>
      <c r="H147">
        <v>2</v>
      </c>
      <c r="I147" t="s">
        <v>533</v>
      </c>
      <c r="J147" t="s">
        <v>534</v>
      </c>
      <c r="K147" t="s">
        <v>535</v>
      </c>
      <c r="L147">
        <v>1368</v>
      </c>
      <c r="N147">
        <v>1011</v>
      </c>
      <c r="O147" t="s">
        <v>525</v>
      </c>
      <c r="P147" t="s">
        <v>525</v>
      </c>
      <c r="Q147">
        <v>1</v>
      </c>
      <c r="W147">
        <v>0</v>
      </c>
      <c r="X147">
        <v>-1460065968</v>
      </c>
      <c r="Y147">
        <v>0.14000000000000001</v>
      </c>
      <c r="AA147">
        <v>0</v>
      </c>
      <c r="AB147">
        <v>86.4</v>
      </c>
      <c r="AC147">
        <v>13.5</v>
      </c>
      <c r="AD147">
        <v>0</v>
      </c>
      <c r="AE147">
        <v>0</v>
      </c>
      <c r="AF147">
        <v>86.4</v>
      </c>
      <c r="AG147">
        <v>13.5</v>
      </c>
      <c r="AH147">
        <v>0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1</v>
      </c>
      <c r="AP147">
        <v>0</v>
      </c>
      <c r="AQ147">
        <v>0</v>
      </c>
      <c r="AR147">
        <v>0</v>
      </c>
      <c r="AT147">
        <v>0.14000000000000001</v>
      </c>
      <c r="AV147">
        <v>0</v>
      </c>
      <c r="AW147">
        <v>2</v>
      </c>
      <c r="AX147">
        <v>34744461</v>
      </c>
      <c r="AY147">
        <v>1</v>
      </c>
      <c r="AZ147">
        <v>0</v>
      </c>
      <c r="BA147">
        <v>147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Y147*Source!I54</f>
        <v>2.9400000000000003E-2</v>
      </c>
      <c r="CY147">
        <f>AB147</f>
        <v>86.4</v>
      </c>
      <c r="CZ147">
        <f>AF147</f>
        <v>86.4</v>
      </c>
      <c r="DA147">
        <f>AJ147</f>
        <v>1</v>
      </c>
      <c r="DB147">
        <v>0</v>
      </c>
      <c r="GQ147">
        <v>-1</v>
      </c>
      <c r="GR147">
        <v>-1</v>
      </c>
    </row>
    <row r="148" spans="1:200" x14ac:dyDescent="0.2">
      <c r="A148">
        <f>ROW(Source!A54)</f>
        <v>54</v>
      </c>
      <c r="B148">
        <v>34744228</v>
      </c>
      <c r="C148">
        <v>34744450</v>
      </c>
      <c r="D148">
        <v>31526753</v>
      </c>
      <c r="E148">
        <v>1</v>
      </c>
      <c r="F148">
        <v>1</v>
      </c>
      <c r="G148">
        <v>1</v>
      </c>
      <c r="H148">
        <v>2</v>
      </c>
      <c r="I148" t="s">
        <v>554</v>
      </c>
      <c r="J148" t="s">
        <v>555</v>
      </c>
      <c r="K148" t="s">
        <v>556</v>
      </c>
      <c r="L148">
        <v>1368</v>
      </c>
      <c r="N148">
        <v>1011</v>
      </c>
      <c r="O148" t="s">
        <v>525</v>
      </c>
      <c r="P148" t="s">
        <v>525</v>
      </c>
      <c r="Q148">
        <v>1</v>
      </c>
      <c r="W148">
        <v>0</v>
      </c>
      <c r="X148">
        <v>-1718674368</v>
      </c>
      <c r="Y148">
        <v>0.09</v>
      </c>
      <c r="AA148">
        <v>0</v>
      </c>
      <c r="AB148">
        <v>111.99</v>
      </c>
      <c r="AC148">
        <v>13.5</v>
      </c>
      <c r="AD148">
        <v>0</v>
      </c>
      <c r="AE148">
        <v>0</v>
      </c>
      <c r="AF148">
        <v>111.99</v>
      </c>
      <c r="AG148">
        <v>13.5</v>
      </c>
      <c r="AH148">
        <v>0</v>
      </c>
      <c r="AI148">
        <v>1</v>
      </c>
      <c r="AJ148">
        <v>1</v>
      </c>
      <c r="AK148">
        <v>1</v>
      </c>
      <c r="AL148">
        <v>1</v>
      </c>
      <c r="AN148">
        <v>0</v>
      </c>
      <c r="AO148">
        <v>1</v>
      </c>
      <c r="AP148">
        <v>0</v>
      </c>
      <c r="AQ148">
        <v>0</v>
      </c>
      <c r="AR148">
        <v>0</v>
      </c>
      <c r="AT148">
        <v>0.09</v>
      </c>
      <c r="AV148">
        <v>0</v>
      </c>
      <c r="AW148">
        <v>2</v>
      </c>
      <c r="AX148">
        <v>34744462</v>
      </c>
      <c r="AY148">
        <v>1</v>
      </c>
      <c r="AZ148">
        <v>0</v>
      </c>
      <c r="BA148">
        <v>148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Y148*Source!I54</f>
        <v>1.89E-2</v>
      </c>
      <c r="CY148">
        <f>AB148</f>
        <v>111.99</v>
      </c>
      <c r="CZ148">
        <f>AF148</f>
        <v>111.99</v>
      </c>
      <c r="DA148">
        <f>AJ148</f>
        <v>1</v>
      </c>
      <c r="DB148">
        <v>0</v>
      </c>
      <c r="GQ148">
        <v>-1</v>
      </c>
      <c r="GR148">
        <v>-1</v>
      </c>
    </row>
    <row r="149" spans="1:200" x14ac:dyDescent="0.2">
      <c r="A149">
        <f>ROW(Source!A54)</f>
        <v>54</v>
      </c>
      <c r="B149">
        <v>34744228</v>
      </c>
      <c r="C149">
        <v>34744450</v>
      </c>
      <c r="D149">
        <v>31527379</v>
      </c>
      <c r="E149">
        <v>1</v>
      </c>
      <c r="F149">
        <v>1</v>
      </c>
      <c r="G149">
        <v>1</v>
      </c>
      <c r="H149">
        <v>2</v>
      </c>
      <c r="I149" t="s">
        <v>573</v>
      </c>
      <c r="J149" t="s">
        <v>574</v>
      </c>
      <c r="K149" t="s">
        <v>575</v>
      </c>
      <c r="L149">
        <v>1368</v>
      </c>
      <c r="N149">
        <v>1011</v>
      </c>
      <c r="O149" t="s">
        <v>525</v>
      </c>
      <c r="P149" t="s">
        <v>525</v>
      </c>
      <c r="Q149">
        <v>1</v>
      </c>
      <c r="W149">
        <v>0</v>
      </c>
      <c r="X149">
        <v>520357435</v>
      </c>
      <c r="Y149">
        <v>5.88</v>
      </c>
      <c r="AA149">
        <v>0</v>
      </c>
      <c r="AB149">
        <v>30</v>
      </c>
      <c r="AC149">
        <v>0</v>
      </c>
      <c r="AD149">
        <v>0</v>
      </c>
      <c r="AE149">
        <v>0</v>
      </c>
      <c r="AF149">
        <v>30</v>
      </c>
      <c r="AG149">
        <v>0</v>
      </c>
      <c r="AH149">
        <v>0</v>
      </c>
      <c r="AI149">
        <v>1</v>
      </c>
      <c r="AJ149">
        <v>1</v>
      </c>
      <c r="AK149">
        <v>1</v>
      </c>
      <c r="AL149">
        <v>1</v>
      </c>
      <c r="AN149">
        <v>0</v>
      </c>
      <c r="AO149">
        <v>1</v>
      </c>
      <c r="AP149">
        <v>0</v>
      </c>
      <c r="AQ149">
        <v>0</v>
      </c>
      <c r="AR149">
        <v>0</v>
      </c>
      <c r="AT149">
        <v>5.88</v>
      </c>
      <c r="AV149">
        <v>0</v>
      </c>
      <c r="AW149">
        <v>2</v>
      </c>
      <c r="AX149">
        <v>34744463</v>
      </c>
      <c r="AY149">
        <v>1</v>
      </c>
      <c r="AZ149">
        <v>0</v>
      </c>
      <c r="BA149">
        <v>149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Y149*Source!I54</f>
        <v>1.2347999999999999</v>
      </c>
      <c r="CY149">
        <f>AB149</f>
        <v>30</v>
      </c>
      <c r="CZ149">
        <f>AF149</f>
        <v>30</v>
      </c>
      <c r="DA149">
        <f>AJ149</f>
        <v>1</v>
      </c>
      <c r="DB149">
        <v>0</v>
      </c>
      <c r="GQ149">
        <v>-1</v>
      </c>
      <c r="GR149">
        <v>-1</v>
      </c>
    </row>
    <row r="150" spans="1:200" x14ac:dyDescent="0.2">
      <c r="A150">
        <f>ROW(Source!A54)</f>
        <v>54</v>
      </c>
      <c r="B150">
        <v>34744228</v>
      </c>
      <c r="C150">
        <v>34744450</v>
      </c>
      <c r="D150">
        <v>31528142</v>
      </c>
      <c r="E150">
        <v>1</v>
      </c>
      <c r="F150">
        <v>1</v>
      </c>
      <c r="G150">
        <v>1</v>
      </c>
      <c r="H150">
        <v>2</v>
      </c>
      <c r="I150" t="s">
        <v>538</v>
      </c>
      <c r="J150" t="s">
        <v>539</v>
      </c>
      <c r="K150" t="s">
        <v>540</v>
      </c>
      <c r="L150">
        <v>1368</v>
      </c>
      <c r="N150">
        <v>1011</v>
      </c>
      <c r="O150" t="s">
        <v>525</v>
      </c>
      <c r="P150" t="s">
        <v>525</v>
      </c>
      <c r="Q150">
        <v>1</v>
      </c>
      <c r="W150">
        <v>0</v>
      </c>
      <c r="X150">
        <v>1372534845</v>
      </c>
      <c r="Y150">
        <v>0.12</v>
      </c>
      <c r="AA150">
        <v>0</v>
      </c>
      <c r="AB150">
        <v>65.709999999999994</v>
      </c>
      <c r="AC150">
        <v>11.6</v>
      </c>
      <c r="AD150">
        <v>0</v>
      </c>
      <c r="AE150">
        <v>0</v>
      </c>
      <c r="AF150">
        <v>65.709999999999994</v>
      </c>
      <c r="AG150">
        <v>11.6</v>
      </c>
      <c r="AH150">
        <v>0</v>
      </c>
      <c r="AI150">
        <v>1</v>
      </c>
      <c r="AJ150">
        <v>1</v>
      </c>
      <c r="AK150">
        <v>1</v>
      </c>
      <c r="AL150">
        <v>1</v>
      </c>
      <c r="AN150">
        <v>0</v>
      </c>
      <c r="AO150">
        <v>1</v>
      </c>
      <c r="AP150">
        <v>0</v>
      </c>
      <c r="AQ150">
        <v>0</v>
      </c>
      <c r="AR150">
        <v>0</v>
      </c>
      <c r="AT150">
        <v>0.12</v>
      </c>
      <c r="AV150">
        <v>0</v>
      </c>
      <c r="AW150">
        <v>2</v>
      </c>
      <c r="AX150">
        <v>34744464</v>
      </c>
      <c r="AY150">
        <v>1</v>
      </c>
      <c r="AZ150">
        <v>0</v>
      </c>
      <c r="BA150">
        <v>150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Y150*Source!I54</f>
        <v>2.5199999999999997E-2</v>
      </c>
      <c r="CY150">
        <f>AB150</f>
        <v>65.709999999999994</v>
      </c>
      <c r="CZ150">
        <f>AF150</f>
        <v>65.709999999999994</v>
      </c>
      <c r="DA150">
        <f>AJ150</f>
        <v>1</v>
      </c>
      <c r="DB150">
        <v>0</v>
      </c>
      <c r="GQ150">
        <v>-1</v>
      </c>
      <c r="GR150">
        <v>-1</v>
      </c>
    </row>
    <row r="151" spans="1:200" x14ac:dyDescent="0.2">
      <c r="A151">
        <f>ROW(Source!A54)</f>
        <v>54</v>
      </c>
      <c r="B151">
        <v>34744228</v>
      </c>
      <c r="C151">
        <v>34744450</v>
      </c>
      <c r="D151">
        <v>31444499</v>
      </c>
      <c r="E151">
        <v>1</v>
      </c>
      <c r="F151">
        <v>1</v>
      </c>
      <c r="G151">
        <v>1</v>
      </c>
      <c r="H151">
        <v>3</v>
      </c>
      <c r="I151" t="s">
        <v>100</v>
      </c>
      <c r="J151" t="s">
        <v>577</v>
      </c>
      <c r="K151" t="s">
        <v>101</v>
      </c>
      <c r="L151">
        <v>1348</v>
      </c>
      <c r="N151">
        <v>1009</v>
      </c>
      <c r="O151" t="s">
        <v>34</v>
      </c>
      <c r="P151" t="s">
        <v>34</v>
      </c>
      <c r="Q151">
        <v>1000</v>
      </c>
      <c r="W151">
        <v>0</v>
      </c>
      <c r="X151">
        <v>-967072784</v>
      </c>
      <c r="Y151">
        <v>0.72</v>
      </c>
      <c r="AA151">
        <v>3390</v>
      </c>
      <c r="AB151">
        <v>0</v>
      </c>
      <c r="AC151">
        <v>0</v>
      </c>
      <c r="AD151">
        <v>0</v>
      </c>
      <c r="AE151">
        <v>3390</v>
      </c>
      <c r="AF151">
        <v>0</v>
      </c>
      <c r="AG151">
        <v>0</v>
      </c>
      <c r="AH151">
        <v>0</v>
      </c>
      <c r="AI151">
        <v>1</v>
      </c>
      <c r="AJ151">
        <v>1</v>
      </c>
      <c r="AK151">
        <v>1</v>
      </c>
      <c r="AL151">
        <v>1</v>
      </c>
      <c r="AN151">
        <v>0</v>
      </c>
      <c r="AO151">
        <v>1</v>
      </c>
      <c r="AP151">
        <v>0</v>
      </c>
      <c r="AQ151">
        <v>0</v>
      </c>
      <c r="AR151">
        <v>0</v>
      </c>
      <c r="AT151">
        <v>0.72</v>
      </c>
      <c r="AV151">
        <v>0</v>
      </c>
      <c r="AW151">
        <v>2</v>
      </c>
      <c r="AX151">
        <v>34744465</v>
      </c>
      <c r="AY151">
        <v>1</v>
      </c>
      <c r="AZ151">
        <v>0</v>
      </c>
      <c r="BA151">
        <v>151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Y151*Source!I54</f>
        <v>0.1512</v>
      </c>
      <c r="CY151">
        <f>AA151</f>
        <v>3390</v>
      </c>
      <c r="CZ151">
        <f>AE151</f>
        <v>3390</v>
      </c>
      <c r="DA151">
        <f>AI151</f>
        <v>1</v>
      </c>
      <c r="DB151">
        <v>0</v>
      </c>
      <c r="DH151">
        <f>Source!I54*SmtRes!Y151</f>
        <v>0.1512</v>
      </c>
      <c r="DI151">
        <f>AA151</f>
        <v>3390</v>
      </c>
      <c r="DJ151">
        <f>EtalonRes!Y151</f>
        <v>3390</v>
      </c>
      <c r="DK151">
        <f>Source!BC54</f>
        <v>1</v>
      </c>
      <c r="GQ151">
        <v>-1</v>
      </c>
      <c r="GR151">
        <v>-1</v>
      </c>
    </row>
    <row r="152" spans="1:200" x14ac:dyDescent="0.2">
      <c r="A152">
        <f>ROW(Source!A54)</f>
        <v>54</v>
      </c>
      <c r="B152">
        <v>34744228</v>
      </c>
      <c r="C152">
        <v>34744450</v>
      </c>
      <c r="D152">
        <v>31441334</v>
      </c>
      <c r="E152">
        <v>17</v>
      </c>
      <c r="F152">
        <v>1</v>
      </c>
      <c r="G152">
        <v>1</v>
      </c>
      <c r="H152">
        <v>3</v>
      </c>
      <c r="I152" t="s">
        <v>169</v>
      </c>
      <c r="K152" t="s">
        <v>170</v>
      </c>
      <c r="L152">
        <v>1371</v>
      </c>
      <c r="N152">
        <v>1013</v>
      </c>
      <c r="O152" t="s">
        <v>171</v>
      </c>
      <c r="P152" t="s">
        <v>171</v>
      </c>
      <c r="Q152">
        <v>1</v>
      </c>
      <c r="W152">
        <v>0</v>
      </c>
      <c r="X152">
        <v>510185538</v>
      </c>
      <c r="Y152">
        <v>23.809524</v>
      </c>
      <c r="AA152">
        <v>97.8</v>
      </c>
      <c r="AB152">
        <v>0</v>
      </c>
      <c r="AC152">
        <v>0</v>
      </c>
      <c r="AD152">
        <v>0</v>
      </c>
      <c r="AE152">
        <v>97.8</v>
      </c>
      <c r="AF152">
        <v>0</v>
      </c>
      <c r="AG152">
        <v>0</v>
      </c>
      <c r="AH152">
        <v>0</v>
      </c>
      <c r="AI152">
        <v>1</v>
      </c>
      <c r="AJ152">
        <v>1</v>
      </c>
      <c r="AK152">
        <v>1</v>
      </c>
      <c r="AL152">
        <v>1</v>
      </c>
      <c r="AN152">
        <v>0</v>
      </c>
      <c r="AO152">
        <v>0</v>
      </c>
      <c r="AP152">
        <v>1</v>
      </c>
      <c r="AQ152">
        <v>0</v>
      </c>
      <c r="AR152">
        <v>0</v>
      </c>
      <c r="AT152">
        <v>23.809524</v>
      </c>
      <c r="AV152">
        <v>0</v>
      </c>
      <c r="AW152">
        <v>2</v>
      </c>
      <c r="AX152">
        <v>34744466</v>
      </c>
      <c r="AY152">
        <v>2</v>
      </c>
      <c r="AZ152">
        <v>22528</v>
      </c>
      <c r="BA152">
        <v>152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Y152*Source!I54</f>
        <v>5.0000000399999998</v>
      </c>
      <c r="CY152">
        <f>AA152</f>
        <v>97.8</v>
      </c>
      <c r="CZ152">
        <f>AE152</f>
        <v>97.8</v>
      </c>
      <c r="DA152">
        <f>AI152</f>
        <v>1</v>
      </c>
      <c r="DB152">
        <v>0</v>
      </c>
      <c r="DH152">
        <f>Source!I54*SmtRes!Y152</f>
        <v>5.0000000399999998</v>
      </c>
      <c r="DI152">
        <f>AA152</f>
        <v>97.8</v>
      </c>
      <c r="DJ152">
        <f>EtalonRes!Y152</f>
        <v>0</v>
      </c>
      <c r="DK152">
        <f>Source!BC54</f>
        <v>1</v>
      </c>
      <c r="GP152">
        <v>1</v>
      </c>
      <c r="GQ152">
        <v>-1</v>
      </c>
      <c r="GR152">
        <v>-1</v>
      </c>
    </row>
    <row r="153" spans="1:200" x14ac:dyDescent="0.2">
      <c r="A153">
        <f>ROW(Source!A55)</f>
        <v>55</v>
      </c>
      <c r="B153">
        <v>34744229</v>
      </c>
      <c r="C153">
        <v>34744450</v>
      </c>
      <c r="D153">
        <v>31725395</v>
      </c>
      <c r="E153">
        <v>1</v>
      </c>
      <c r="F153">
        <v>1</v>
      </c>
      <c r="G153">
        <v>1</v>
      </c>
      <c r="H153">
        <v>1</v>
      </c>
      <c r="I153" t="s">
        <v>580</v>
      </c>
      <c r="K153" t="s">
        <v>581</v>
      </c>
      <c r="L153">
        <v>1191</v>
      </c>
      <c r="N153">
        <v>1013</v>
      </c>
      <c r="O153" t="s">
        <v>521</v>
      </c>
      <c r="P153" t="s">
        <v>521</v>
      </c>
      <c r="Q153">
        <v>1</v>
      </c>
      <c r="W153">
        <v>0</v>
      </c>
      <c r="X153">
        <v>912892513</v>
      </c>
      <c r="Y153">
        <v>13.22</v>
      </c>
      <c r="AA153">
        <v>0</v>
      </c>
      <c r="AB153">
        <v>0</v>
      </c>
      <c r="AC153">
        <v>0</v>
      </c>
      <c r="AD153">
        <v>67.260000000000005</v>
      </c>
      <c r="AE153">
        <v>0</v>
      </c>
      <c r="AF153">
        <v>0</v>
      </c>
      <c r="AG153">
        <v>0</v>
      </c>
      <c r="AH153">
        <v>9.92</v>
      </c>
      <c r="AI153">
        <v>1</v>
      </c>
      <c r="AJ153">
        <v>1</v>
      </c>
      <c r="AK153">
        <v>1</v>
      </c>
      <c r="AL153">
        <v>6.78</v>
      </c>
      <c r="AN153">
        <v>0</v>
      </c>
      <c r="AO153">
        <v>1</v>
      </c>
      <c r="AP153">
        <v>0</v>
      </c>
      <c r="AQ153">
        <v>0</v>
      </c>
      <c r="AR153">
        <v>0</v>
      </c>
      <c r="AT153">
        <v>13.22</v>
      </c>
      <c r="AV153">
        <v>1</v>
      </c>
      <c r="AW153">
        <v>2</v>
      </c>
      <c r="AX153">
        <v>34744459</v>
      </c>
      <c r="AY153">
        <v>1</v>
      </c>
      <c r="AZ153">
        <v>0</v>
      </c>
      <c r="BA153">
        <v>153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Y153*Source!I55</f>
        <v>2.7762000000000002</v>
      </c>
      <c r="CY153">
        <f>AD153</f>
        <v>67.260000000000005</v>
      </c>
      <c r="CZ153">
        <f>AH153</f>
        <v>9.92</v>
      </c>
      <c r="DA153">
        <f>AL153</f>
        <v>6.78</v>
      </c>
      <c r="DB153">
        <v>0</v>
      </c>
      <c r="GQ153">
        <v>-1</v>
      </c>
      <c r="GR153">
        <v>-1</v>
      </c>
    </row>
    <row r="154" spans="1:200" x14ac:dyDescent="0.2">
      <c r="A154">
        <f>ROW(Source!A55)</f>
        <v>55</v>
      </c>
      <c r="B154">
        <v>34744229</v>
      </c>
      <c r="C154">
        <v>34744450</v>
      </c>
      <c r="D154">
        <v>31709492</v>
      </c>
      <c r="E154">
        <v>1</v>
      </c>
      <c r="F154">
        <v>1</v>
      </c>
      <c r="G154">
        <v>1</v>
      </c>
      <c r="H154">
        <v>1</v>
      </c>
      <c r="I154" t="s">
        <v>531</v>
      </c>
      <c r="K154" t="s">
        <v>532</v>
      </c>
      <c r="L154">
        <v>1191</v>
      </c>
      <c r="N154">
        <v>1013</v>
      </c>
      <c r="O154" t="s">
        <v>521</v>
      </c>
      <c r="P154" t="s">
        <v>521</v>
      </c>
      <c r="Q154">
        <v>1</v>
      </c>
      <c r="W154">
        <v>0</v>
      </c>
      <c r="X154">
        <v>-1417349443</v>
      </c>
      <c r="Y154">
        <v>0.35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1</v>
      </c>
      <c r="AJ154">
        <v>1</v>
      </c>
      <c r="AK154">
        <v>6.78</v>
      </c>
      <c r="AL154">
        <v>1</v>
      </c>
      <c r="AN154">
        <v>0</v>
      </c>
      <c r="AO154">
        <v>1</v>
      </c>
      <c r="AP154">
        <v>0</v>
      </c>
      <c r="AQ154">
        <v>0</v>
      </c>
      <c r="AR154">
        <v>0</v>
      </c>
      <c r="AT154">
        <v>0.35</v>
      </c>
      <c r="AV154">
        <v>2</v>
      </c>
      <c r="AW154">
        <v>2</v>
      </c>
      <c r="AX154">
        <v>34744460</v>
      </c>
      <c r="AY154">
        <v>1</v>
      </c>
      <c r="AZ154">
        <v>0</v>
      </c>
      <c r="BA154">
        <v>154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Y154*Source!I55</f>
        <v>7.3499999999999996E-2</v>
      </c>
      <c r="CY154">
        <f>AD154</f>
        <v>0</v>
      </c>
      <c r="CZ154">
        <f>AH154</f>
        <v>0</v>
      </c>
      <c r="DA154">
        <f>AL154</f>
        <v>1</v>
      </c>
      <c r="DB154">
        <v>0</v>
      </c>
      <c r="GQ154">
        <v>-1</v>
      </c>
      <c r="GR154">
        <v>-1</v>
      </c>
    </row>
    <row r="155" spans="1:200" x14ac:dyDescent="0.2">
      <c r="A155">
        <f>ROW(Source!A55)</f>
        <v>55</v>
      </c>
      <c r="B155">
        <v>34744229</v>
      </c>
      <c r="C155">
        <v>34744450</v>
      </c>
      <c r="D155">
        <v>31526651</v>
      </c>
      <c r="E155">
        <v>1</v>
      </c>
      <c r="F155">
        <v>1</v>
      </c>
      <c r="G155">
        <v>1</v>
      </c>
      <c r="H155">
        <v>2</v>
      </c>
      <c r="I155" t="s">
        <v>533</v>
      </c>
      <c r="J155" t="s">
        <v>534</v>
      </c>
      <c r="K155" t="s">
        <v>535</v>
      </c>
      <c r="L155">
        <v>1368</v>
      </c>
      <c r="N155">
        <v>1011</v>
      </c>
      <c r="O155" t="s">
        <v>525</v>
      </c>
      <c r="P155" t="s">
        <v>525</v>
      </c>
      <c r="Q155">
        <v>1</v>
      </c>
      <c r="W155">
        <v>0</v>
      </c>
      <c r="X155">
        <v>-1460065968</v>
      </c>
      <c r="Y155">
        <v>0.14000000000000001</v>
      </c>
      <c r="AA155">
        <v>0</v>
      </c>
      <c r="AB155">
        <v>585.79</v>
      </c>
      <c r="AC155">
        <v>13.5</v>
      </c>
      <c r="AD155">
        <v>0</v>
      </c>
      <c r="AE155">
        <v>0</v>
      </c>
      <c r="AF155">
        <v>86.4</v>
      </c>
      <c r="AG155">
        <v>13.5</v>
      </c>
      <c r="AH155">
        <v>0</v>
      </c>
      <c r="AI155">
        <v>1</v>
      </c>
      <c r="AJ155">
        <v>6.78</v>
      </c>
      <c r="AK155">
        <v>1</v>
      </c>
      <c r="AL155">
        <v>1</v>
      </c>
      <c r="AN155">
        <v>0</v>
      </c>
      <c r="AO155">
        <v>1</v>
      </c>
      <c r="AP155">
        <v>0</v>
      </c>
      <c r="AQ155">
        <v>0</v>
      </c>
      <c r="AR155">
        <v>0</v>
      </c>
      <c r="AT155">
        <v>0.14000000000000001</v>
      </c>
      <c r="AV155">
        <v>0</v>
      </c>
      <c r="AW155">
        <v>2</v>
      </c>
      <c r="AX155">
        <v>34744461</v>
      </c>
      <c r="AY155">
        <v>1</v>
      </c>
      <c r="AZ155">
        <v>0</v>
      </c>
      <c r="BA155">
        <v>155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Y155*Source!I55</f>
        <v>2.9400000000000003E-2</v>
      </c>
      <c r="CY155">
        <f>AB155</f>
        <v>585.79</v>
      </c>
      <c r="CZ155">
        <f>AF155</f>
        <v>86.4</v>
      </c>
      <c r="DA155">
        <f>AJ155</f>
        <v>6.78</v>
      </c>
      <c r="DB155">
        <v>0</v>
      </c>
      <c r="GQ155">
        <v>-1</v>
      </c>
      <c r="GR155">
        <v>-1</v>
      </c>
    </row>
    <row r="156" spans="1:200" x14ac:dyDescent="0.2">
      <c r="A156">
        <f>ROW(Source!A55)</f>
        <v>55</v>
      </c>
      <c r="B156">
        <v>34744229</v>
      </c>
      <c r="C156">
        <v>34744450</v>
      </c>
      <c r="D156">
        <v>31526753</v>
      </c>
      <c r="E156">
        <v>1</v>
      </c>
      <c r="F156">
        <v>1</v>
      </c>
      <c r="G156">
        <v>1</v>
      </c>
      <c r="H156">
        <v>2</v>
      </c>
      <c r="I156" t="s">
        <v>554</v>
      </c>
      <c r="J156" t="s">
        <v>555</v>
      </c>
      <c r="K156" t="s">
        <v>556</v>
      </c>
      <c r="L156">
        <v>1368</v>
      </c>
      <c r="N156">
        <v>1011</v>
      </c>
      <c r="O156" t="s">
        <v>525</v>
      </c>
      <c r="P156" t="s">
        <v>525</v>
      </c>
      <c r="Q156">
        <v>1</v>
      </c>
      <c r="W156">
        <v>0</v>
      </c>
      <c r="X156">
        <v>-1718674368</v>
      </c>
      <c r="Y156">
        <v>0.09</v>
      </c>
      <c r="AA156">
        <v>0</v>
      </c>
      <c r="AB156">
        <v>759.29</v>
      </c>
      <c r="AC156">
        <v>13.5</v>
      </c>
      <c r="AD156">
        <v>0</v>
      </c>
      <c r="AE156">
        <v>0</v>
      </c>
      <c r="AF156">
        <v>111.99</v>
      </c>
      <c r="AG156">
        <v>13.5</v>
      </c>
      <c r="AH156">
        <v>0</v>
      </c>
      <c r="AI156">
        <v>1</v>
      </c>
      <c r="AJ156">
        <v>6.78</v>
      </c>
      <c r="AK156">
        <v>1</v>
      </c>
      <c r="AL156">
        <v>1</v>
      </c>
      <c r="AN156">
        <v>0</v>
      </c>
      <c r="AO156">
        <v>1</v>
      </c>
      <c r="AP156">
        <v>0</v>
      </c>
      <c r="AQ156">
        <v>0</v>
      </c>
      <c r="AR156">
        <v>0</v>
      </c>
      <c r="AT156">
        <v>0.09</v>
      </c>
      <c r="AV156">
        <v>0</v>
      </c>
      <c r="AW156">
        <v>2</v>
      </c>
      <c r="AX156">
        <v>34744462</v>
      </c>
      <c r="AY156">
        <v>1</v>
      </c>
      <c r="AZ156">
        <v>0</v>
      </c>
      <c r="BA156">
        <v>156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Y156*Source!I55</f>
        <v>1.89E-2</v>
      </c>
      <c r="CY156">
        <f>AB156</f>
        <v>759.29</v>
      </c>
      <c r="CZ156">
        <f>AF156</f>
        <v>111.99</v>
      </c>
      <c r="DA156">
        <f>AJ156</f>
        <v>6.78</v>
      </c>
      <c r="DB156">
        <v>0</v>
      </c>
      <c r="GQ156">
        <v>-1</v>
      </c>
      <c r="GR156">
        <v>-1</v>
      </c>
    </row>
    <row r="157" spans="1:200" x14ac:dyDescent="0.2">
      <c r="A157">
        <f>ROW(Source!A55)</f>
        <v>55</v>
      </c>
      <c r="B157">
        <v>34744229</v>
      </c>
      <c r="C157">
        <v>34744450</v>
      </c>
      <c r="D157">
        <v>31527379</v>
      </c>
      <c r="E157">
        <v>1</v>
      </c>
      <c r="F157">
        <v>1</v>
      </c>
      <c r="G157">
        <v>1</v>
      </c>
      <c r="H157">
        <v>2</v>
      </c>
      <c r="I157" t="s">
        <v>573</v>
      </c>
      <c r="J157" t="s">
        <v>574</v>
      </c>
      <c r="K157" t="s">
        <v>575</v>
      </c>
      <c r="L157">
        <v>1368</v>
      </c>
      <c r="N157">
        <v>1011</v>
      </c>
      <c r="O157" t="s">
        <v>525</v>
      </c>
      <c r="P157" t="s">
        <v>525</v>
      </c>
      <c r="Q157">
        <v>1</v>
      </c>
      <c r="W157">
        <v>0</v>
      </c>
      <c r="X157">
        <v>520357435</v>
      </c>
      <c r="Y157">
        <v>5.88</v>
      </c>
      <c r="AA157">
        <v>0</v>
      </c>
      <c r="AB157">
        <v>203.4</v>
      </c>
      <c r="AC157">
        <v>0</v>
      </c>
      <c r="AD157">
        <v>0</v>
      </c>
      <c r="AE157">
        <v>0</v>
      </c>
      <c r="AF157">
        <v>30</v>
      </c>
      <c r="AG157">
        <v>0</v>
      </c>
      <c r="AH157">
        <v>0</v>
      </c>
      <c r="AI157">
        <v>1</v>
      </c>
      <c r="AJ157">
        <v>6.78</v>
      </c>
      <c r="AK157">
        <v>1</v>
      </c>
      <c r="AL157">
        <v>1</v>
      </c>
      <c r="AN157">
        <v>0</v>
      </c>
      <c r="AO157">
        <v>1</v>
      </c>
      <c r="AP157">
        <v>0</v>
      </c>
      <c r="AQ157">
        <v>0</v>
      </c>
      <c r="AR157">
        <v>0</v>
      </c>
      <c r="AT157">
        <v>5.88</v>
      </c>
      <c r="AV157">
        <v>0</v>
      </c>
      <c r="AW157">
        <v>2</v>
      </c>
      <c r="AX157">
        <v>34744463</v>
      </c>
      <c r="AY157">
        <v>1</v>
      </c>
      <c r="AZ157">
        <v>0</v>
      </c>
      <c r="BA157">
        <v>157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Y157*Source!I55</f>
        <v>1.2347999999999999</v>
      </c>
      <c r="CY157">
        <f>AB157</f>
        <v>203.4</v>
      </c>
      <c r="CZ157">
        <f>AF157</f>
        <v>30</v>
      </c>
      <c r="DA157">
        <f>AJ157</f>
        <v>6.78</v>
      </c>
      <c r="DB157">
        <v>0</v>
      </c>
      <c r="GQ157">
        <v>-1</v>
      </c>
      <c r="GR157">
        <v>-1</v>
      </c>
    </row>
    <row r="158" spans="1:200" x14ac:dyDescent="0.2">
      <c r="A158">
        <f>ROW(Source!A55)</f>
        <v>55</v>
      </c>
      <c r="B158">
        <v>34744229</v>
      </c>
      <c r="C158">
        <v>34744450</v>
      </c>
      <c r="D158">
        <v>31528142</v>
      </c>
      <c r="E158">
        <v>1</v>
      </c>
      <c r="F158">
        <v>1</v>
      </c>
      <c r="G158">
        <v>1</v>
      </c>
      <c r="H158">
        <v>2</v>
      </c>
      <c r="I158" t="s">
        <v>538</v>
      </c>
      <c r="J158" t="s">
        <v>539</v>
      </c>
      <c r="K158" t="s">
        <v>540</v>
      </c>
      <c r="L158">
        <v>1368</v>
      </c>
      <c r="N158">
        <v>1011</v>
      </c>
      <c r="O158" t="s">
        <v>525</v>
      </c>
      <c r="P158" t="s">
        <v>525</v>
      </c>
      <c r="Q158">
        <v>1</v>
      </c>
      <c r="W158">
        <v>0</v>
      </c>
      <c r="X158">
        <v>1372534845</v>
      </c>
      <c r="Y158">
        <v>0.12</v>
      </c>
      <c r="AA158">
        <v>0</v>
      </c>
      <c r="AB158">
        <v>445.51</v>
      </c>
      <c r="AC158">
        <v>11.6</v>
      </c>
      <c r="AD158">
        <v>0</v>
      </c>
      <c r="AE158">
        <v>0</v>
      </c>
      <c r="AF158">
        <v>65.709999999999994</v>
      </c>
      <c r="AG158">
        <v>11.6</v>
      </c>
      <c r="AH158">
        <v>0</v>
      </c>
      <c r="AI158">
        <v>1</v>
      </c>
      <c r="AJ158">
        <v>6.78</v>
      </c>
      <c r="AK158">
        <v>1</v>
      </c>
      <c r="AL158">
        <v>1</v>
      </c>
      <c r="AN158">
        <v>0</v>
      </c>
      <c r="AO158">
        <v>1</v>
      </c>
      <c r="AP158">
        <v>0</v>
      </c>
      <c r="AQ158">
        <v>0</v>
      </c>
      <c r="AR158">
        <v>0</v>
      </c>
      <c r="AT158">
        <v>0.12</v>
      </c>
      <c r="AV158">
        <v>0</v>
      </c>
      <c r="AW158">
        <v>2</v>
      </c>
      <c r="AX158">
        <v>34744464</v>
      </c>
      <c r="AY158">
        <v>1</v>
      </c>
      <c r="AZ158">
        <v>0</v>
      </c>
      <c r="BA158">
        <v>158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Y158*Source!I55</f>
        <v>2.5199999999999997E-2</v>
      </c>
      <c r="CY158">
        <f>AB158</f>
        <v>445.51</v>
      </c>
      <c r="CZ158">
        <f>AF158</f>
        <v>65.709999999999994</v>
      </c>
      <c r="DA158">
        <f>AJ158</f>
        <v>6.78</v>
      </c>
      <c r="DB158">
        <v>0</v>
      </c>
      <c r="GQ158">
        <v>-1</v>
      </c>
      <c r="GR158">
        <v>-1</v>
      </c>
    </row>
    <row r="159" spans="1:200" x14ac:dyDescent="0.2">
      <c r="A159">
        <f>ROW(Source!A55)</f>
        <v>55</v>
      </c>
      <c r="B159">
        <v>34744229</v>
      </c>
      <c r="C159">
        <v>34744450</v>
      </c>
      <c r="D159">
        <v>31444499</v>
      </c>
      <c r="E159">
        <v>1</v>
      </c>
      <c r="F159">
        <v>1</v>
      </c>
      <c r="G159">
        <v>1</v>
      </c>
      <c r="H159">
        <v>3</v>
      </c>
      <c r="I159" t="s">
        <v>100</v>
      </c>
      <c r="J159" t="s">
        <v>577</v>
      </c>
      <c r="K159" t="s">
        <v>101</v>
      </c>
      <c r="L159">
        <v>1348</v>
      </c>
      <c r="N159">
        <v>1009</v>
      </c>
      <c r="O159" t="s">
        <v>34</v>
      </c>
      <c r="P159" t="s">
        <v>34</v>
      </c>
      <c r="Q159">
        <v>1000</v>
      </c>
      <c r="W159">
        <v>0</v>
      </c>
      <c r="X159">
        <v>-967072784</v>
      </c>
      <c r="Y159">
        <v>0.72</v>
      </c>
      <c r="AA159">
        <v>22984.2</v>
      </c>
      <c r="AB159">
        <v>0</v>
      </c>
      <c r="AC159">
        <v>0</v>
      </c>
      <c r="AD159">
        <v>0</v>
      </c>
      <c r="AE159">
        <v>3390</v>
      </c>
      <c r="AF159">
        <v>0</v>
      </c>
      <c r="AG159">
        <v>0</v>
      </c>
      <c r="AH159">
        <v>0</v>
      </c>
      <c r="AI159">
        <v>6.78</v>
      </c>
      <c r="AJ159">
        <v>1</v>
      </c>
      <c r="AK159">
        <v>1</v>
      </c>
      <c r="AL159">
        <v>1</v>
      </c>
      <c r="AN159">
        <v>0</v>
      </c>
      <c r="AO159">
        <v>1</v>
      </c>
      <c r="AP159">
        <v>0</v>
      </c>
      <c r="AQ159">
        <v>0</v>
      </c>
      <c r="AR159">
        <v>0</v>
      </c>
      <c r="AT159">
        <v>0.72</v>
      </c>
      <c r="AV159">
        <v>0</v>
      </c>
      <c r="AW159">
        <v>2</v>
      </c>
      <c r="AX159">
        <v>34744465</v>
      </c>
      <c r="AY159">
        <v>1</v>
      </c>
      <c r="AZ159">
        <v>0</v>
      </c>
      <c r="BA159">
        <v>159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Y159*Source!I55</f>
        <v>0.1512</v>
      </c>
      <c r="CY159">
        <f>AA159</f>
        <v>22984.2</v>
      </c>
      <c r="CZ159">
        <f>AE159</f>
        <v>3390</v>
      </c>
      <c r="DA159">
        <f>AI159</f>
        <v>6.78</v>
      </c>
      <c r="DB159">
        <v>0</v>
      </c>
      <c r="DH159">
        <f>Source!I55*SmtRes!Y159</f>
        <v>0.1512</v>
      </c>
      <c r="DI159">
        <f>AA159</f>
        <v>22984.2</v>
      </c>
      <c r="DJ159">
        <f>EtalonRes!Y159</f>
        <v>3390</v>
      </c>
      <c r="DK159">
        <f>Source!BC55</f>
        <v>6.78</v>
      </c>
      <c r="GQ159">
        <v>-1</v>
      </c>
      <c r="GR159">
        <v>-1</v>
      </c>
    </row>
    <row r="160" spans="1:200" x14ac:dyDescent="0.2">
      <c r="A160">
        <f>ROW(Source!A55)</f>
        <v>55</v>
      </c>
      <c r="B160">
        <v>34744229</v>
      </c>
      <c r="C160">
        <v>34744450</v>
      </c>
      <c r="D160">
        <v>31441334</v>
      </c>
      <c r="E160">
        <v>17</v>
      </c>
      <c r="F160">
        <v>1</v>
      </c>
      <c r="G160">
        <v>1</v>
      </c>
      <c r="H160">
        <v>3</v>
      </c>
      <c r="I160" t="s">
        <v>169</v>
      </c>
      <c r="K160" t="s">
        <v>170</v>
      </c>
      <c r="L160">
        <v>1371</v>
      </c>
      <c r="N160">
        <v>1013</v>
      </c>
      <c r="O160" t="s">
        <v>171</v>
      </c>
      <c r="P160" t="s">
        <v>171</v>
      </c>
      <c r="Q160">
        <v>1</v>
      </c>
      <c r="W160">
        <v>0</v>
      </c>
      <c r="X160">
        <v>510185538</v>
      </c>
      <c r="Y160">
        <v>23.809524</v>
      </c>
      <c r="AA160">
        <v>650.1</v>
      </c>
      <c r="AB160">
        <v>0</v>
      </c>
      <c r="AC160">
        <v>0</v>
      </c>
      <c r="AD160">
        <v>0</v>
      </c>
      <c r="AE160">
        <v>97.8</v>
      </c>
      <c r="AF160">
        <v>0</v>
      </c>
      <c r="AG160">
        <v>0</v>
      </c>
      <c r="AH160">
        <v>0</v>
      </c>
      <c r="AI160">
        <v>6.78</v>
      </c>
      <c r="AJ160">
        <v>1</v>
      </c>
      <c r="AK160">
        <v>1</v>
      </c>
      <c r="AL160">
        <v>1</v>
      </c>
      <c r="AN160">
        <v>0</v>
      </c>
      <c r="AO160">
        <v>0</v>
      </c>
      <c r="AP160">
        <v>1</v>
      </c>
      <c r="AQ160">
        <v>0</v>
      </c>
      <c r="AR160">
        <v>0</v>
      </c>
      <c r="AT160">
        <v>23.809524</v>
      </c>
      <c r="AV160">
        <v>0</v>
      </c>
      <c r="AW160">
        <v>2</v>
      </c>
      <c r="AX160">
        <v>34744466</v>
      </c>
      <c r="AY160">
        <v>2</v>
      </c>
      <c r="AZ160">
        <v>22528</v>
      </c>
      <c r="BA160">
        <v>160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Y160*Source!I55</f>
        <v>5.0000000399999998</v>
      </c>
      <c r="CY160">
        <f>AA160</f>
        <v>650.1</v>
      </c>
      <c r="CZ160">
        <f>AE160</f>
        <v>97.8</v>
      </c>
      <c r="DA160">
        <f>AI160</f>
        <v>6.78</v>
      </c>
      <c r="DB160">
        <v>0</v>
      </c>
      <c r="DH160">
        <f>Source!I55*SmtRes!Y160</f>
        <v>5.0000000399999998</v>
      </c>
      <c r="DI160">
        <f>AA160</f>
        <v>650.1</v>
      </c>
      <c r="DJ160">
        <f>EtalonRes!Y160</f>
        <v>0</v>
      </c>
      <c r="DK160">
        <f>Source!BC55</f>
        <v>6.78</v>
      </c>
      <c r="GP160">
        <v>1</v>
      </c>
      <c r="GQ160">
        <v>-1</v>
      </c>
      <c r="GR160">
        <v>-1</v>
      </c>
    </row>
    <row r="161" spans="1:200" x14ac:dyDescent="0.2">
      <c r="A161">
        <f>ROW(Source!A58)</f>
        <v>58</v>
      </c>
      <c r="B161">
        <v>34744228</v>
      </c>
      <c r="C161">
        <v>34744468</v>
      </c>
      <c r="D161">
        <v>31715109</v>
      </c>
      <c r="E161">
        <v>1</v>
      </c>
      <c r="F161">
        <v>1</v>
      </c>
      <c r="G161">
        <v>1</v>
      </c>
      <c r="H161">
        <v>1</v>
      </c>
      <c r="I161" t="s">
        <v>568</v>
      </c>
      <c r="K161" t="s">
        <v>569</v>
      </c>
      <c r="L161">
        <v>1191</v>
      </c>
      <c r="N161">
        <v>1013</v>
      </c>
      <c r="O161" t="s">
        <v>521</v>
      </c>
      <c r="P161" t="s">
        <v>521</v>
      </c>
      <c r="Q161">
        <v>1</v>
      </c>
      <c r="W161">
        <v>0</v>
      </c>
      <c r="X161">
        <v>-784637506</v>
      </c>
      <c r="Y161">
        <v>35.5</v>
      </c>
      <c r="AA161">
        <v>0</v>
      </c>
      <c r="AB161">
        <v>0</v>
      </c>
      <c r="AC161">
        <v>0</v>
      </c>
      <c r="AD161">
        <v>8.74</v>
      </c>
      <c r="AE161">
        <v>0</v>
      </c>
      <c r="AF161">
        <v>0</v>
      </c>
      <c r="AG161">
        <v>0</v>
      </c>
      <c r="AH161">
        <v>8.74</v>
      </c>
      <c r="AI161">
        <v>1</v>
      </c>
      <c r="AJ161">
        <v>1</v>
      </c>
      <c r="AK161">
        <v>1</v>
      </c>
      <c r="AL161">
        <v>1</v>
      </c>
      <c r="AN161">
        <v>0</v>
      </c>
      <c r="AO161">
        <v>1</v>
      </c>
      <c r="AP161">
        <v>0</v>
      </c>
      <c r="AQ161">
        <v>0</v>
      </c>
      <c r="AR161">
        <v>0</v>
      </c>
      <c r="AT161">
        <v>35.5</v>
      </c>
      <c r="AV161">
        <v>1</v>
      </c>
      <c r="AW161">
        <v>2</v>
      </c>
      <c r="AX161">
        <v>34744492</v>
      </c>
      <c r="AY161">
        <v>1</v>
      </c>
      <c r="AZ161">
        <v>0</v>
      </c>
      <c r="BA161">
        <v>161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Y161*Source!I58</f>
        <v>55.17765</v>
      </c>
      <c r="CY161">
        <f>AD161</f>
        <v>8.74</v>
      </c>
      <c r="CZ161">
        <f>AH161</f>
        <v>8.74</v>
      </c>
      <c r="DA161">
        <f>AL161</f>
        <v>1</v>
      </c>
      <c r="DB161">
        <v>0</v>
      </c>
      <c r="GQ161">
        <v>-1</v>
      </c>
      <c r="GR161">
        <v>-1</v>
      </c>
    </row>
    <row r="162" spans="1:200" x14ac:dyDescent="0.2">
      <c r="A162">
        <f>ROW(Source!A58)</f>
        <v>58</v>
      </c>
      <c r="B162">
        <v>34744228</v>
      </c>
      <c r="C162">
        <v>34744468</v>
      </c>
      <c r="D162">
        <v>31709492</v>
      </c>
      <c r="E162">
        <v>1</v>
      </c>
      <c r="F162">
        <v>1</v>
      </c>
      <c r="G162">
        <v>1</v>
      </c>
      <c r="H162">
        <v>1</v>
      </c>
      <c r="I162" t="s">
        <v>531</v>
      </c>
      <c r="K162" t="s">
        <v>532</v>
      </c>
      <c r="L162">
        <v>1191</v>
      </c>
      <c r="N162">
        <v>1013</v>
      </c>
      <c r="O162" t="s">
        <v>521</v>
      </c>
      <c r="P162" t="s">
        <v>521</v>
      </c>
      <c r="Q162">
        <v>1</v>
      </c>
      <c r="W162">
        <v>0</v>
      </c>
      <c r="X162">
        <v>-1417349443</v>
      </c>
      <c r="Y162">
        <v>2.93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1</v>
      </c>
      <c r="AJ162">
        <v>1</v>
      </c>
      <c r="AK162">
        <v>1</v>
      </c>
      <c r="AL162">
        <v>1</v>
      </c>
      <c r="AN162">
        <v>0</v>
      </c>
      <c r="AO162">
        <v>1</v>
      </c>
      <c r="AP162">
        <v>0</v>
      </c>
      <c r="AQ162">
        <v>0</v>
      </c>
      <c r="AR162">
        <v>0</v>
      </c>
      <c r="AT162">
        <v>2.93</v>
      </c>
      <c r="AV162">
        <v>2</v>
      </c>
      <c r="AW162">
        <v>2</v>
      </c>
      <c r="AX162">
        <v>34744493</v>
      </c>
      <c r="AY162">
        <v>1</v>
      </c>
      <c r="AZ162">
        <v>0</v>
      </c>
      <c r="BA162">
        <v>162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Y162*Source!I58</f>
        <v>4.5540989999999999</v>
      </c>
      <c r="CY162">
        <f>AD162</f>
        <v>0</v>
      </c>
      <c r="CZ162">
        <f>AH162</f>
        <v>0</v>
      </c>
      <c r="DA162">
        <f>AL162</f>
        <v>1</v>
      </c>
      <c r="DB162">
        <v>0</v>
      </c>
      <c r="GQ162">
        <v>-1</v>
      </c>
      <c r="GR162">
        <v>-1</v>
      </c>
    </row>
    <row r="163" spans="1:200" x14ac:dyDescent="0.2">
      <c r="A163">
        <f>ROW(Source!A58)</f>
        <v>58</v>
      </c>
      <c r="B163">
        <v>34744228</v>
      </c>
      <c r="C163">
        <v>34744468</v>
      </c>
      <c r="D163">
        <v>31526673</v>
      </c>
      <c r="E163">
        <v>1</v>
      </c>
      <c r="F163">
        <v>1</v>
      </c>
      <c r="G163">
        <v>1</v>
      </c>
      <c r="H163">
        <v>2</v>
      </c>
      <c r="I163" t="s">
        <v>582</v>
      </c>
      <c r="J163" t="s">
        <v>583</v>
      </c>
      <c r="K163" t="s">
        <v>584</v>
      </c>
      <c r="L163">
        <v>1368</v>
      </c>
      <c r="N163">
        <v>1011</v>
      </c>
      <c r="O163" t="s">
        <v>525</v>
      </c>
      <c r="P163" t="s">
        <v>525</v>
      </c>
      <c r="Q163">
        <v>1</v>
      </c>
      <c r="W163">
        <v>0</v>
      </c>
      <c r="X163">
        <v>641541266</v>
      </c>
      <c r="Y163">
        <v>0.04</v>
      </c>
      <c r="AA163">
        <v>0</v>
      </c>
      <c r="AB163">
        <v>120.24</v>
      </c>
      <c r="AC163">
        <v>15.42</v>
      </c>
      <c r="AD163">
        <v>0</v>
      </c>
      <c r="AE163">
        <v>0</v>
      </c>
      <c r="AF163">
        <v>120.24</v>
      </c>
      <c r="AG163">
        <v>15.42</v>
      </c>
      <c r="AH163">
        <v>0</v>
      </c>
      <c r="AI163">
        <v>1</v>
      </c>
      <c r="AJ163">
        <v>1</v>
      </c>
      <c r="AK163">
        <v>1</v>
      </c>
      <c r="AL163">
        <v>1</v>
      </c>
      <c r="AN163">
        <v>0</v>
      </c>
      <c r="AO163">
        <v>1</v>
      </c>
      <c r="AP163">
        <v>0</v>
      </c>
      <c r="AQ163">
        <v>0</v>
      </c>
      <c r="AR163">
        <v>0</v>
      </c>
      <c r="AT163">
        <v>0.04</v>
      </c>
      <c r="AV163">
        <v>0</v>
      </c>
      <c r="AW163">
        <v>2</v>
      </c>
      <c r="AX163">
        <v>34744494</v>
      </c>
      <c r="AY163">
        <v>1</v>
      </c>
      <c r="AZ163">
        <v>0</v>
      </c>
      <c r="BA163">
        <v>163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Y163*Source!I58</f>
        <v>6.2172000000000005E-2</v>
      </c>
      <c r="CY163">
        <f t="shared" ref="CY163:CY169" si="24">AB163</f>
        <v>120.24</v>
      </c>
      <c r="CZ163">
        <f t="shared" ref="CZ163:CZ169" si="25">AF163</f>
        <v>120.24</v>
      </c>
      <c r="DA163">
        <f t="shared" ref="DA163:DA169" si="26">AJ163</f>
        <v>1</v>
      </c>
      <c r="DB163">
        <v>0</v>
      </c>
      <c r="GQ163">
        <v>-1</v>
      </c>
      <c r="GR163">
        <v>-1</v>
      </c>
    </row>
    <row r="164" spans="1:200" x14ac:dyDescent="0.2">
      <c r="A164">
        <f>ROW(Source!A58)</f>
        <v>58</v>
      </c>
      <c r="B164">
        <v>34744228</v>
      </c>
      <c r="C164">
        <v>34744468</v>
      </c>
      <c r="D164">
        <v>31526753</v>
      </c>
      <c r="E164">
        <v>1</v>
      </c>
      <c r="F164">
        <v>1</v>
      </c>
      <c r="G164">
        <v>1</v>
      </c>
      <c r="H164">
        <v>2</v>
      </c>
      <c r="I164" t="s">
        <v>554</v>
      </c>
      <c r="J164" t="s">
        <v>555</v>
      </c>
      <c r="K164" t="s">
        <v>556</v>
      </c>
      <c r="L164">
        <v>1368</v>
      </c>
      <c r="N164">
        <v>1011</v>
      </c>
      <c r="O164" t="s">
        <v>525</v>
      </c>
      <c r="P164" t="s">
        <v>525</v>
      </c>
      <c r="Q164">
        <v>1</v>
      </c>
      <c r="W164">
        <v>0</v>
      </c>
      <c r="X164">
        <v>-1718674368</v>
      </c>
      <c r="Y164">
        <v>0.21</v>
      </c>
      <c r="AA164">
        <v>0</v>
      </c>
      <c r="AB164">
        <v>111.99</v>
      </c>
      <c r="AC164">
        <v>13.5</v>
      </c>
      <c r="AD164">
        <v>0</v>
      </c>
      <c r="AE164">
        <v>0</v>
      </c>
      <c r="AF164">
        <v>111.99</v>
      </c>
      <c r="AG164">
        <v>13.5</v>
      </c>
      <c r="AH164">
        <v>0</v>
      </c>
      <c r="AI164">
        <v>1</v>
      </c>
      <c r="AJ164">
        <v>1</v>
      </c>
      <c r="AK164">
        <v>1</v>
      </c>
      <c r="AL164">
        <v>1</v>
      </c>
      <c r="AN164">
        <v>0</v>
      </c>
      <c r="AO164">
        <v>1</v>
      </c>
      <c r="AP164">
        <v>0</v>
      </c>
      <c r="AQ164">
        <v>0</v>
      </c>
      <c r="AR164">
        <v>0</v>
      </c>
      <c r="AT164">
        <v>0.21</v>
      </c>
      <c r="AV164">
        <v>0</v>
      </c>
      <c r="AW164">
        <v>2</v>
      </c>
      <c r="AX164">
        <v>34744495</v>
      </c>
      <c r="AY164">
        <v>1</v>
      </c>
      <c r="AZ164">
        <v>0</v>
      </c>
      <c r="BA164">
        <v>164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Y164*Source!I58</f>
        <v>0.326403</v>
      </c>
      <c r="CY164">
        <f t="shared" si="24"/>
        <v>111.99</v>
      </c>
      <c r="CZ164">
        <f t="shared" si="25"/>
        <v>111.99</v>
      </c>
      <c r="DA164">
        <f t="shared" si="26"/>
        <v>1</v>
      </c>
      <c r="DB164">
        <v>0</v>
      </c>
      <c r="GQ164">
        <v>-1</v>
      </c>
      <c r="GR164">
        <v>-1</v>
      </c>
    </row>
    <row r="165" spans="1:200" x14ac:dyDescent="0.2">
      <c r="A165">
        <f>ROW(Source!A58)</f>
        <v>58</v>
      </c>
      <c r="B165">
        <v>34744228</v>
      </c>
      <c r="C165">
        <v>34744468</v>
      </c>
      <c r="D165">
        <v>31526767</v>
      </c>
      <c r="E165">
        <v>1</v>
      </c>
      <c r="F165">
        <v>1</v>
      </c>
      <c r="G165">
        <v>1</v>
      </c>
      <c r="H165">
        <v>2</v>
      </c>
      <c r="I165" t="s">
        <v>585</v>
      </c>
      <c r="J165" t="s">
        <v>586</v>
      </c>
      <c r="K165" t="s">
        <v>587</v>
      </c>
      <c r="L165">
        <v>1368</v>
      </c>
      <c r="N165">
        <v>1011</v>
      </c>
      <c r="O165" t="s">
        <v>525</v>
      </c>
      <c r="P165" t="s">
        <v>525</v>
      </c>
      <c r="Q165">
        <v>1</v>
      </c>
      <c r="W165">
        <v>0</v>
      </c>
      <c r="X165">
        <v>1293516068</v>
      </c>
      <c r="Y165">
        <v>2.36</v>
      </c>
      <c r="AA165">
        <v>0</v>
      </c>
      <c r="AB165">
        <v>175.56</v>
      </c>
      <c r="AC165">
        <v>14.4</v>
      </c>
      <c r="AD165">
        <v>0</v>
      </c>
      <c r="AE165">
        <v>0</v>
      </c>
      <c r="AF165">
        <v>175.56</v>
      </c>
      <c r="AG165">
        <v>14.4</v>
      </c>
      <c r="AH165">
        <v>0</v>
      </c>
      <c r="AI165">
        <v>1</v>
      </c>
      <c r="AJ165">
        <v>1</v>
      </c>
      <c r="AK165">
        <v>1</v>
      </c>
      <c r="AL165">
        <v>1</v>
      </c>
      <c r="AN165">
        <v>0</v>
      </c>
      <c r="AO165">
        <v>1</v>
      </c>
      <c r="AP165">
        <v>0</v>
      </c>
      <c r="AQ165">
        <v>0</v>
      </c>
      <c r="AR165">
        <v>0</v>
      </c>
      <c r="AT165">
        <v>2.36</v>
      </c>
      <c r="AV165">
        <v>0</v>
      </c>
      <c r="AW165">
        <v>2</v>
      </c>
      <c r="AX165">
        <v>34744496</v>
      </c>
      <c r="AY165">
        <v>1</v>
      </c>
      <c r="AZ165">
        <v>0</v>
      </c>
      <c r="BA165">
        <v>165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Y165*Source!I58</f>
        <v>3.668148</v>
      </c>
      <c r="CY165">
        <f t="shared" si="24"/>
        <v>175.56</v>
      </c>
      <c r="CZ165">
        <f t="shared" si="25"/>
        <v>175.56</v>
      </c>
      <c r="DA165">
        <f t="shared" si="26"/>
        <v>1</v>
      </c>
      <c r="DB165">
        <v>0</v>
      </c>
      <c r="GQ165">
        <v>-1</v>
      </c>
      <c r="GR165">
        <v>-1</v>
      </c>
    </row>
    <row r="166" spans="1:200" x14ac:dyDescent="0.2">
      <c r="A166">
        <f>ROW(Source!A58)</f>
        <v>58</v>
      </c>
      <c r="B166">
        <v>34744228</v>
      </c>
      <c r="C166">
        <v>34744468</v>
      </c>
      <c r="D166">
        <v>31526887</v>
      </c>
      <c r="E166">
        <v>1</v>
      </c>
      <c r="F166">
        <v>1</v>
      </c>
      <c r="G166">
        <v>1</v>
      </c>
      <c r="H166">
        <v>2</v>
      </c>
      <c r="I166" t="s">
        <v>588</v>
      </c>
      <c r="J166" t="s">
        <v>589</v>
      </c>
      <c r="K166" t="s">
        <v>590</v>
      </c>
      <c r="L166">
        <v>1368</v>
      </c>
      <c r="N166">
        <v>1011</v>
      </c>
      <c r="O166" t="s">
        <v>525</v>
      </c>
      <c r="P166" t="s">
        <v>525</v>
      </c>
      <c r="Q166">
        <v>1</v>
      </c>
      <c r="W166">
        <v>0</v>
      </c>
      <c r="X166">
        <v>-1692889495</v>
      </c>
      <c r="Y166">
        <v>0.99</v>
      </c>
      <c r="AA166">
        <v>0</v>
      </c>
      <c r="AB166">
        <v>0.9</v>
      </c>
      <c r="AC166">
        <v>0</v>
      </c>
      <c r="AD166">
        <v>0</v>
      </c>
      <c r="AE166">
        <v>0</v>
      </c>
      <c r="AF166">
        <v>0.9</v>
      </c>
      <c r="AG166">
        <v>0</v>
      </c>
      <c r="AH166">
        <v>0</v>
      </c>
      <c r="AI166">
        <v>1</v>
      </c>
      <c r="AJ166">
        <v>1</v>
      </c>
      <c r="AK166">
        <v>1</v>
      </c>
      <c r="AL166">
        <v>1</v>
      </c>
      <c r="AN166">
        <v>0</v>
      </c>
      <c r="AO166">
        <v>1</v>
      </c>
      <c r="AP166">
        <v>0</v>
      </c>
      <c r="AQ166">
        <v>0</v>
      </c>
      <c r="AR166">
        <v>0</v>
      </c>
      <c r="AT166">
        <v>0.99</v>
      </c>
      <c r="AV166">
        <v>0</v>
      </c>
      <c r="AW166">
        <v>2</v>
      </c>
      <c r="AX166">
        <v>34744497</v>
      </c>
      <c r="AY166">
        <v>1</v>
      </c>
      <c r="AZ166">
        <v>0</v>
      </c>
      <c r="BA166">
        <v>166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Y166*Source!I58</f>
        <v>1.5387569999999999</v>
      </c>
      <c r="CY166">
        <f t="shared" si="24"/>
        <v>0.9</v>
      </c>
      <c r="CZ166">
        <f t="shared" si="25"/>
        <v>0.9</v>
      </c>
      <c r="DA166">
        <f t="shared" si="26"/>
        <v>1</v>
      </c>
      <c r="DB166">
        <v>0</v>
      </c>
      <c r="GQ166">
        <v>-1</v>
      </c>
      <c r="GR166">
        <v>-1</v>
      </c>
    </row>
    <row r="167" spans="1:200" x14ac:dyDescent="0.2">
      <c r="A167">
        <f>ROW(Source!A58)</f>
        <v>58</v>
      </c>
      <c r="B167">
        <v>34744228</v>
      </c>
      <c r="C167">
        <v>34744468</v>
      </c>
      <c r="D167">
        <v>31528142</v>
      </c>
      <c r="E167">
        <v>1</v>
      </c>
      <c r="F167">
        <v>1</v>
      </c>
      <c r="G167">
        <v>1</v>
      </c>
      <c r="H167">
        <v>2</v>
      </c>
      <c r="I167" t="s">
        <v>538</v>
      </c>
      <c r="J167" t="s">
        <v>539</v>
      </c>
      <c r="K167" t="s">
        <v>540</v>
      </c>
      <c r="L167">
        <v>1368</v>
      </c>
      <c r="N167">
        <v>1011</v>
      </c>
      <c r="O167" t="s">
        <v>525</v>
      </c>
      <c r="P167" t="s">
        <v>525</v>
      </c>
      <c r="Q167">
        <v>1</v>
      </c>
      <c r="W167">
        <v>0</v>
      </c>
      <c r="X167">
        <v>1372534845</v>
      </c>
      <c r="Y167">
        <v>0.32</v>
      </c>
      <c r="AA167">
        <v>0</v>
      </c>
      <c r="AB167">
        <v>65.709999999999994</v>
      </c>
      <c r="AC167">
        <v>11.6</v>
      </c>
      <c r="AD167">
        <v>0</v>
      </c>
      <c r="AE167">
        <v>0</v>
      </c>
      <c r="AF167">
        <v>65.709999999999994</v>
      </c>
      <c r="AG167">
        <v>11.6</v>
      </c>
      <c r="AH167">
        <v>0</v>
      </c>
      <c r="AI167">
        <v>1</v>
      </c>
      <c r="AJ167">
        <v>1</v>
      </c>
      <c r="AK167">
        <v>1</v>
      </c>
      <c r="AL167">
        <v>1</v>
      </c>
      <c r="AN167">
        <v>0</v>
      </c>
      <c r="AO167">
        <v>1</v>
      </c>
      <c r="AP167">
        <v>0</v>
      </c>
      <c r="AQ167">
        <v>0</v>
      </c>
      <c r="AR167">
        <v>0</v>
      </c>
      <c r="AT167">
        <v>0.32</v>
      </c>
      <c r="AV167">
        <v>0</v>
      </c>
      <c r="AW167">
        <v>2</v>
      </c>
      <c r="AX167">
        <v>34744498</v>
      </c>
      <c r="AY167">
        <v>1</v>
      </c>
      <c r="AZ167">
        <v>0</v>
      </c>
      <c r="BA167">
        <v>167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Y167*Source!I58</f>
        <v>0.49737600000000004</v>
      </c>
      <c r="CY167">
        <f t="shared" si="24"/>
        <v>65.709999999999994</v>
      </c>
      <c r="CZ167">
        <f t="shared" si="25"/>
        <v>65.709999999999994</v>
      </c>
      <c r="DA167">
        <f t="shared" si="26"/>
        <v>1</v>
      </c>
      <c r="DB167">
        <v>0</v>
      </c>
      <c r="GQ167">
        <v>-1</v>
      </c>
      <c r="GR167">
        <v>-1</v>
      </c>
    </row>
    <row r="168" spans="1:200" x14ac:dyDescent="0.2">
      <c r="A168">
        <f>ROW(Source!A58)</f>
        <v>58</v>
      </c>
      <c r="B168">
        <v>34744228</v>
      </c>
      <c r="C168">
        <v>34744468</v>
      </c>
      <c r="D168">
        <v>31528377</v>
      </c>
      <c r="E168">
        <v>1</v>
      </c>
      <c r="F168">
        <v>1</v>
      </c>
      <c r="G168">
        <v>1</v>
      </c>
      <c r="H168">
        <v>2</v>
      </c>
      <c r="I168" t="s">
        <v>591</v>
      </c>
      <c r="J168" t="s">
        <v>592</v>
      </c>
      <c r="K168" t="s">
        <v>593</v>
      </c>
      <c r="L168">
        <v>1368</v>
      </c>
      <c r="N168">
        <v>1011</v>
      </c>
      <c r="O168" t="s">
        <v>525</v>
      </c>
      <c r="P168" t="s">
        <v>525</v>
      </c>
      <c r="Q168">
        <v>1</v>
      </c>
      <c r="W168">
        <v>0</v>
      </c>
      <c r="X168">
        <v>792402865</v>
      </c>
      <c r="Y168">
        <v>1.68</v>
      </c>
      <c r="AA168">
        <v>0</v>
      </c>
      <c r="AB168">
        <v>1.2</v>
      </c>
      <c r="AC168">
        <v>0</v>
      </c>
      <c r="AD168">
        <v>0</v>
      </c>
      <c r="AE168">
        <v>0</v>
      </c>
      <c r="AF168">
        <v>1.2</v>
      </c>
      <c r="AG168">
        <v>0</v>
      </c>
      <c r="AH168">
        <v>0</v>
      </c>
      <c r="AI168">
        <v>1</v>
      </c>
      <c r="AJ168">
        <v>1</v>
      </c>
      <c r="AK168">
        <v>1</v>
      </c>
      <c r="AL168">
        <v>1</v>
      </c>
      <c r="AN168">
        <v>0</v>
      </c>
      <c r="AO168">
        <v>1</v>
      </c>
      <c r="AP168">
        <v>0</v>
      </c>
      <c r="AQ168">
        <v>0</v>
      </c>
      <c r="AR168">
        <v>0</v>
      </c>
      <c r="AT168">
        <v>1.68</v>
      </c>
      <c r="AV168">
        <v>0</v>
      </c>
      <c r="AW168">
        <v>2</v>
      </c>
      <c r="AX168">
        <v>34744499</v>
      </c>
      <c r="AY168">
        <v>1</v>
      </c>
      <c r="AZ168">
        <v>0</v>
      </c>
      <c r="BA168">
        <v>168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Y168*Source!I58</f>
        <v>2.611224</v>
      </c>
      <c r="CY168">
        <f t="shared" si="24"/>
        <v>1.2</v>
      </c>
      <c r="CZ168">
        <f t="shared" si="25"/>
        <v>1.2</v>
      </c>
      <c r="DA168">
        <f t="shared" si="26"/>
        <v>1</v>
      </c>
      <c r="DB168">
        <v>0</v>
      </c>
      <c r="GQ168">
        <v>-1</v>
      </c>
      <c r="GR168">
        <v>-1</v>
      </c>
    </row>
    <row r="169" spans="1:200" x14ac:dyDescent="0.2">
      <c r="A169">
        <f>ROW(Source!A58)</f>
        <v>58</v>
      </c>
      <c r="B169">
        <v>34744228</v>
      </c>
      <c r="C169">
        <v>34744468</v>
      </c>
      <c r="D169">
        <v>31528424</v>
      </c>
      <c r="E169">
        <v>1</v>
      </c>
      <c r="F169">
        <v>1</v>
      </c>
      <c r="G169">
        <v>1</v>
      </c>
      <c r="H169">
        <v>2</v>
      </c>
      <c r="I169" t="s">
        <v>594</v>
      </c>
      <c r="J169" t="s">
        <v>595</v>
      </c>
      <c r="K169" t="s">
        <v>596</v>
      </c>
      <c r="L169">
        <v>1368</v>
      </c>
      <c r="N169">
        <v>1011</v>
      </c>
      <c r="O169" t="s">
        <v>525</v>
      </c>
      <c r="P169" t="s">
        <v>525</v>
      </c>
      <c r="Q169">
        <v>1</v>
      </c>
      <c r="W169">
        <v>0</v>
      </c>
      <c r="X169">
        <v>1323835807</v>
      </c>
      <c r="Y169">
        <v>0.18</v>
      </c>
      <c r="AA169">
        <v>0</v>
      </c>
      <c r="AB169">
        <v>12.31</v>
      </c>
      <c r="AC169">
        <v>0</v>
      </c>
      <c r="AD169">
        <v>0</v>
      </c>
      <c r="AE169">
        <v>0</v>
      </c>
      <c r="AF169">
        <v>12.31</v>
      </c>
      <c r="AG169">
        <v>0</v>
      </c>
      <c r="AH169">
        <v>0</v>
      </c>
      <c r="AI169">
        <v>1</v>
      </c>
      <c r="AJ169">
        <v>1</v>
      </c>
      <c r="AK169">
        <v>1</v>
      </c>
      <c r="AL169">
        <v>1</v>
      </c>
      <c r="AN169">
        <v>0</v>
      </c>
      <c r="AO169">
        <v>1</v>
      </c>
      <c r="AP169">
        <v>0</v>
      </c>
      <c r="AQ169">
        <v>0</v>
      </c>
      <c r="AR169">
        <v>0</v>
      </c>
      <c r="AT169">
        <v>0.18</v>
      </c>
      <c r="AV169">
        <v>0</v>
      </c>
      <c r="AW169">
        <v>2</v>
      </c>
      <c r="AX169">
        <v>34744500</v>
      </c>
      <c r="AY169">
        <v>1</v>
      </c>
      <c r="AZ169">
        <v>0</v>
      </c>
      <c r="BA169">
        <v>169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Y169*Source!I58</f>
        <v>0.27977399999999997</v>
      </c>
      <c r="CY169">
        <f t="shared" si="24"/>
        <v>12.31</v>
      </c>
      <c r="CZ169">
        <f t="shared" si="25"/>
        <v>12.31</v>
      </c>
      <c r="DA169">
        <f t="shared" si="26"/>
        <v>1</v>
      </c>
      <c r="DB169">
        <v>0</v>
      </c>
      <c r="GQ169">
        <v>-1</v>
      </c>
      <c r="GR169">
        <v>-1</v>
      </c>
    </row>
    <row r="170" spans="1:200" x14ac:dyDescent="0.2">
      <c r="A170">
        <f>ROW(Source!A58)</f>
        <v>58</v>
      </c>
      <c r="B170">
        <v>34744228</v>
      </c>
      <c r="C170">
        <v>34744468</v>
      </c>
      <c r="D170">
        <v>31444762</v>
      </c>
      <c r="E170">
        <v>1</v>
      </c>
      <c r="F170">
        <v>1</v>
      </c>
      <c r="G170">
        <v>1</v>
      </c>
      <c r="H170">
        <v>3</v>
      </c>
      <c r="I170" t="s">
        <v>90</v>
      </c>
      <c r="J170" t="s">
        <v>597</v>
      </c>
      <c r="K170" t="s">
        <v>91</v>
      </c>
      <c r="L170">
        <v>1339</v>
      </c>
      <c r="N170">
        <v>1007</v>
      </c>
      <c r="O170" t="s">
        <v>45</v>
      </c>
      <c r="P170" t="s">
        <v>45</v>
      </c>
      <c r="Q170">
        <v>1</v>
      </c>
      <c r="W170">
        <v>0</v>
      </c>
      <c r="X170">
        <v>1262771840</v>
      </c>
      <c r="Y170">
        <v>1.4</v>
      </c>
      <c r="AA170">
        <v>6.22</v>
      </c>
      <c r="AB170">
        <v>0</v>
      </c>
      <c r="AC170">
        <v>0</v>
      </c>
      <c r="AD170">
        <v>0</v>
      </c>
      <c r="AE170">
        <v>6.22</v>
      </c>
      <c r="AF170">
        <v>0</v>
      </c>
      <c r="AG170">
        <v>0</v>
      </c>
      <c r="AH170">
        <v>0</v>
      </c>
      <c r="AI170">
        <v>1</v>
      </c>
      <c r="AJ170">
        <v>1</v>
      </c>
      <c r="AK170">
        <v>1</v>
      </c>
      <c r="AL170">
        <v>1</v>
      </c>
      <c r="AN170">
        <v>0</v>
      </c>
      <c r="AO170">
        <v>1</v>
      </c>
      <c r="AP170">
        <v>0</v>
      </c>
      <c r="AQ170">
        <v>0</v>
      </c>
      <c r="AR170">
        <v>0</v>
      </c>
      <c r="AT170">
        <v>1.4</v>
      </c>
      <c r="AV170">
        <v>0</v>
      </c>
      <c r="AW170">
        <v>2</v>
      </c>
      <c r="AX170">
        <v>34744501</v>
      </c>
      <c r="AY170">
        <v>1</v>
      </c>
      <c r="AZ170">
        <v>0</v>
      </c>
      <c r="BA170">
        <v>170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Y170*Source!I58</f>
        <v>2.1760199999999998</v>
      </c>
      <c r="CY170">
        <f t="shared" ref="CY170:CY183" si="27">AA170</f>
        <v>6.22</v>
      </c>
      <c r="CZ170">
        <f t="shared" ref="CZ170:CZ183" si="28">AE170</f>
        <v>6.22</v>
      </c>
      <c r="DA170">
        <f t="shared" ref="DA170:DA183" si="29">AI170</f>
        <v>1</v>
      </c>
      <c r="DB170">
        <v>0</v>
      </c>
      <c r="DH170">
        <f>Source!I58*SmtRes!Y170</f>
        <v>2.1760199999999998</v>
      </c>
      <c r="DI170">
        <f t="shared" ref="DI170:DI183" si="30">AA170</f>
        <v>6.22</v>
      </c>
      <c r="DJ170">
        <f>EtalonRes!Y170</f>
        <v>6.22</v>
      </c>
      <c r="DK170">
        <f>Source!BC58</f>
        <v>1</v>
      </c>
      <c r="GQ170">
        <v>-1</v>
      </c>
      <c r="GR170">
        <v>-1</v>
      </c>
    </row>
    <row r="171" spans="1:200" x14ac:dyDescent="0.2">
      <c r="A171">
        <f>ROW(Source!A58)</f>
        <v>58</v>
      </c>
      <c r="B171">
        <v>34744228</v>
      </c>
      <c r="C171">
        <v>34744468</v>
      </c>
      <c r="D171">
        <v>31444769</v>
      </c>
      <c r="E171">
        <v>1</v>
      </c>
      <c r="F171">
        <v>1</v>
      </c>
      <c r="G171">
        <v>1</v>
      </c>
      <c r="H171">
        <v>3</v>
      </c>
      <c r="I171" t="s">
        <v>126</v>
      </c>
      <c r="J171" t="s">
        <v>598</v>
      </c>
      <c r="K171" t="s">
        <v>127</v>
      </c>
      <c r="L171">
        <v>1346</v>
      </c>
      <c r="N171">
        <v>1009</v>
      </c>
      <c r="O171" t="s">
        <v>128</v>
      </c>
      <c r="P171" t="s">
        <v>128</v>
      </c>
      <c r="Q171">
        <v>1</v>
      </c>
      <c r="W171">
        <v>0</v>
      </c>
      <c r="X171">
        <v>1721895514</v>
      </c>
      <c r="Y171">
        <v>0.42</v>
      </c>
      <c r="AA171">
        <v>6.09</v>
      </c>
      <c r="AB171">
        <v>0</v>
      </c>
      <c r="AC171">
        <v>0</v>
      </c>
      <c r="AD171">
        <v>0</v>
      </c>
      <c r="AE171">
        <v>6.09</v>
      </c>
      <c r="AF171">
        <v>0</v>
      </c>
      <c r="AG171">
        <v>0</v>
      </c>
      <c r="AH171">
        <v>0</v>
      </c>
      <c r="AI171">
        <v>1</v>
      </c>
      <c r="AJ171">
        <v>1</v>
      </c>
      <c r="AK171">
        <v>1</v>
      </c>
      <c r="AL171">
        <v>1</v>
      </c>
      <c r="AN171">
        <v>0</v>
      </c>
      <c r="AO171">
        <v>1</v>
      </c>
      <c r="AP171">
        <v>0</v>
      </c>
      <c r="AQ171">
        <v>0</v>
      </c>
      <c r="AR171">
        <v>0</v>
      </c>
      <c r="AT171">
        <v>0.42</v>
      </c>
      <c r="AV171">
        <v>0</v>
      </c>
      <c r="AW171">
        <v>2</v>
      </c>
      <c r="AX171">
        <v>34744502</v>
      </c>
      <c r="AY171">
        <v>1</v>
      </c>
      <c r="AZ171">
        <v>0</v>
      </c>
      <c r="BA171">
        <v>171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Y171*Source!I58</f>
        <v>0.652806</v>
      </c>
      <c r="CY171">
        <f t="shared" si="27"/>
        <v>6.09</v>
      </c>
      <c r="CZ171">
        <f t="shared" si="28"/>
        <v>6.09</v>
      </c>
      <c r="DA171">
        <f t="shared" si="29"/>
        <v>1</v>
      </c>
      <c r="DB171">
        <v>0</v>
      </c>
      <c r="DH171">
        <f>Source!I58*SmtRes!Y171</f>
        <v>0.652806</v>
      </c>
      <c r="DI171">
        <f t="shared" si="30"/>
        <v>6.09</v>
      </c>
      <c r="DJ171">
        <f>EtalonRes!Y171</f>
        <v>6.09</v>
      </c>
      <c r="DK171">
        <f>Source!BC58</f>
        <v>1</v>
      </c>
      <c r="GQ171">
        <v>-1</v>
      </c>
      <c r="GR171">
        <v>-1</v>
      </c>
    </row>
    <row r="172" spans="1:200" x14ac:dyDescent="0.2">
      <c r="A172">
        <f>ROW(Source!A58)</f>
        <v>58</v>
      </c>
      <c r="B172">
        <v>34744228</v>
      </c>
      <c r="C172">
        <v>34744468</v>
      </c>
      <c r="D172">
        <v>31447859</v>
      </c>
      <c r="E172">
        <v>1</v>
      </c>
      <c r="F172">
        <v>1</v>
      </c>
      <c r="G172">
        <v>1</v>
      </c>
      <c r="H172">
        <v>3</v>
      </c>
      <c r="I172" t="s">
        <v>155</v>
      </c>
      <c r="J172" t="s">
        <v>599</v>
      </c>
      <c r="K172" t="s">
        <v>156</v>
      </c>
      <c r="L172">
        <v>1348</v>
      </c>
      <c r="N172">
        <v>1009</v>
      </c>
      <c r="O172" t="s">
        <v>34</v>
      </c>
      <c r="P172" t="s">
        <v>34</v>
      </c>
      <c r="Q172">
        <v>1000</v>
      </c>
      <c r="W172">
        <v>0</v>
      </c>
      <c r="X172">
        <v>-714836380</v>
      </c>
      <c r="Y172">
        <v>6.0999999999999997E-4</v>
      </c>
      <c r="AA172">
        <v>10315.01</v>
      </c>
      <c r="AB172">
        <v>0</v>
      </c>
      <c r="AC172">
        <v>0</v>
      </c>
      <c r="AD172">
        <v>0</v>
      </c>
      <c r="AE172">
        <v>10315.01</v>
      </c>
      <c r="AF172">
        <v>0</v>
      </c>
      <c r="AG172">
        <v>0</v>
      </c>
      <c r="AH172">
        <v>0</v>
      </c>
      <c r="AI172">
        <v>1</v>
      </c>
      <c r="AJ172">
        <v>1</v>
      </c>
      <c r="AK172">
        <v>1</v>
      </c>
      <c r="AL172">
        <v>1</v>
      </c>
      <c r="AN172">
        <v>0</v>
      </c>
      <c r="AO172">
        <v>1</v>
      </c>
      <c r="AP172">
        <v>0</v>
      </c>
      <c r="AQ172">
        <v>0</v>
      </c>
      <c r="AR172">
        <v>0</v>
      </c>
      <c r="AT172">
        <v>6.0999999999999997E-4</v>
      </c>
      <c r="AV172">
        <v>0</v>
      </c>
      <c r="AW172">
        <v>2</v>
      </c>
      <c r="AX172">
        <v>34744503</v>
      </c>
      <c r="AY172">
        <v>1</v>
      </c>
      <c r="AZ172">
        <v>0</v>
      </c>
      <c r="BA172">
        <v>172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Y172*Source!I58</f>
        <v>9.4812299999999993E-4</v>
      </c>
      <c r="CY172">
        <f t="shared" si="27"/>
        <v>10315.01</v>
      </c>
      <c r="CZ172">
        <f t="shared" si="28"/>
        <v>10315.01</v>
      </c>
      <c r="DA172">
        <f t="shared" si="29"/>
        <v>1</v>
      </c>
      <c r="DB172">
        <v>0</v>
      </c>
      <c r="DH172">
        <f>Source!I58*SmtRes!Y172</f>
        <v>9.4812299999999993E-4</v>
      </c>
      <c r="DI172">
        <f t="shared" si="30"/>
        <v>10315.01</v>
      </c>
      <c r="DJ172">
        <f>EtalonRes!Y172</f>
        <v>10315.01</v>
      </c>
      <c r="DK172">
        <f>Source!BC58</f>
        <v>1</v>
      </c>
      <c r="GQ172">
        <v>-1</v>
      </c>
      <c r="GR172">
        <v>-1</v>
      </c>
    </row>
    <row r="173" spans="1:200" x14ac:dyDescent="0.2">
      <c r="A173">
        <f>ROW(Source!A58)</f>
        <v>58</v>
      </c>
      <c r="B173">
        <v>34744228</v>
      </c>
      <c r="C173">
        <v>34744468</v>
      </c>
      <c r="D173">
        <v>31449050</v>
      </c>
      <c r="E173">
        <v>1</v>
      </c>
      <c r="F173">
        <v>1</v>
      </c>
      <c r="G173">
        <v>1</v>
      </c>
      <c r="H173">
        <v>3</v>
      </c>
      <c r="I173" t="s">
        <v>40</v>
      </c>
      <c r="J173" t="s">
        <v>563</v>
      </c>
      <c r="K173" t="s">
        <v>41</v>
      </c>
      <c r="L173">
        <v>1348</v>
      </c>
      <c r="N173">
        <v>1009</v>
      </c>
      <c r="O173" t="s">
        <v>34</v>
      </c>
      <c r="P173" t="s">
        <v>34</v>
      </c>
      <c r="Q173">
        <v>1000</v>
      </c>
      <c r="W173">
        <v>0</v>
      </c>
      <c r="X173">
        <v>-437906794</v>
      </c>
      <c r="Y173">
        <v>2.2000000000000001E-3</v>
      </c>
      <c r="AA173">
        <v>9040.01</v>
      </c>
      <c r="AB173">
        <v>0</v>
      </c>
      <c r="AC173">
        <v>0</v>
      </c>
      <c r="AD173">
        <v>0</v>
      </c>
      <c r="AE173">
        <v>9040.01</v>
      </c>
      <c r="AF173">
        <v>0</v>
      </c>
      <c r="AG173">
        <v>0</v>
      </c>
      <c r="AH173">
        <v>0</v>
      </c>
      <c r="AI173">
        <v>1</v>
      </c>
      <c r="AJ173">
        <v>1</v>
      </c>
      <c r="AK173">
        <v>1</v>
      </c>
      <c r="AL173">
        <v>1</v>
      </c>
      <c r="AN173">
        <v>0</v>
      </c>
      <c r="AO173">
        <v>1</v>
      </c>
      <c r="AP173">
        <v>0</v>
      </c>
      <c r="AQ173">
        <v>0</v>
      </c>
      <c r="AR173">
        <v>0</v>
      </c>
      <c r="AT173">
        <v>2.2000000000000001E-3</v>
      </c>
      <c r="AV173">
        <v>0</v>
      </c>
      <c r="AW173">
        <v>2</v>
      </c>
      <c r="AX173">
        <v>34744504</v>
      </c>
      <c r="AY173">
        <v>1</v>
      </c>
      <c r="AZ173">
        <v>0</v>
      </c>
      <c r="BA173">
        <v>173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Y173*Source!I58</f>
        <v>3.41946E-3</v>
      </c>
      <c r="CY173">
        <f t="shared" si="27"/>
        <v>9040.01</v>
      </c>
      <c r="CZ173">
        <f t="shared" si="28"/>
        <v>9040.01</v>
      </c>
      <c r="DA173">
        <f t="shared" si="29"/>
        <v>1</v>
      </c>
      <c r="DB173">
        <v>0</v>
      </c>
      <c r="DH173">
        <f>Source!I58*SmtRes!Y173</f>
        <v>3.41946E-3</v>
      </c>
      <c r="DI173">
        <f t="shared" si="30"/>
        <v>9040.01</v>
      </c>
      <c r="DJ173">
        <f>EtalonRes!Y173</f>
        <v>9040.01</v>
      </c>
      <c r="DK173">
        <f>Source!BC58</f>
        <v>1</v>
      </c>
      <c r="GQ173">
        <v>-1</v>
      </c>
      <c r="GR173">
        <v>-1</v>
      </c>
    </row>
    <row r="174" spans="1:200" x14ac:dyDescent="0.2">
      <c r="A174">
        <f>ROW(Source!A58)</f>
        <v>58</v>
      </c>
      <c r="B174">
        <v>34744228</v>
      </c>
      <c r="C174">
        <v>34744468</v>
      </c>
      <c r="D174">
        <v>31450130</v>
      </c>
      <c r="E174">
        <v>1</v>
      </c>
      <c r="F174">
        <v>1</v>
      </c>
      <c r="G174">
        <v>1</v>
      </c>
      <c r="H174">
        <v>3</v>
      </c>
      <c r="I174" t="s">
        <v>81</v>
      </c>
      <c r="J174" t="s">
        <v>600</v>
      </c>
      <c r="K174" t="s">
        <v>82</v>
      </c>
      <c r="L174">
        <v>1348</v>
      </c>
      <c r="N174">
        <v>1009</v>
      </c>
      <c r="O174" t="s">
        <v>34</v>
      </c>
      <c r="P174" t="s">
        <v>34</v>
      </c>
      <c r="Q174">
        <v>1000</v>
      </c>
      <c r="W174">
        <v>0</v>
      </c>
      <c r="X174">
        <v>-2116243625</v>
      </c>
      <c r="Y174">
        <v>1.4999999999999999E-4</v>
      </c>
      <c r="AA174">
        <v>37900</v>
      </c>
      <c r="AB174">
        <v>0</v>
      </c>
      <c r="AC174">
        <v>0</v>
      </c>
      <c r="AD174">
        <v>0</v>
      </c>
      <c r="AE174">
        <v>37900</v>
      </c>
      <c r="AF174">
        <v>0</v>
      </c>
      <c r="AG174">
        <v>0</v>
      </c>
      <c r="AH174">
        <v>0</v>
      </c>
      <c r="AI174">
        <v>1</v>
      </c>
      <c r="AJ174">
        <v>1</v>
      </c>
      <c r="AK174">
        <v>1</v>
      </c>
      <c r="AL174">
        <v>1</v>
      </c>
      <c r="AN174">
        <v>0</v>
      </c>
      <c r="AO174">
        <v>1</v>
      </c>
      <c r="AP174">
        <v>0</v>
      </c>
      <c r="AQ174">
        <v>0</v>
      </c>
      <c r="AR174">
        <v>0</v>
      </c>
      <c r="AT174">
        <v>1.4999999999999999E-4</v>
      </c>
      <c r="AV174">
        <v>0</v>
      </c>
      <c r="AW174">
        <v>2</v>
      </c>
      <c r="AX174">
        <v>34744505</v>
      </c>
      <c r="AY174">
        <v>1</v>
      </c>
      <c r="AZ174">
        <v>0</v>
      </c>
      <c r="BA174">
        <v>174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Y174*Source!I58</f>
        <v>2.3314499999999998E-4</v>
      </c>
      <c r="CY174">
        <f t="shared" si="27"/>
        <v>37900</v>
      </c>
      <c r="CZ174">
        <f t="shared" si="28"/>
        <v>37900</v>
      </c>
      <c r="DA174">
        <f t="shared" si="29"/>
        <v>1</v>
      </c>
      <c r="DB174">
        <v>0</v>
      </c>
      <c r="DH174">
        <f>Source!I58*SmtRes!Y174</f>
        <v>2.3314499999999998E-4</v>
      </c>
      <c r="DI174">
        <f t="shared" si="30"/>
        <v>37900</v>
      </c>
      <c r="DJ174">
        <f>EtalonRes!Y174</f>
        <v>37900</v>
      </c>
      <c r="DK174">
        <f>Source!BC58</f>
        <v>1</v>
      </c>
      <c r="GQ174">
        <v>-1</v>
      </c>
      <c r="GR174">
        <v>-1</v>
      </c>
    </row>
    <row r="175" spans="1:200" x14ac:dyDescent="0.2">
      <c r="A175">
        <f>ROW(Source!A58)</f>
        <v>58</v>
      </c>
      <c r="B175">
        <v>34744228</v>
      </c>
      <c r="C175">
        <v>34744468</v>
      </c>
      <c r="D175">
        <v>31467862</v>
      </c>
      <c r="E175">
        <v>1</v>
      </c>
      <c r="F175">
        <v>1</v>
      </c>
      <c r="G175">
        <v>1</v>
      </c>
      <c r="H175">
        <v>3</v>
      </c>
      <c r="I175" t="s">
        <v>106</v>
      </c>
      <c r="J175" t="s">
        <v>601</v>
      </c>
      <c r="K175" t="s">
        <v>107</v>
      </c>
      <c r="L175">
        <v>1348</v>
      </c>
      <c r="N175">
        <v>1009</v>
      </c>
      <c r="O175" t="s">
        <v>34</v>
      </c>
      <c r="P175" t="s">
        <v>34</v>
      </c>
      <c r="Q175">
        <v>1000</v>
      </c>
      <c r="W175">
        <v>0</v>
      </c>
      <c r="X175">
        <v>299819930</v>
      </c>
      <c r="Y175">
        <v>1.0999999999999999E-2</v>
      </c>
      <c r="AA175">
        <v>7712</v>
      </c>
      <c r="AB175">
        <v>0</v>
      </c>
      <c r="AC175">
        <v>0</v>
      </c>
      <c r="AD175">
        <v>0</v>
      </c>
      <c r="AE175">
        <v>7712</v>
      </c>
      <c r="AF175">
        <v>0</v>
      </c>
      <c r="AG175">
        <v>0</v>
      </c>
      <c r="AH175">
        <v>0</v>
      </c>
      <c r="AI175">
        <v>1</v>
      </c>
      <c r="AJ175">
        <v>1</v>
      </c>
      <c r="AK175">
        <v>1</v>
      </c>
      <c r="AL175">
        <v>1</v>
      </c>
      <c r="AN175">
        <v>0</v>
      </c>
      <c r="AO175">
        <v>1</v>
      </c>
      <c r="AP175">
        <v>0</v>
      </c>
      <c r="AQ175">
        <v>0</v>
      </c>
      <c r="AR175">
        <v>0</v>
      </c>
      <c r="AT175">
        <v>1.0999999999999999E-2</v>
      </c>
      <c r="AV175">
        <v>0</v>
      </c>
      <c r="AW175">
        <v>2</v>
      </c>
      <c r="AX175">
        <v>34744506</v>
      </c>
      <c r="AY175">
        <v>1</v>
      </c>
      <c r="AZ175">
        <v>0</v>
      </c>
      <c r="BA175">
        <v>175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Y175*Source!I58</f>
        <v>1.7097299999999999E-2</v>
      </c>
      <c r="CY175">
        <f t="shared" si="27"/>
        <v>7712</v>
      </c>
      <c r="CZ175">
        <f t="shared" si="28"/>
        <v>7712</v>
      </c>
      <c r="DA175">
        <f t="shared" si="29"/>
        <v>1</v>
      </c>
      <c r="DB175">
        <v>0</v>
      </c>
      <c r="DH175">
        <f>Source!I58*SmtRes!Y175</f>
        <v>1.7097299999999999E-2</v>
      </c>
      <c r="DI175">
        <f t="shared" si="30"/>
        <v>7712</v>
      </c>
      <c r="DJ175">
        <f>EtalonRes!Y175</f>
        <v>7712</v>
      </c>
      <c r="DK175">
        <f>Source!BC58</f>
        <v>1</v>
      </c>
      <c r="GQ175">
        <v>-1</v>
      </c>
      <c r="GR175">
        <v>-1</v>
      </c>
    </row>
    <row r="176" spans="1:200" x14ac:dyDescent="0.2">
      <c r="A176">
        <f>ROW(Source!A58)</f>
        <v>58</v>
      </c>
      <c r="B176">
        <v>34744228</v>
      </c>
      <c r="C176">
        <v>34744468</v>
      </c>
      <c r="D176">
        <v>31440795</v>
      </c>
      <c r="E176">
        <v>17</v>
      </c>
      <c r="F176">
        <v>1</v>
      </c>
      <c r="G176">
        <v>1</v>
      </c>
      <c r="H176">
        <v>3</v>
      </c>
      <c r="I176" t="s">
        <v>178</v>
      </c>
      <c r="K176" t="s">
        <v>179</v>
      </c>
      <c r="L176">
        <v>1371</v>
      </c>
      <c r="N176">
        <v>1013</v>
      </c>
      <c r="O176" t="s">
        <v>171</v>
      </c>
      <c r="P176" t="s">
        <v>171</v>
      </c>
      <c r="Q176">
        <v>1</v>
      </c>
      <c r="W176">
        <v>0</v>
      </c>
      <c r="X176">
        <v>2018268843</v>
      </c>
      <c r="Y176">
        <v>999.80698700000005</v>
      </c>
      <c r="AA176">
        <v>0.26</v>
      </c>
      <c r="AB176">
        <v>0</v>
      </c>
      <c r="AC176">
        <v>0</v>
      </c>
      <c r="AD176">
        <v>0</v>
      </c>
      <c r="AE176">
        <v>0.26</v>
      </c>
      <c r="AF176">
        <v>0</v>
      </c>
      <c r="AG176">
        <v>0</v>
      </c>
      <c r="AH176">
        <v>0</v>
      </c>
      <c r="AI176">
        <v>1</v>
      </c>
      <c r="AJ176">
        <v>1</v>
      </c>
      <c r="AK176">
        <v>1</v>
      </c>
      <c r="AL176">
        <v>1</v>
      </c>
      <c r="AN176">
        <v>0</v>
      </c>
      <c r="AO176">
        <v>0</v>
      </c>
      <c r="AP176">
        <v>1</v>
      </c>
      <c r="AQ176">
        <v>0</v>
      </c>
      <c r="AR176">
        <v>0</v>
      </c>
      <c r="AT176">
        <v>999.80698700000005</v>
      </c>
      <c r="AV176">
        <v>0</v>
      </c>
      <c r="AW176">
        <v>2</v>
      </c>
      <c r="AX176">
        <v>34744507</v>
      </c>
      <c r="AY176">
        <v>2</v>
      </c>
      <c r="AZ176">
        <v>22528</v>
      </c>
      <c r="BA176">
        <v>176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Y176*Source!I58</f>
        <v>1553.9999998941</v>
      </c>
      <c r="CY176">
        <f t="shared" si="27"/>
        <v>0.26</v>
      </c>
      <c r="CZ176">
        <f t="shared" si="28"/>
        <v>0.26</v>
      </c>
      <c r="DA176">
        <f t="shared" si="29"/>
        <v>1</v>
      </c>
      <c r="DB176">
        <v>0</v>
      </c>
      <c r="DH176">
        <f>Source!I58*SmtRes!Y176</f>
        <v>1553.9999998941</v>
      </c>
      <c r="DI176">
        <f t="shared" si="30"/>
        <v>0.26</v>
      </c>
      <c r="DJ176">
        <f>EtalonRes!Y176</f>
        <v>0</v>
      </c>
      <c r="DK176">
        <f>Source!BC58</f>
        <v>1</v>
      </c>
      <c r="GP176">
        <v>1</v>
      </c>
      <c r="GQ176">
        <v>-1</v>
      </c>
      <c r="GR176">
        <v>-1</v>
      </c>
    </row>
    <row r="177" spans="1:200" x14ac:dyDescent="0.2">
      <c r="A177">
        <f>ROW(Source!A58)</f>
        <v>58</v>
      </c>
      <c r="B177">
        <v>34744228</v>
      </c>
      <c r="C177">
        <v>34744468</v>
      </c>
      <c r="D177">
        <v>31469891</v>
      </c>
      <c r="E177">
        <v>1</v>
      </c>
      <c r="F177">
        <v>1</v>
      </c>
      <c r="G177">
        <v>1</v>
      </c>
      <c r="H177">
        <v>3</v>
      </c>
      <c r="I177" t="s">
        <v>77</v>
      </c>
      <c r="J177" t="s">
        <v>602</v>
      </c>
      <c r="K177" t="s">
        <v>78</v>
      </c>
      <c r="L177">
        <v>1302</v>
      </c>
      <c r="N177">
        <v>1003</v>
      </c>
      <c r="O177" t="s">
        <v>79</v>
      </c>
      <c r="P177" t="s">
        <v>79</v>
      </c>
      <c r="Q177">
        <v>10</v>
      </c>
      <c r="W177">
        <v>0</v>
      </c>
      <c r="X177">
        <v>-1640127157</v>
      </c>
      <c r="Y177">
        <v>1.6E-2</v>
      </c>
      <c r="AA177">
        <v>50.24</v>
      </c>
      <c r="AB177">
        <v>0</v>
      </c>
      <c r="AC177">
        <v>0</v>
      </c>
      <c r="AD177">
        <v>0</v>
      </c>
      <c r="AE177">
        <v>50.24</v>
      </c>
      <c r="AF177">
        <v>0</v>
      </c>
      <c r="AG177">
        <v>0</v>
      </c>
      <c r="AH177">
        <v>0</v>
      </c>
      <c r="AI177">
        <v>1</v>
      </c>
      <c r="AJ177">
        <v>1</v>
      </c>
      <c r="AK177">
        <v>1</v>
      </c>
      <c r="AL177">
        <v>1</v>
      </c>
      <c r="AN177">
        <v>0</v>
      </c>
      <c r="AO177">
        <v>1</v>
      </c>
      <c r="AP177">
        <v>0</v>
      </c>
      <c r="AQ177">
        <v>0</v>
      </c>
      <c r="AR177">
        <v>0</v>
      </c>
      <c r="AT177">
        <v>1.6E-2</v>
      </c>
      <c r="AV177">
        <v>0</v>
      </c>
      <c r="AW177">
        <v>2</v>
      </c>
      <c r="AX177">
        <v>34744508</v>
      </c>
      <c r="AY177">
        <v>1</v>
      </c>
      <c r="AZ177">
        <v>0</v>
      </c>
      <c r="BA177">
        <v>177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Y177*Source!I58</f>
        <v>2.48688E-2</v>
      </c>
      <c r="CY177">
        <f t="shared" si="27"/>
        <v>50.24</v>
      </c>
      <c r="CZ177">
        <f t="shared" si="28"/>
        <v>50.24</v>
      </c>
      <c r="DA177">
        <f t="shared" si="29"/>
        <v>1</v>
      </c>
      <c r="DB177">
        <v>0</v>
      </c>
      <c r="DH177">
        <f>Source!I58*SmtRes!Y177</f>
        <v>2.48688E-2</v>
      </c>
      <c r="DI177">
        <f t="shared" si="30"/>
        <v>50.24</v>
      </c>
      <c r="DJ177">
        <f>EtalonRes!Y177</f>
        <v>50.24</v>
      </c>
      <c r="DK177">
        <f>Source!BC58</f>
        <v>1</v>
      </c>
      <c r="GQ177">
        <v>-1</v>
      </c>
      <c r="GR177">
        <v>-1</v>
      </c>
    </row>
    <row r="178" spans="1:200" x14ac:dyDescent="0.2">
      <c r="A178">
        <f>ROW(Source!A58)</f>
        <v>58</v>
      </c>
      <c r="B178">
        <v>34744228</v>
      </c>
      <c r="C178">
        <v>34744468</v>
      </c>
      <c r="D178">
        <v>31470250</v>
      </c>
      <c r="E178">
        <v>1</v>
      </c>
      <c r="F178">
        <v>1</v>
      </c>
      <c r="G178">
        <v>1</v>
      </c>
      <c r="H178">
        <v>3</v>
      </c>
      <c r="I178" t="s">
        <v>120</v>
      </c>
      <c r="J178" t="s">
        <v>557</v>
      </c>
      <c r="K178" t="s">
        <v>121</v>
      </c>
      <c r="L178">
        <v>1348</v>
      </c>
      <c r="N178">
        <v>1009</v>
      </c>
      <c r="O178" t="s">
        <v>34</v>
      </c>
      <c r="P178" t="s">
        <v>34</v>
      </c>
      <c r="Q178">
        <v>1000</v>
      </c>
      <c r="W178">
        <v>0</v>
      </c>
      <c r="X178">
        <v>-1396314973</v>
      </c>
      <c r="Y178">
        <v>4.0000000000000003E-5</v>
      </c>
      <c r="AA178">
        <v>4455.2</v>
      </c>
      <c r="AB178">
        <v>0</v>
      </c>
      <c r="AC178">
        <v>0</v>
      </c>
      <c r="AD178">
        <v>0</v>
      </c>
      <c r="AE178">
        <v>4455.2</v>
      </c>
      <c r="AF178">
        <v>0</v>
      </c>
      <c r="AG178">
        <v>0</v>
      </c>
      <c r="AH178">
        <v>0</v>
      </c>
      <c r="AI178">
        <v>1</v>
      </c>
      <c r="AJ178">
        <v>1</v>
      </c>
      <c r="AK178">
        <v>1</v>
      </c>
      <c r="AL178">
        <v>1</v>
      </c>
      <c r="AN178">
        <v>0</v>
      </c>
      <c r="AO178">
        <v>1</v>
      </c>
      <c r="AP178">
        <v>0</v>
      </c>
      <c r="AQ178">
        <v>0</v>
      </c>
      <c r="AR178">
        <v>0</v>
      </c>
      <c r="AT178">
        <v>4.0000000000000003E-5</v>
      </c>
      <c r="AV178">
        <v>0</v>
      </c>
      <c r="AW178">
        <v>2</v>
      </c>
      <c r="AX178">
        <v>34744509</v>
      </c>
      <c r="AY178">
        <v>1</v>
      </c>
      <c r="AZ178">
        <v>0</v>
      </c>
      <c r="BA178">
        <v>178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Y178*Source!I58</f>
        <v>6.2172E-5</v>
      </c>
      <c r="CY178">
        <f t="shared" si="27"/>
        <v>4455.2</v>
      </c>
      <c r="CZ178">
        <f t="shared" si="28"/>
        <v>4455.2</v>
      </c>
      <c r="DA178">
        <f t="shared" si="29"/>
        <v>1</v>
      </c>
      <c r="DB178">
        <v>0</v>
      </c>
      <c r="DH178">
        <f>Source!I58*SmtRes!Y178</f>
        <v>6.2172E-5</v>
      </c>
      <c r="DI178">
        <f t="shared" si="30"/>
        <v>4455.2</v>
      </c>
      <c r="DJ178">
        <f>EtalonRes!Y178</f>
        <v>4455.2</v>
      </c>
      <c r="DK178">
        <f>Source!BC58</f>
        <v>1</v>
      </c>
      <c r="GQ178">
        <v>-1</v>
      </c>
      <c r="GR178">
        <v>-1</v>
      </c>
    </row>
    <row r="179" spans="1:200" x14ac:dyDescent="0.2">
      <c r="A179">
        <f>ROW(Source!A58)</f>
        <v>58</v>
      </c>
      <c r="B179">
        <v>34744228</v>
      </c>
      <c r="C179">
        <v>34744468</v>
      </c>
      <c r="D179">
        <v>31441463</v>
      </c>
      <c r="E179">
        <v>17</v>
      </c>
      <c r="F179">
        <v>1</v>
      </c>
      <c r="G179">
        <v>1</v>
      </c>
      <c r="H179">
        <v>3</v>
      </c>
      <c r="I179" t="s">
        <v>176</v>
      </c>
      <c r="K179" t="s">
        <v>177</v>
      </c>
      <c r="L179">
        <v>1371</v>
      </c>
      <c r="N179">
        <v>1013</v>
      </c>
      <c r="O179" t="s">
        <v>171</v>
      </c>
      <c r="P179" t="s">
        <v>171</v>
      </c>
      <c r="Q179">
        <v>1</v>
      </c>
      <c r="W179">
        <v>0</v>
      </c>
      <c r="X179">
        <v>-273461342</v>
      </c>
      <c r="Y179">
        <v>14.47597</v>
      </c>
      <c r="AA179">
        <v>288.33999999999997</v>
      </c>
      <c r="AB179">
        <v>0</v>
      </c>
      <c r="AC179">
        <v>0</v>
      </c>
      <c r="AD179">
        <v>0</v>
      </c>
      <c r="AE179">
        <v>288.33999999999997</v>
      </c>
      <c r="AF179">
        <v>0</v>
      </c>
      <c r="AG179">
        <v>0</v>
      </c>
      <c r="AH179">
        <v>0</v>
      </c>
      <c r="AI179">
        <v>1</v>
      </c>
      <c r="AJ179">
        <v>1</v>
      </c>
      <c r="AK179">
        <v>1</v>
      </c>
      <c r="AL179">
        <v>1</v>
      </c>
      <c r="AN179">
        <v>0</v>
      </c>
      <c r="AO179">
        <v>0</v>
      </c>
      <c r="AP179">
        <v>1</v>
      </c>
      <c r="AQ179">
        <v>0</v>
      </c>
      <c r="AR179">
        <v>0</v>
      </c>
      <c r="AT179">
        <v>14.47597</v>
      </c>
      <c r="AV179">
        <v>0</v>
      </c>
      <c r="AW179">
        <v>2</v>
      </c>
      <c r="AX179">
        <v>34744510</v>
      </c>
      <c r="AY179">
        <v>2</v>
      </c>
      <c r="AZ179">
        <v>22528</v>
      </c>
      <c r="BA179">
        <v>179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Y179*Source!I58</f>
        <v>22.500000171</v>
      </c>
      <c r="CY179">
        <f t="shared" si="27"/>
        <v>288.33999999999997</v>
      </c>
      <c r="CZ179">
        <f t="shared" si="28"/>
        <v>288.33999999999997</v>
      </c>
      <c r="DA179">
        <f t="shared" si="29"/>
        <v>1</v>
      </c>
      <c r="DB179">
        <v>0</v>
      </c>
      <c r="DH179">
        <f>Source!I58*SmtRes!Y179</f>
        <v>22.500000171</v>
      </c>
      <c r="DI179">
        <f t="shared" si="30"/>
        <v>288.33999999999997</v>
      </c>
      <c r="DJ179">
        <f>EtalonRes!Y179</f>
        <v>0</v>
      </c>
      <c r="DK179">
        <f>Source!BC58</f>
        <v>1</v>
      </c>
      <c r="GP179">
        <v>1</v>
      </c>
      <c r="GQ179">
        <v>-1</v>
      </c>
      <c r="GR179">
        <v>-1</v>
      </c>
    </row>
    <row r="180" spans="1:200" x14ac:dyDescent="0.2">
      <c r="A180">
        <f>ROW(Source!A58)</f>
        <v>58</v>
      </c>
      <c r="B180">
        <v>34744228</v>
      </c>
      <c r="C180">
        <v>34744468</v>
      </c>
      <c r="D180">
        <v>31471010</v>
      </c>
      <c r="E180">
        <v>1</v>
      </c>
      <c r="F180">
        <v>1</v>
      </c>
      <c r="G180">
        <v>1</v>
      </c>
      <c r="H180">
        <v>3</v>
      </c>
      <c r="I180" t="s">
        <v>146</v>
      </c>
      <c r="J180" t="s">
        <v>603</v>
      </c>
      <c r="K180" t="s">
        <v>147</v>
      </c>
      <c r="L180">
        <v>1348</v>
      </c>
      <c r="N180">
        <v>1009</v>
      </c>
      <c r="O180" t="s">
        <v>34</v>
      </c>
      <c r="P180" t="s">
        <v>34</v>
      </c>
      <c r="Q180">
        <v>1000</v>
      </c>
      <c r="W180">
        <v>0</v>
      </c>
      <c r="X180">
        <v>900832145</v>
      </c>
      <c r="Y180">
        <v>2.97E-3</v>
      </c>
      <c r="AA180">
        <v>4920</v>
      </c>
      <c r="AB180">
        <v>0</v>
      </c>
      <c r="AC180">
        <v>0</v>
      </c>
      <c r="AD180">
        <v>0</v>
      </c>
      <c r="AE180">
        <v>4920</v>
      </c>
      <c r="AF180">
        <v>0</v>
      </c>
      <c r="AG180">
        <v>0</v>
      </c>
      <c r="AH180">
        <v>0</v>
      </c>
      <c r="AI180">
        <v>1</v>
      </c>
      <c r="AJ180">
        <v>1</v>
      </c>
      <c r="AK180">
        <v>1</v>
      </c>
      <c r="AL180">
        <v>1</v>
      </c>
      <c r="AN180">
        <v>0</v>
      </c>
      <c r="AO180">
        <v>1</v>
      </c>
      <c r="AP180">
        <v>0</v>
      </c>
      <c r="AQ180">
        <v>0</v>
      </c>
      <c r="AR180">
        <v>0</v>
      </c>
      <c r="AT180">
        <v>2.97E-3</v>
      </c>
      <c r="AV180">
        <v>0</v>
      </c>
      <c r="AW180">
        <v>2</v>
      </c>
      <c r="AX180">
        <v>34744511</v>
      </c>
      <c r="AY180">
        <v>1</v>
      </c>
      <c r="AZ180">
        <v>0</v>
      </c>
      <c r="BA180">
        <v>180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Y180*Source!I58</f>
        <v>4.6162709999999999E-3</v>
      </c>
      <c r="CY180">
        <f t="shared" si="27"/>
        <v>4920</v>
      </c>
      <c r="CZ180">
        <f t="shared" si="28"/>
        <v>4920</v>
      </c>
      <c r="DA180">
        <f t="shared" si="29"/>
        <v>1</v>
      </c>
      <c r="DB180">
        <v>0</v>
      </c>
      <c r="DH180">
        <f>Source!I58*SmtRes!Y180</f>
        <v>4.6162709999999999E-3</v>
      </c>
      <c r="DI180">
        <f t="shared" si="30"/>
        <v>4920</v>
      </c>
      <c r="DJ180">
        <f>EtalonRes!Y180</f>
        <v>4920</v>
      </c>
      <c r="DK180">
        <f>Source!BC58</f>
        <v>1</v>
      </c>
      <c r="GQ180">
        <v>-1</v>
      </c>
      <c r="GR180">
        <v>-1</v>
      </c>
    </row>
    <row r="181" spans="1:200" x14ac:dyDescent="0.2">
      <c r="A181">
        <f>ROW(Source!A58)</f>
        <v>58</v>
      </c>
      <c r="B181">
        <v>34744228</v>
      </c>
      <c r="C181">
        <v>34744468</v>
      </c>
      <c r="D181">
        <v>31474917</v>
      </c>
      <c r="E181">
        <v>1</v>
      </c>
      <c r="F181">
        <v>1</v>
      </c>
      <c r="G181">
        <v>1</v>
      </c>
      <c r="H181">
        <v>3</v>
      </c>
      <c r="I181" t="s">
        <v>47</v>
      </c>
      <c r="J181" t="s">
        <v>604</v>
      </c>
      <c r="K181" t="s">
        <v>48</v>
      </c>
      <c r="L181">
        <v>1339</v>
      </c>
      <c r="N181">
        <v>1007</v>
      </c>
      <c r="O181" t="s">
        <v>45</v>
      </c>
      <c r="P181" t="s">
        <v>45</v>
      </c>
      <c r="Q181">
        <v>1</v>
      </c>
      <c r="W181">
        <v>0</v>
      </c>
      <c r="X181">
        <v>1283004816</v>
      </c>
      <c r="Y181">
        <v>1.2999999999999999E-3</v>
      </c>
      <c r="AA181">
        <v>1700</v>
      </c>
      <c r="AB181">
        <v>0</v>
      </c>
      <c r="AC181">
        <v>0</v>
      </c>
      <c r="AD181">
        <v>0</v>
      </c>
      <c r="AE181">
        <v>1700</v>
      </c>
      <c r="AF181">
        <v>0</v>
      </c>
      <c r="AG181">
        <v>0</v>
      </c>
      <c r="AH181">
        <v>0</v>
      </c>
      <c r="AI181">
        <v>1</v>
      </c>
      <c r="AJ181">
        <v>1</v>
      </c>
      <c r="AK181">
        <v>1</v>
      </c>
      <c r="AL181">
        <v>1</v>
      </c>
      <c r="AN181">
        <v>0</v>
      </c>
      <c r="AO181">
        <v>1</v>
      </c>
      <c r="AP181">
        <v>0</v>
      </c>
      <c r="AQ181">
        <v>0</v>
      </c>
      <c r="AR181">
        <v>0</v>
      </c>
      <c r="AT181">
        <v>1.2999999999999999E-3</v>
      </c>
      <c r="AV181">
        <v>0</v>
      </c>
      <c r="AW181">
        <v>2</v>
      </c>
      <c r="AX181">
        <v>34744512</v>
      </c>
      <c r="AY181">
        <v>1</v>
      </c>
      <c r="AZ181">
        <v>0</v>
      </c>
      <c r="BA181">
        <v>181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Y181*Source!I58</f>
        <v>2.0205900000000001E-3</v>
      </c>
      <c r="CY181">
        <f t="shared" si="27"/>
        <v>1700</v>
      </c>
      <c r="CZ181">
        <f t="shared" si="28"/>
        <v>1700</v>
      </c>
      <c r="DA181">
        <f t="shared" si="29"/>
        <v>1</v>
      </c>
      <c r="DB181">
        <v>0</v>
      </c>
      <c r="DH181">
        <f>Source!I58*SmtRes!Y181</f>
        <v>2.0205900000000001E-3</v>
      </c>
      <c r="DI181">
        <f t="shared" si="30"/>
        <v>1700</v>
      </c>
      <c r="DJ181">
        <f>EtalonRes!Y181</f>
        <v>1700</v>
      </c>
      <c r="DK181">
        <f>Source!BC58</f>
        <v>1</v>
      </c>
      <c r="GQ181">
        <v>-1</v>
      </c>
      <c r="GR181">
        <v>-1</v>
      </c>
    </row>
    <row r="182" spans="1:200" x14ac:dyDescent="0.2">
      <c r="A182">
        <f>ROW(Source!A58)</f>
        <v>58</v>
      </c>
      <c r="B182">
        <v>34744228</v>
      </c>
      <c r="C182">
        <v>34744468</v>
      </c>
      <c r="D182">
        <v>31482552</v>
      </c>
      <c r="E182">
        <v>1</v>
      </c>
      <c r="F182">
        <v>1</v>
      </c>
      <c r="G182">
        <v>1</v>
      </c>
      <c r="H182">
        <v>3</v>
      </c>
      <c r="I182" t="s">
        <v>62</v>
      </c>
      <c r="J182" t="s">
        <v>605</v>
      </c>
      <c r="K182" t="s">
        <v>63</v>
      </c>
      <c r="L182">
        <v>1348</v>
      </c>
      <c r="N182">
        <v>1009</v>
      </c>
      <c r="O182" t="s">
        <v>34</v>
      </c>
      <c r="P182" t="s">
        <v>34</v>
      </c>
      <c r="Q182">
        <v>1000</v>
      </c>
      <c r="W182">
        <v>0</v>
      </c>
      <c r="X182">
        <v>-1655298345</v>
      </c>
      <c r="Y182">
        <v>4.6999999999999999E-4</v>
      </c>
      <c r="AA182">
        <v>15620</v>
      </c>
      <c r="AB182">
        <v>0</v>
      </c>
      <c r="AC182">
        <v>0</v>
      </c>
      <c r="AD182">
        <v>0</v>
      </c>
      <c r="AE182">
        <v>15620</v>
      </c>
      <c r="AF182">
        <v>0</v>
      </c>
      <c r="AG182">
        <v>0</v>
      </c>
      <c r="AH182">
        <v>0</v>
      </c>
      <c r="AI182">
        <v>1</v>
      </c>
      <c r="AJ182">
        <v>1</v>
      </c>
      <c r="AK182">
        <v>1</v>
      </c>
      <c r="AL182">
        <v>1</v>
      </c>
      <c r="AN182">
        <v>0</v>
      </c>
      <c r="AO182">
        <v>1</v>
      </c>
      <c r="AP182">
        <v>0</v>
      </c>
      <c r="AQ182">
        <v>0</v>
      </c>
      <c r="AR182">
        <v>0</v>
      </c>
      <c r="AT182">
        <v>4.6999999999999999E-4</v>
      </c>
      <c r="AV182">
        <v>0</v>
      </c>
      <c r="AW182">
        <v>2</v>
      </c>
      <c r="AX182">
        <v>34744513</v>
      </c>
      <c r="AY182">
        <v>1</v>
      </c>
      <c r="AZ182">
        <v>0</v>
      </c>
      <c r="BA182">
        <v>182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Y182*Source!I58</f>
        <v>7.3052100000000003E-4</v>
      </c>
      <c r="CY182">
        <f t="shared" si="27"/>
        <v>15620</v>
      </c>
      <c r="CZ182">
        <f t="shared" si="28"/>
        <v>15620</v>
      </c>
      <c r="DA182">
        <f t="shared" si="29"/>
        <v>1</v>
      </c>
      <c r="DB182">
        <v>0</v>
      </c>
      <c r="DH182">
        <f>Source!I58*SmtRes!Y182</f>
        <v>7.3052100000000003E-4</v>
      </c>
      <c r="DI182">
        <f t="shared" si="30"/>
        <v>15620</v>
      </c>
      <c r="DJ182">
        <f>EtalonRes!Y182</f>
        <v>15620</v>
      </c>
      <c r="DK182">
        <f>Source!BC58</f>
        <v>1</v>
      </c>
      <c r="GQ182">
        <v>-1</v>
      </c>
      <c r="GR182">
        <v>-1</v>
      </c>
    </row>
    <row r="183" spans="1:200" x14ac:dyDescent="0.2">
      <c r="A183">
        <f>ROW(Source!A58)</f>
        <v>58</v>
      </c>
      <c r="B183">
        <v>34744228</v>
      </c>
      <c r="C183">
        <v>34744468</v>
      </c>
      <c r="D183">
        <v>31483752</v>
      </c>
      <c r="E183">
        <v>1</v>
      </c>
      <c r="F183">
        <v>1</v>
      </c>
      <c r="G183">
        <v>1</v>
      </c>
      <c r="H183">
        <v>3</v>
      </c>
      <c r="I183" t="s">
        <v>130</v>
      </c>
      <c r="J183" t="s">
        <v>606</v>
      </c>
      <c r="K183" t="s">
        <v>131</v>
      </c>
      <c r="L183">
        <v>1348</v>
      </c>
      <c r="N183">
        <v>1009</v>
      </c>
      <c r="O183" t="s">
        <v>34</v>
      </c>
      <c r="P183" t="s">
        <v>34</v>
      </c>
      <c r="Q183">
        <v>1000</v>
      </c>
      <c r="W183">
        <v>0</v>
      </c>
      <c r="X183">
        <v>-639604785</v>
      </c>
      <c r="Y183">
        <v>9.0000000000000006E-5</v>
      </c>
      <c r="AA183">
        <v>9420</v>
      </c>
      <c r="AB183">
        <v>0</v>
      </c>
      <c r="AC183">
        <v>0</v>
      </c>
      <c r="AD183">
        <v>0</v>
      </c>
      <c r="AE183">
        <v>9420</v>
      </c>
      <c r="AF183">
        <v>0</v>
      </c>
      <c r="AG183">
        <v>0</v>
      </c>
      <c r="AH183">
        <v>0</v>
      </c>
      <c r="AI183">
        <v>1</v>
      </c>
      <c r="AJ183">
        <v>1</v>
      </c>
      <c r="AK183">
        <v>1</v>
      </c>
      <c r="AL183">
        <v>1</v>
      </c>
      <c r="AN183">
        <v>0</v>
      </c>
      <c r="AO183">
        <v>1</v>
      </c>
      <c r="AP183">
        <v>0</v>
      </c>
      <c r="AQ183">
        <v>0</v>
      </c>
      <c r="AR183">
        <v>0</v>
      </c>
      <c r="AT183">
        <v>9.0000000000000006E-5</v>
      </c>
      <c r="AV183">
        <v>0</v>
      </c>
      <c r="AW183">
        <v>2</v>
      </c>
      <c r="AX183">
        <v>34744514</v>
      </c>
      <c r="AY183">
        <v>1</v>
      </c>
      <c r="AZ183">
        <v>0</v>
      </c>
      <c r="BA183">
        <v>183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Y183*Source!I58</f>
        <v>1.39887E-4</v>
      </c>
      <c r="CY183">
        <f t="shared" si="27"/>
        <v>9420</v>
      </c>
      <c r="CZ183">
        <f t="shared" si="28"/>
        <v>9420</v>
      </c>
      <c r="DA183">
        <f t="shared" si="29"/>
        <v>1</v>
      </c>
      <c r="DB183">
        <v>0</v>
      </c>
      <c r="DH183">
        <f>Source!I58*SmtRes!Y183</f>
        <v>1.39887E-4</v>
      </c>
      <c r="DI183">
        <f t="shared" si="30"/>
        <v>9420</v>
      </c>
      <c r="DJ183">
        <f>EtalonRes!Y183</f>
        <v>9420</v>
      </c>
      <c r="DK183">
        <f>Source!BC58</f>
        <v>1</v>
      </c>
      <c r="GQ183">
        <v>-1</v>
      </c>
      <c r="GR183">
        <v>-1</v>
      </c>
    </row>
    <row r="184" spans="1:200" x14ac:dyDescent="0.2">
      <c r="A184">
        <f>ROW(Source!A59)</f>
        <v>59</v>
      </c>
      <c r="B184">
        <v>34744229</v>
      </c>
      <c r="C184">
        <v>34744468</v>
      </c>
      <c r="D184">
        <v>31715109</v>
      </c>
      <c r="E184">
        <v>1</v>
      </c>
      <c r="F184">
        <v>1</v>
      </c>
      <c r="G184">
        <v>1</v>
      </c>
      <c r="H184">
        <v>1</v>
      </c>
      <c r="I184" t="s">
        <v>568</v>
      </c>
      <c r="K184" t="s">
        <v>569</v>
      </c>
      <c r="L184">
        <v>1191</v>
      </c>
      <c r="N184">
        <v>1013</v>
      </c>
      <c r="O184" t="s">
        <v>521</v>
      </c>
      <c r="P184" t="s">
        <v>521</v>
      </c>
      <c r="Q184">
        <v>1</v>
      </c>
      <c r="W184">
        <v>0</v>
      </c>
      <c r="X184">
        <v>-784637506</v>
      </c>
      <c r="Y184">
        <v>35.5</v>
      </c>
      <c r="AA184">
        <v>0</v>
      </c>
      <c r="AB184">
        <v>0</v>
      </c>
      <c r="AC184">
        <v>0</v>
      </c>
      <c r="AD184">
        <v>59.26</v>
      </c>
      <c r="AE184">
        <v>0</v>
      </c>
      <c r="AF184">
        <v>0</v>
      </c>
      <c r="AG184">
        <v>0</v>
      </c>
      <c r="AH184">
        <v>8.74</v>
      </c>
      <c r="AI184">
        <v>1</v>
      </c>
      <c r="AJ184">
        <v>1</v>
      </c>
      <c r="AK184">
        <v>1</v>
      </c>
      <c r="AL184">
        <v>6.78</v>
      </c>
      <c r="AN184">
        <v>0</v>
      </c>
      <c r="AO184">
        <v>1</v>
      </c>
      <c r="AP184">
        <v>0</v>
      </c>
      <c r="AQ184">
        <v>0</v>
      </c>
      <c r="AR184">
        <v>0</v>
      </c>
      <c r="AT184">
        <v>35.5</v>
      </c>
      <c r="AV184">
        <v>1</v>
      </c>
      <c r="AW184">
        <v>2</v>
      </c>
      <c r="AX184">
        <v>34744492</v>
      </c>
      <c r="AY184">
        <v>1</v>
      </c>
      <c r="AZ184">
        <v>0</v>
      </c>
      <c r="BA184">
        <v>184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Y184*Source!I59</f>
        <v>55.17765</v>
      </c>
      <c r="CY184">
        <f>AD184</f>
        <v>59.26</v>
      </c>
      <c r="CZ184">
        <f>AH184</f>
        <v>8.74</v>
      </c>
      <c r="DA184">
        <f>AL184</f>
        <v>6.78</v>
      </c>
      <c r="DB184">
        <v>0</v>
      </c>
      <c r="GQ184">
        <v>-1</v>
      </c>
      <c r="GR184">
        <v>-1</v>
      </c>
    </row>
    <row r="185" spans="1:200" x14ac:dyDescent="0.2">
      <c r="A185">
        <f>ROW(Source!A59)</f>
        <v>59</v>
      </c>
      <c r="B185">
        <v>34744229</v>
      </c>
      <c r="C185">
        <v>34744468</v>
      </c>
      <c r="D185">
        <v>31709492</v>
      </c>
      <c r="E185">
        <v>1</v>
      </c>
      <c r="F185">
        <v>1</v>
      </c>
      <c r="G185">
        <v>1</v>
      </c>
      <c r="H185">
        <v>1</v>
      </c>
      <c r="I185" t="s">
        <v>531</v>
      </c>
      <c r="K185" t="s">
        <v>532</v>
      </c>
      <c r="L185">
        <v>1191</v>
      </c>
      <c r="N185">
        <v>1013</v>
      </c>
      <c r="O185" t="s">
        <v>521</v>
      </c>
      <c r="P185" t="s">
        <v>521</v>
      </c>
      <c r="Q185">
        <v>1</v>
      </c>
      <c r="W185">
        <v>0</v>
      </c>
      <c r="X185">
        <v>-1417349443</v>
      </c>
      <c r="Y185">
        <v>2.93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1</v>
      </c>
      <c r="AJ185">
        <v>1</v>
      </c>
      <c r="AK185">
        <v>6.78</v>
      </c>
      <c r="AL185">
        <v>1</v>
      </c>
      <c r="AN185">
        <v>0</v>
      </c>
      <c r="AO185">
        <v>1</v>
      </c>
      <c r="AP185">
        <v>0</v>
      </c>
      <c r="AQ185">
        <v>0</v>
      </c>
      <c r="AR185">
        <v>0</v>
      </c>
      <c r="AT185">
        <v>2.93</v>
      </c>
      <c r="AV185">
        <v>2</v>
      </c>
      <c r="AW185">
        <v>2</v>
      </c>
      <c r="AX185">
        <v>34744493</v>
      </c>
      <c r="AY185">
        <v>1</v>
      </c>
      <c r="AZ185">
        <v>0</v>
      </c>
      <c r="BA185">
        <v>185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Y185*Source!I59</f>
        <v>4.5540989999999999</v>
      </c>
      <c r="CY185">
        <f>AD185</f>
        <v>0</v>
      </c>
      <c r="CZ185">
        <f>AH185</f>
        <v>0</v>
      </c>
      <c r="DA185">
        <f>AL185</f>
        <v>1</v>
      </c>
      <c r="DB185">
        <v>0</v>
      </c>
      <c r="GQ185">
        <v>-1</v>
      </c>
      <c r="GR185">
        <v>-1</v>
      </c>
    </row>
    <row r="186" spans="1:200" x14ac:dyDescent="0.2">
      <c r="A186">
        <f>ROW(Source!A59)</f>
        <v>59</v>
      </c>
      <c r="B186">
        <v>34744229</v>
      </c>
      <c r="C186">
        <v>34744468</v>
      </c>
      <c r="D186">
        <v>31526673</v>
      </c>
      <c r="E186">
        <v>1</v>
      </c>
      <c r="F186">
        <v>1</v>
      </c>
      <c r="G186">
        <v>1</v>
      </c>
      <c r="H186">
        <v>2</v>
      </c>
      <c r="I186" t="s">
        <v>582</v>
      </c>
      <c r="J186" t="s">
        <v>583</v>
      </c>
      <c r="K186" t="s">
        <v>584</v>
      </c>
      <c r="L186">
        <v>1368</v>
      </c>
      <c r="N186">
        <v>1011</v>
      </c>
      <c r="O186" t="s">
        <v>525</v>
      </c>
      <c r="P186" t="s">
        <v>525</v>
      </c>
      <c r="Q186">
        <v>1</v>
      </c>
      <c r="W186">
        <v>0</v>
      </c>
      <c r="X186">
        <v>641541266</v>
      </c>
      <c r="Y186">
        <v>0.04</v>
      </c>
      <c r="AA186">
        <v>0</v>
      </c>
      <c r="AB186">
        <v>815.23</v>
      </c>
      <c r="AC186">
        <v>15.42</v>
      </c>
      <c r="AD186">
        <v>0</v>
      </c>
      <c r="AE186">
        <v>0</v>
      </c>
      <c r="AF186">
        <v>120.24</v>
      </c>
      <c r="AG186">
        <v>15.42</v>
      </c>
      <c r="AH186">
        <v>0</v>
      </c>
      <c r="AI186">
        <v>1</v>
      </c>
      <c r="AJ186">
        <v>6.78</v>
      </c>
      <c r="AK186">
        <v>1</v>
      </c>
      <c r="AL186">
        <v>1</v>
      </c>
      <c r="AN186">
        <v>0</v>
      </c>
      <c r="AO186">
        <v>1</v>
      </c>
      <c r="AP186">
        <v>0</v>
      </c>
      <c r="AQ186">
        <v>0</v>
      </c>
      <c r="AR186">
        <v>0</v>
      </c>
      <c r="AT186">
        <v>0.04</v>
      </c>
      <c r="AV186">
        <v>0</v>
      </c>
      <c r="AW186">
        <v>2</v>
      </c>
      <c r="AX186">
        <v>34744494</v>
      </c>
      <c r="AY186">
        <v>1</v>
      </c>
      <c r="AZ186">
        <v>0</v>
      </c>
      <c r="BA186">
        <v>186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Y186*Source!I59</f>
        <v>6.2172000000000005E-2</v>
      </c>
      <c r="CY186">
        <f t="shared" ref="CY186:CY192" si="31">AB186</f>
        <v>815.23</v>
      </c>
      <c r="CZ186">
        <f t="shared" ref="CZ186:CZ192" si="32">AF186</f>
        <v>120.24</v>
      </c>
      <c r="DA186">
        <f t="shared" ref="DA186:DA192" si="33">AJ186</f>
        <v>6.78</v>
      </c>
      <c r="DB186">
        <v>0</v>
      </c>
      <c r="GQ186">
        <v>-1</v>
      </c>
      <c r="GR186">
        <v>-1</v>
      </c>
    </row>
    <row r="187" spans="1:200" x14ac:dyDescent="0.2">
      <c r="A187">
        <f>ROW(Source!A59)</f>
        <v>59</v>
      </c>
      <c r="B187">
        <v>34744229</v>
      </c>
      <c r="C187">
        <v>34744468</v>
      </c>
      <c r="D187">
        <v>31526753</v>
      </c>
      <c r="E187">
        <v>1</v>
      </c>
      <c r="F187">
        <v>1</v>
      </c>
      <c r="G187">
        <v>1</v>
      </c>
      <c r="H187">
        <v>2</v>
      </c>
      <c r="I187" t="s">
        <v>554</v>
      </c>
      <c r="J187" t="s">
        <v>555</v>
      </c>
      <c r="K187" t="s">
        <v>556</v>
      </c>
      <c r="L187">
        <v>1368</v>
      </c>
      <c r="N187">
        <v>1011</v>
      </c>
      <c r="O187" t="s">
        <v>525</v>
      </c>
      <c r="P187" t="s">
        <v>525</v>
      </c>
      <c r="Q187">
        <v>1</v>
      </c>
      <c r="W187">
        <v>0</v>
      </c>
      <c r="X187">
        <v>-1718674368</v>
      </c>
      <c r="Y187">
        <v>0.21</v>
      </c>
      <c r="AA187">
        <v>0</v>
      </c>
      <c r="AB187">
        <v>759.29</v>
      </c>
      <c r="AC187">
        <v>13.5</v>
      </c>
      <c r="AD187">
        <v>0</v>
      </c>
      <c r="AE187">
        <v>0</v>
      </c>
      <c r="AF187">
        <v>111.99</v>
      </c>
      <c r="AG187">
        <v>13.5</v>
      </c>
      <c r="AH187">
        <v>0</v>
      </c>
      <c r="AI187">
        <v>1</v>
      </c>
      <c r="AJ187">
        <v>6.78</v>
      </c>
      <c r="AK187">
        <v>1</v>
      </c>
      <c r="AL187">
        <v>1</v>
      </c>
      <c r="AN187">
        <v>0</v>
      </c>
      <c r="AO187">
        <v>1</v>
      </c>
      <c r="AP187">
        <v>0</v>
      </c>
      <c r="AQ187">
        <v>0</v>
      </c>
      <c r="AR187">
        <v>0</v>
      </c>
      <c r="AT187">
        <v>0.21</v>
      </c>
      <c r="AV187">
        <v>0</v>
      </c>
      <c r="AW187">
        <v>2</v>
      </c>
      <c r="AX187">
        <v>34744495</v>
      </c>
      <c r="AY187">
        <v>1</v>
      </c>
      <c r="AZ187">
        <v>0</v>
      </c>
      <c r="BA187">
        <v>187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Y187*Source!I59</f>
        <v>0.326403</v>
      </c>
      <c r="CY187">
        <f t="shared" si="31"/>
        <v>759.29</v>
      </c>
      <c r="CZ187">
        <f t="shared" si="32"/>
        <v>111.99</v>
      </c>
      <c r="DA187">
        <f t="shared" si="33"/>
        <v>6.78</v>
      </c>
      <c r="DB187">
        <v>0</v>
      </c>
      <c r="GQ187">
        <v>-1</v>
      </c>
      <c r="GR187">
        <v>-1</v>
      </c>
    </row>
    <row r="188" spans="1:200" x14ac:dyDescent="0.2">
      <c r="A188">
        <f>ROW(Source!A59)</f>
        <v>59</v>
      </c>
      <c r="B188">
        <v>34744229</v>
      </c>
      <c r="C188">
        <v>34744468</v>
      </c>
      <c r="D188">
        <v>31526767</v>
      </c>
      <c r="E188">
        <v>1</v>
      </c>
      <c r="F188">
        <v>1</v>
      </c>
      <c r="G188">
        <v>1</v>
      </c>
      <c r="H188">
        <v>2</v>
      </c>
      <c r="I188" t="s">
        <v>585</v>
      </c>
      <c r="J188" t="s">
        <v>586</v>
      </c>
      <c r="K188" t="s">
        <v>587</v>
      </c>
      <c r="L188">
        <v>1368</v>
      </c>
      <c r="N188">
        <v>1011</v>
      </c>
      <c r="O188" t="s">
        <v>525</v>
      </c>
      <c r="P188" t="s">
        <v>525</v>
      </c>
      <c r="Q188">
        <v>1</v>
      </c>
      <c r="W188">
        <v>0</v>
      </c>
      <c r="X188">
        <v>1293516068</v>
      </c>
      <c r="Y188">
        <v>2.36</v>
      </c>
      <c r="AA188">
        <v>0</v>
      </c>
      <c r="AB188">
        <v>1190.3</v>
      </c>
      <c r="AC188">
        <v>14.4</v>
      </c>
      <c r="AD188">
        <v>0</v>
      </c>
      <c r="AE188">
        <v>0</v>
      </c>
      <c r="AF188">
        <v>175.56</v>
      </c>
      <c r="AG188">
        <v>14.4</v>
      </c>
      <c r="AH188">
        <v>0</v>
      </c>
      <c r="AI188">
        <v>1</v>
      </c>
      <c r="AJ188">
        <v>6.78</v>
      </c>
      <c r="AK188">
        <v>1</v>
      </c>
      <c r="AL188">
        <v>1</v>
      </c>
      <c r="AN188">
        <v>0</v>
      </c>
      <c r="AO188">
        <v>1</v>
      </c>
      <c r="AP188">
        <v>0</v>
      </c>
      <c r="AQ188">
        <v>0</v>
      </c>
      <c r="AR188">
        <v>0</v>
      </c>
      <c r="AT188">
        <v>2.36</v>
      </c>
      <c r="AV188">
        <v>0</v>
      </c>
      <c r="AW188">
        <v>2</v>
      </c>
      <c r="AX188">
        <v>34744496</v>
      </c>
      <c r="AY188">
        <v>1</v>
      </c>
      <c r="AZ188">
        <v>0</v>
      </c>
      <c r="BA188">
        <v>188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Y188*Source!I59</f>
        <v>3.668148</v>
      </c>
      <c r="CY188">
        <f t="shared" si="31"/>
        <v>1190.3</v>
      </c>
      <c r="CZ188">
        <f t="shared" si="32"/>
        <v>175.56</v>
      </c>
      <c r="DA188">
        <f t="shared" si="33"/>
        <v>6.78</v>
      </c>
      <c r="DB188">
        <v>0</v>
      </c>
      <c r="GQ188">
        <v>-1</v>
      </c>
      <c r="GR188">
        <v>-1</v>
      </c>
    </row>
    <row r="189" spans="1:200" x14ac:dyDescent="0.2">
      <c r="A189">
        <f>ROW(Source!A59)</f>
        <v>59</v>
      </c>
      <c r="B189">
        <v>34744229</v>
      </c>
      <c r="C189">
        <v>34744468</v>
      </c>
      <c r="D189">
        <v>31526887</v>
      </c>
      <c r="E189">
        <v>1</v>
      </c>
      <c r="F189">
        <v>1</v>
      </c>
      <c r="G189">
        <v>1</v>
      </c>
      <c r="H189">
        <v>2</v>
      </c>
      <c r="I189" t="s">
        <v>588</v>
      </c>
      <c r="J189" t="s">
        <v>589</v>
      </c>
      <c r="K189" t="s">
        <v>590</v>
      </c>
      <c r="L189">
        <v>1368</v>
      </c>
      <c r="N189">
        <v>1011</v>
      </c>
      <c r="O189" t="s">
        <v>525</v>
      </c>
      <c r="P189" t="s">
        <v>525</v>
      </c>
      <c r="Q189">
        <v>1</v>
      </c>
      <c r="W189">
        <v>0</v>
      </c>
      <c r="X189">
        <v>-1692889495</v>
      </c>
      <c r="Y189">
        <v>0.99</v>
      </c>
      <c r="AA189">
        <v>0</v>
      </c>
      <c r="AB189">
        <v>6.1</v>
      </c>
      <c r="AC189">
        <v>0</v>
      </c>
      <c r="AD189">
        <v>0</v>
      </c>
      <c r="AE189">
        <v>0</v>
      </c>
      <c r="AF189">
        <v>0.9</v>
      </c>
      <c r="AG189">
        <v>0</v>
      </c>
      <c r="AH189">
        <v>0</v>
      </c>
      <c r="AI189">
        <v>1</v>
      </c>
      <c r="AJ189">
        <v>6.78</v>
      </c>
      <c r="AK189">
        <v>1</v>
      </c>
      <c r="AL189">
        <v>1</v>
      </c>
      <c r="AN189">
        <v>0</v>
      </c>
      <c r="AO189">
        <v>1</v>
      </c>
      <c r="AP189">
        <v>0</v>
      </c>
      <c r="AQ189">
        <v>0</v>
      </c>
      <c r="AR189">
        <v>0</v>
      </c>
      <c r="AT189">
        <v>0.99</v>
      </c>
      <c r="AV189">
        <v>0</v>
      </c>
      <c r="AW189">
        <v>2</v>
      </c>
      <c r="AX189">
        <v>34744497</v>
      </c>
      <c r="AY189">
        <v>1</v>
      </c>
      <c r="AZ189">
        <v>0</v>
      </c>
      <c r="BA189">
        <v>189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Y189*Source!I59</f>
        <v>1.5387569999999999</v>
      </c>
      <c r="CY189">
        <f t="shared" si="31"/>
        <v>6.1</v>
      </c>
      <c r="CZ189">
        <f t="shared" si="32"/>
        <v>0.9</v>
      </c>
      <c r="DA189">
        <f t="shared" si="33"/>
        <v>6.78</v>
      </c>
      <c r="DB189">
        <v>0</v>
      </c>
      <c r="GQ189">
        <v>-1</v>
      </c>
      <c r="GR189">
        <v>-1</v>
      </c>
    </row>
    <row r="190" spans="1:200" x14ac:dyDescent="0.2">
      <c r="A190">
        <f>ROW(Source!A59)</f>
        <v>59</v>
      </c>
      <c r="B190">
        <v>34744229</v>
      </c>
      <c r="C190">
        <v>34744468</v>
      </c>
      <c r="D190">
        <v>31528142</v>
      </c>
      <c r="E190">
        <v>1</v>
      </c>
      <c r="F190">
        <v>1</v>
      </c>
      <c r="G190">
        <v>1</v>
      </c>
      <c r="H190">
        <v>2</v>
      </c>
      <c r="I190" t="s">
        <v>538</v>
      </c>
      <c r="J190" t="s">
        <v>539</v>
      </c>
      <c r="K190" t="s">
        <v>540</v>
      </c>
      <c r="L190">
        <v>1368</v>
      </c>
      <c r="N190">
        <v>1011</v>
      </c>
      <c r="O190" t="s">
        <v>525</v>
      </c>
      <c r="P190" t="s">
        <v>525</v>
      </c>
      <c r="Q190">
        <v>1</v>
      </c>
      <c r="W190">
        <v>0</v>
      </c>
      <c r="X190">
        <v>1372534845</v>
      </c>
      <c r="Y190">
        <v>0.32</v>
      </c>
      <c r="AA190">
        <v>0</v>
      </c>
      <c r="AB190">
        <v>445.51</v>
      </c>
      <c r="AC190">
        <v>11.6</v>
      </c>
      <c r="AD190">
        <v>0</v>
      </c>
      <c r="AE190">
        <v>0</v>
      </c>
      <c r="AF190">
        <v>65.709999999999994</v>
      </c>
      <c r="AG190">
        <v>11.6</v>
      </c>
      <c r="AH190">
        <v>0</v>
      </c>
      <c r="AI190">
        <v>1</v>
      </c>
      <c r="AJ190">
        <v>6.78</v>
      </c>
      <c r="AK190">
        <v>1</v>
      </c>
      <c r="AL190">
        <v>1</v>
      </c>
      <c r="AN190">
        <v>0</v>
      </c>
      <c r="AO190">
        <v>1</v>
      </c>
      <c r="AP190">
        <v>0</v>
      </c>
      <c r="AQ190">
        <v>0</v>
      </c>
      <c r="AR190">
        <v>0</v>
      </c>
      <c r="AT190">
        <v>0.32</v>
      </c>
      <c r="AV190">
        <v>0</v>
      </c>
      <c r="AW190">
        <v>2</v>
      </c>
      <c r="AX190">
        <v>34744498</v>
      </c>
      <c r="AY190">
        <v>1</v>
      </c>
      <c r="AZ190">
        <v>0</v>
      </c>
      <c r="BA190">
        <v>190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Y190*Source!I59</f>
        <v>0.49737600000000004</v>
      </c>
      <c r="CY190">
        <f t="shared" si="31"/>
        <v>445.51</v>
      </c>
      <c r="CZ190">
        <f t="shared" si="32"/>
        <v>65.709999999999994</v>
      </c>
      <c r="DA190">
        <f t="shared" si="33"/>
        <v>6.78</v>
      </c>
      <c r="DB190">
        <v>0</v>
      </c>
      <c r="GQ190">
        <v>-1</v>
      </c>
      <c r="GR190">
        <v>-1</v>
      </c>
    </row>
    <row r="191" spans="1:200" x14ac:dyDescent="0.2">
      <c r="A191">
        <f>ROW(Source!A59)</f>
        <v>59</v>
      </c>
      <c r="B191">
        <v>34744229</v>
      </c>
      <c r="C191">
        <v>34744468</v>
      </c>
      <c r="D191">
        <v>31528377</v>
      </c>
      <c r="E191">
        <v>1</v>
      </c>
      <c r="F191">
        <v>1</v>
      </c>
      <c r="G191">
        <v>1</v>
      </c>
      <c r="H191">
        <v>2</v>
      </c>
      <c r="I191" t="s">
        <v>591</v>
      </c>
      <c r="J191" t="s">
        <v>592</v>
      </c>
      <c r="K191" t="s">
        <v>593</v>
      </c>
      <c r="L191">
        <v>1368</v>
      </c>
      <c r="N191">
        <v>1011</v>
      </c>
      <c r="O191" t="s">
        <v>525</v>
      </c>
      <c r="P191" t="s">
        <v>525</v>
      </c>
      <c r="Q191">
        <v>1</v>
      </c>
      <c r="W191">
        <v>0</v>
      </c>
      <c r="X191">
        <v>792402865</v>
      </c>
      <c r="Y191">
        <v>1.68</v>
      </c>
      <c r="AA191">
        <v>0</v>
      </c>
      <c r="AB191">
        <v>8.14</v>
      </c>
      <c r="AC191">
        <v>0</v>
      </c>
      <c r="AD191">
        <v>0</v>
      </c>
      <c r="AE191">
        <v>0</v>
      </c>
      <c r="AF191">
        <v>1.2</v>
      </c>
      <c r="AG191">
        <v>0</v>
      </c>
      <c r="AH191">
        <v>0</v>
      </c>
      <c r="AI191">
        <v>1</v>
      </c>
      <c r="AJ191">
        <v>6.78</v>
      </c>
      <c r="AK191">
        <v>1</v>
      </c>
      <c r="AL191">
        <v>1</v>
      </c>
      <c r="AN191">
        <v>0</v>
      </c>
      <c r="AO191">
        <v>1</v>
      </c>
      <c r="AP191">
        <v>0</v>
      </c>
      <c r="AQ191">
        <v>0</v>
      </c>
      <c r="AR191">
        <v>0</v>
      </c>
      <c r="AT191">
        <v>1.68</v>
      </c>
      <c r="AV191">
        <v>0</v>
      </c>
      <c r="AW191">
        <v>2</v>
      </c>
      <c r="AX191">
        <v>34744499</v>
      </c>
      <c r="AY191">
        <v>1</v>
      </c>
      <c r="AZ191">
        <v>0</v>
      </c>
      <c r="BA191">
        <v>191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Y191*Source!I59</f>
        <v>2.611224</v>
      </c>
      <c r="CY191">
        <f t="shared" si="31"/>
        <v>8.14</v>
      </c>
      <c r="CZ191">
        <f t="shared" si="32"/>
        <v>1.2</v>
      </c>
      <c r="DA191">
        <f t="shared" si="33"/>
        <v>6.78</v>
      </c>
      <c r="DB191">
        <v>0</v>
      </c>
      <c r="GQ191">
        <v>-1</v>
      </c>
      <c r="GR191">
        <v>-1</v>
      </c>
    </row>
    <row r="192" spans="1:200" x14ac:dyDescent="0.2">
      <c r="A192">
        <f>ROW(Source!A59)</f>
        <v>59</v>
      </c>
      <c r="B192">
        <v>34744229</v>
      </c>
      <c r="C192">
        <v>34744468</v>
      </c>
      <c r="D192">
        <v>31528424</v>
      </c>
      <c r="E192">
        <v>1</v>
      </c>
      <c r="F192">
        <v>1</v>
      </c>
      <c r="G192">
        <v>1</v>
      </c>
      <c r="H192">
        <v>2</v>
      </c>
      <c r="I192" t="s">
        <v>594</v>
      </c>
      <c r="J192" t="s">
        <v>595</v>
      </c>
      <c r="K192" t="s">
        <v>596</v>
      </c>
      <c r="L192">
        <v>1368</v>
      </c>
      <c r="N192">
        <v>1011</v>
      </c>
      <c r="O192" t="s">
        <v>525</v>
      </c>
      <c r="P192" t="s">
        <v>525</v>
      </c>
      <c r="Q192">
        <v>1</v>
      </c>
      <c r="W192">
        <v>0</v>
      </c>
      <c r="X192">
        <v>1323835807</v>
      </c>
      <c r="Y192">
        <v>0.18</v>
      </c>
      <c r="AA192">
        <v>0</v>
      </c>
      <c r="AB192">
        <v>83.46</v>
      </c>
      <c r="AC192">
        <v>0</v>
      </c>
      <c r="AD192">
        <v>0</v>
      </c>
      <c r="AE192">
        <v>0</v>
      </c>
      <c r="AF192">
        <v>12.31</v>
      </c>
      <c r="AG192">
        <v>0</v>
      </c>
      <c r="AH192">
        <v>0</v>
      </c>
      <c r="AI192">
        <v>1</v>
      </c>
      <c r="AJ192">
        <v>6.78</v>
      </c>
      <c r="AK192">
        <v>1</v>
      </c>
      <c r="AL192">
        <v>1</v>
      </c>
      <c r="AN192">
        <v>0</v>
      </c>
      <c r="AO192">
        <v>1</v>
      </c>
      <c r="AP192">
        <v>0</v>
      </c>
      <c r="AQ192">
        <v>0</v>
      </c>
      <c r="AR192">
        <v>0</v>
      </c>
      <c r="AT192">
        <v>0.18</v>
      </c>
      <c r="AV192">
        <v>0</v>
      </c>
      <c r="AW192">
        <v>2</v>
      </c>
      <c r="AX192">
        <v>34744500</v>
      </c>
      <c r="AY192">
        <v>1</v>
      </c>
      <c r="AZ192">
        <v>0</v>
      </c>
      <c r="BA192">
        <v>192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Y192*Source!I59</f>
        <v>0.27977399999999997</v>
      </c>
      <c r="CY192">
        <f t="shared" si="31"/>
        <v>83.46</v>
      </c>
      <c r="CZ192">
        <f t="shared" si="32"/>
        <v>12.31</v>
      </c>
      <c r="DA192">
        <f t="shared" si="33"/>
        <v>6.78</v>
      </c>
      <c r="DB192">
        <v>0</v>
      </c>
      <c r="GQ192">
        <v>-1</v>
      </c>
      <c r="GR192">
        <v>-1</v>
      </c>
    </row>
    <row r="193" spans="1:200" x14ac:dyDescent="0.2">
      <c r="A193">
        <f>ROW(Source!A59)</f>
        <v>59</v>
      </c>
      <c r="B193">
        <v>34744229</v>
      </c>
      <c r="C193">
        <v>34744468</v>
      </c>
      <c r="D193">
        <v>31444762</v>
      </c>
      <c r="E193">
        <v>1</v>
      </c>
      <c r="F193">
        <v>1</v>
      </c>
      <c r="G193">
        <v>1</v>
      </c>
      <c r="H193">
        <v>3</v>
      </c>
      <c r="I193" t="s">
        <v>90</v>
      </c>
      <c r="J193" t="s">
        <v>597</v>
      </c>
      <c r="K193" t="s">
        <v>91</v>
      </c>
      <c r="L193">
        <v>1339</v>
      </c>
      <c r="N193">
        <v>1007</v>
      </c>
      <c r="O193" t="s">
        <v>45</v>
      </c>
      <c r="P193" t="s">
        <v>45</v>
      </c>
      <c r="Q193">
        <v>1</v>
      </c>
      <c r="W193">
        <v>0</v>
      </c>
      <c r="X193">
        <v>1262771840</v>
      </c>
      <c r="Y193">
        <v>1.4</v>
      </c>
      <c r="AA193">
        <v>42.17</v>
      </c>
      <c r="AB193">
        <v>0</v>
      </c>
      <c r="AC193">
        <v>0</v>
      </c>
      <c r="AD193">
        <v>0</v>
      </c>
      <c r="AE193">
        <v>6.22</v>
      </c>
      <c r="AF193">
        <v>0</v>
      </c>
      <c r="AG193">
        <v>0</v>
      </c>
      <c r="AH193">
        <v>0</v>
      </c>
      <c r="AI193">
        <v>6.78</v>
      </c>
      <c r="AJ193">
        <v>1</v>
      </c>
      <c r="AK193">
        <v>1</v>
      </c>
      <c r="AL193">
        <v>1</v>
      </c>
      <c r="AN193">
        <v>0</v>
      </c>
      <c r="AO193">
        <v>1</v>
      </c>
      <c r="AP193">
        <v>0</v>
      </c>
      <c r="AQ193">
        <v>0</v>
      </c>
      <c r="AR193">
        <v>0</v>
      </c>
      <c r="AT193">
        <v>1.4</v>
      </c>
      <c r="AV193">
        <v>0</v>
      </c>
      <c r="AW193">
        <v>2</v>
      </c>
      <c r="AX193">
        <v>34744501</v>
      </c>
      <c r="AY193">
        <v>1</v>
      </c>
      <c r="AZ193">
        <v>0</v>
      </c>
      <c r="BA193">
        <v>193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Y193*Source!I59</f>
        <v>2.1760199999999998</v>
      </c>
      <c r="CY193">
        <f t="shared" ref="CY193:CY206" si="34">AA193</f>
        <v>42.17</v>
      </c>
      <c r="CZ193">
        <f t="shared" ref="CZ193:CZ206" si="35">AE193</f>
        <v>6.22</v>
      </c>
      <c r="DA193">
        <f t="shared" ref="DA193:DA206" si="36">AI193</f>
        <v>6.78</v>
      </c>
      <c r="DB193">
        <v>0</v>
      </c>
      <c r="DH193">
        <f>Source!I59*SmtRes!Y193</f>
        <v>2.1760199999999998</v>
      </c>
      <c r="DI193">
        <f t="shared" ref="DI193:DI206" si="37">AA193</f>
        <v>42.17</v>
      </c>
      <c r="DJ193">
        <f>EtalonRes!Y193</f>
        <v>6.22</v>
      </c>
      <c r="DK193">
        <f>Source!BC59</f>
        <v>6.78</v>
      </c>
      <c r="GQ193">
        <v>-1</v>
      </c>
      <c r="GR193">
        <v>-1</v>
      </c>
    </row>
    <row r="194" spans="1:200" x14ac:dyDescent="0.2">
      <c r="A194">
        <f>ROW(Source!A59)</f>
        <v>59</v>
      </c>
      <c r="B194">
        <v>34744229</v>
      </c>
      <c r="C194">
        <v>34744468</v>
      </c>
      <c r="D194">
        <v>31444769</v>
      </c>
      <c r="E194">
        <v>1</v>
      </c>
      <c r="F194">
        <v>1</v>
      </c>
      <c r="G194">
        <v>1</v>
      </c>
      <c r="H194">
        <v>3</v>
      </c>
      <c r="I194" t="s">
        <v>126</v>
      </c>
      <c r="J194" t="s">
        <v>598</v>
      </c>
      <c r="K194" t="s">
        <v>127</v>
      </c>
      <c r="L194">
        <v>1346</v>
      </c>
      <c r="N194">
        <v>1009</v>
      </c>
      <c r="O194" t="s">
        <v>128</v>
      </c>
      <c r="P194" t="s">
        <v>128</v>
      </c>
      <c r="Q194">
        <v>1</v>
      </c>
      <c r="W194">
        <v>0</v>
      </c>
      <c r="X194">
        <v>1721895514</v>
      </c>
      <c r="Y194">
        <v>0.42</v>
      </c>
      <c r="AA194">
        <v>41.29</v>
      </c>
      <c r="AB194">
        <v>0</v>
      </c>
      <c r="AC194">
        <v>0</v>
      </c>
      <c r="AD194">
        <v>0</v>
      </c>
      <c r="AE194">
        <v>6.09</v>
      </c>
      <c r="AF194">
        <v>0</v>
      </c>
      <c r="AG194">
        <v>0</v>
      </c>
      <c r="AH194">
        <v>0</v>
      </c>
      <c r="AI194">
        <v>6.78</v>
      </c>
      <c r="AJ194">
        <v>1</v>
      </c>
      <c r="AK194">
        <v>1</v>
      </c>
      <c r="AL194">
        <v>1</v>
      </c>
      <c r="AN194">
        <v>0</v>
      </c>
      <c r="AO194">
        <v>1</v>
      </c>
      <c r="AP194">
        <v>0</v>
      </c>
      <c r="AQ194">
        <v>0</v>
      </c>
      <c r="AR194">
        <v>0</v>
      </c>
      <c r="AT194">
        <v>0.42</v>
      </c>
      <c r="AV194">
        <v>0</v>
      </c>
      <c r="AW194">
        <v>2</v>
      </c>
      <c r="AX194">
        <v>34744502</v>
      </c>
      <c r="AY194">
        <v>1</v>
      </c>
      <c r="AZ194">
        <v>0</v>
      </c>
      <c r="BA194">
        <v>194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Y194*Source!I59</f>
        <v>0.652806</v>
      </c>
      <c r="CY194">
        <f t="shared" si="34"/>
        <v>41.29</v>
      </c>
      <c r="CZ194">
        <f t="shared" si="35"/>
        <v>6.09</v>
      </c>
      <c r="DA194">
        <f t="shared" si="36"/>
        <v>6.78</v>
      </c>
      <c r="DB194">
        <v>0</v>
      </c>
      <c r="DH194">
        <f>Source!I59*SmtRes!Y194</f>
        <v>0.652806</v>
      </c>
      <c r="DI194">
        <f t="shared" si="37"/>
        <v>41.29</v>
      </c>
      <c r="DJ194">
        <f>EtalonRes!Y194</f>
        <v>6.09</v>
      </c>
      <c r="DK194">
        <f>Source!BC59</f>
        <v>6.78</v>
      </c>
      <c r="GQ194">
        <v>-1</v>
      </c>
      <c r="GR194">
        <v>-1</v>
      </c>
    </row>
    <row r="195" spans="1:200" x14ac:dyDescent="0.2">
      <c r="A195">
        <f>ROW(Source!A59)</f>
        <v>59</v>
      </c>
      <c r="B195">
        <v>34744229</v>
      </c>
      <c r="C195">
        <v>34744468</v>
      </c>
      <c r="D195">
        <v>31447859</v>
      </c>
      <c r="E195">
        <v>1</v>
      </c>
      <c r="F195">
        <v>1</v>
      </c>
      <c r="G195">
        <v>1</v>
      </c>
      <c r="H195">
        <v>3</v>
      </c>
      <c r="I195" t="s">
        <v>155</v>
      </c>
      <c r="J195" t="s">
        <v>599</v>
      </c>
      <c r="K195" t="s">
        <v>156</v>
      </c>
      <c r="L195">
        <v>1348</v>
      </c>
      <c r="N195">
        <v>1009</v>
      </c>
      <c r="O195" t="s">
        <v>34</v>
      </c>
      <c r="P195" t="s">
        <v>34</v>
      </c>
      <c r="Q195">
        <v>1000</v>
      </c>
      <c r="W195">
        <v>0</v>
      </c>
      <c r="X195">
        <v>-714836380</v>
      </c>
      <c r="Y195">
        <v>6.0999999999999997E-4</v>
      </c>
      <c r="AA195">
        <v>69935.77</v>
      </c>
      <c r="AB195">
        <v>0</v>
      </c>
      <c r="AC195">
        <v>0</v>
      </c>
      <c r="AD195">
        <v>0</v>
      </c>
      <c r="AE195">
        <v>10315.01</v>
      </c>
      <c r="AF195">
        <v>0</v>
      </c>
      <c r="AG195">
        <v>0</v>
      </c>
      <c r="AH195">
        <v>0</v>
      </c>
      <c r="AI195">
        <v>6.78</v>
      </c>
      <c r="AJ195">
        <v>1</v>
      </c>
      <c r="AK195">
        <v>1</v>
      </c>
      <c r="AL195">
        <v>1</v>
      </c>
      <c r="AN195">
        <v>0</v>
      </c>
      <c r="AO195">
        <v>1</v>
      </c>
      <c r="AP195">
        <v>0</v>
      </c>
      <c r="AQ195">
        <v>0</v>
      </c>
      <c r="AR195">
        <v>0</v>
      </c>
      <c r="AT195">
        <v>6.0999999999999997E-4</v>
      </c>
      <c r="AV195">
        <v>0</v>
      </c>
      <c r="AW195">
        <v>2</v>
      </c>
      <c r="AX195">
        <v>34744503</v>
      </c>
      <c r="AY195">
        <v>1</v>
      </c>
      <c r="AZ195">
        <v>0</v>
      </c>
      <c r="BA195">
        <v>195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Y195*Source!I59</f>
        <v>9.4812299999999993E-4</v>
      </c>
      <c r="CY195">
        <f t="shared" si="34"/>
        <v>69935.77</v>
      </c>
      <c r="CZ195">
        <f t="shared" si="35"/>
        <v>10315.01</v>
      </c>
      <c r="DA195">
        <f t="shared" si="36"/>
        <v>6.78</v>
      </c>
      <c r="DB195">
        <v>0</v>
      </c>
      <c r="DH195">
        <f>Source!I59*SmtRes!Y195</f>
        <v>9.4812299999999993E-4</v>
      </c>
      <c r="DI195">
        <f t="shared" si="37"/>
        <v>69935.77</v>
      </c>
      <c r="DJ195">
        <f>EtalonRes!Y195</f>
        <v>10315.01</v>
      </c>
      <c r="DK195">
        <f>Source!BC59</f>
        <v>6.78</v>
      </c>
      <c r="GQ195">
        <v>-1</v>
      </c>
      <c r="GR195">
        <v>-1</v>
      </c>
    </row>
    <row r="196" spans="1:200" x14ac:dyDescent="0.2">
      <c r="A196">
        <f>ROW(Source!A59)</f>
        <v>59</v>
      </c>
      <c r="B196">
        <v>34744229</v>
      </c>
      <c r="C196">
        <v>34744468</v>
      </c>
      <c r="D196">
        <v>31449050</v>
      </c>
      <c r="E196">
        <v>1</v>
      </c>
      <c r="F196">
        <v>1</v>
      </c>
      <c r="G196">
        <v>1</v>
      </c>
      <c r="H196">
        <v>3</v>
      </c>
      <c r="I196" t="s">
        <v>40</v>
      </c>
      <c r="J196" t="s">
        <v>563</v>
      </c>
      <c r="K196" t="s">
        <v>41</v>
      </c>
      <c r="L196">
        <v>1348</v>
      </c>
      <c r="N196">
        <v>1009</v>
      </c>
      <c r="O196" t="s">
        <v>34</v>
      </c>
      <c r="P196" t="s">
        <v>34</v>
      </c>
      <c r="Q196">
        <v>1000</v>
      </c>
      <c r="W196">
        <v>0</v>
      </c>
      <c r="X196">
        <v>-437906794</v>
      </c>
      <c r="Y196">
        <v>2.2000000000000001E-3</v>
      </c>
      <c r="AA196">
        <v>61291.27</v>
      </c>
      <c r="AB196">
        <v>0</v>
      </c>
      <c r="AC196">
        <v>0</v>
      </c>
      <c r="AD196">
        <v>0</v>
      </c>
      <c r="AE196">
        <v>9040.01</v>
      </c>
      <c r="AF196">
        <v>0</v>
      </c>
      <c r="AG196">
        <v>0</v>
      </c>
      <c r="AH196">
        <v>0</v>
      </c>
      <c r="AI196">
        <v>6.78</v>
      </c>
      <c r="AJ196">
        <v>1</v>
      </c>
      <c r="AK196">
        <v>1</v>
      </c>
      <c r="AL196">
        <v>1</v>
      </c>
      <c r="AN196">
        <v>0</v>
      </c>
      <c r="AO196">
        <v>1</v>
      </c>
      <c r="AP196">
        <v>0</v>
      </c>
      <c r="AQ196">
        <v>0</v>
      </c>
      <c r="AR196">
        <v>0</v>
      </c>
      <c r="AT196">
        <v>2.2000000000000001E-3</v>
      </c>
      <c r="AV196">
        <v>0</v>
      </c>
      <c r="AW196">
        <v>2</v>
      </c>
      <c r="AX196">
        <v>34744504</v>
      </c>
      <c r="AY196">
        <v>1</v>
      </c>
      <c r="AZ196">
        <v>0</v>
      </c>
      <c r="BA196">
        <v>196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Y196*Source!I59</f>
        <v>3.41946E-3</v>
      </c>
      <c r="CY196">
        <f t="shared" si="34"/>
        <v>61291.27</v>
      </c>
      <c r="CZ196">
        <f t="shared" si="35"/>
        <v>9040.01</v>
      </c>
      <c r="DA196">
        <f t="shared" si="36"/>
        <v>6.78</v>
      </c>
      <c r="DB196">
        <v>0</v>
      </c>
      <c r="DH196">
        <f>Source!I59*SmtRes!Y196</f>
        <v>3.41946E-3</v>
      </c>
      <c r="DI196">
        <f t="shared" si="37"/>
        <v>61291.27</v>
      </c>
      <c r="DJ196">
        <f>EtalonRes!Y196</f>
        <v>9040.01</v>
      </c>
      <c r="DK196">
        <f>Source!BC59</f>
        <v>6.78</v>
      </c>
      <c r="GQ196">
        <v>-1</v>
      </c>
      <c r="GR196">
        <v>-1</v>
      </c>
    </row>
    <row r="197" spans="1:200" x14ac:dyDescent="0.2">
      <c r="A197">
        <f>ROW(Source!A59)</f>
        <v>59</v>
      </c>
      <c r="B197">
        <v>34744229</v>
      </c>
      <c r="C197">
        <v>34744468</v>
      </c>
      <c r="D197">
        <v>31450130</v>
      </c>
      <c r="E197">
        <v>1</v>
      </c>
      <c r="F197">
        <v>1</v>
      </c>
      <c r="G197">
        <v>1</v>
      </c>
      <c r="H197">
        <v>3</v>
      </c>
      <c r="I197" t="s">
        <v>81</v>
      </c>
      <c r="J197" t="s">
        <v>600</v>
      </c>
      <c r="K197" t="s">
        <v>82</v>
      </c>
      <c r="L197">
        <v>1348</v>
      </c>
      <c r="N197">
        <v>1009</v>
      </c>
      <c r="O197" t="s">
        <v>34</v>
      </c>
      <c r="P197" t="s">
        <v>34</v>
      </c>
      <c r="Q197">
        <v>1000</v>
      </c>
      <c r="W197">
        <v>0</v>
      </c>
      <c r="X197">
        <v>-2116243625</v>
      </c>
      <c r="Y197">
        <v>1.4999999999999999E-4</v>
      </c>
      <c r="AA197">
        <v>256962</v>
      </c>
      <c r="AB197">
        <v>0</v>
      </c>
      <c r="AC197">
        <v>0</v>
      </c>
      <c r="AD197">
        <v>0</v>
      </c>
      <c r="AE197">
        <v>37900</v>
      </c>
      <c r="AF197">
        <v>0</v>
      </c>
      <c r="AG197">
        <v>0</v>
      </c>
      <c r="AH197">
        <v>0</v>
      </c>
      <c r="AI197">
        <v>6.78</v>
      </c>
      <c r="AJ197">
        <v>1</v>
      </c>
      <c r="AK197">
        <v>1</v>
      </c>
      <c r="AL197">
        <v>1</v>
      </c>
      <c r="AN197">
        <v>0</v>
      </c>
      <c r="AO197">
        <v>1</v>
      </c>
      <c r="AP197">
        <v>0</v>
      </c>
      <c r="AQ197">
        <v>0</v>
      </c>
      <c r="AR197">
        <v>0</v>
      </c>
      <c r="AT197">
        <v>1.4999999999999999E-4</v>
      </c>
      <c r="AV197">
        <v>0</v>
      </c>
      <c r="AW197">
        <v>2</v>
      </c>
      <c r="AX197">
        <v>34744505</v>
      </c>
      <c r="AY197">
        <v>1</v>
      </c>
      <c r="AZ197">
        <v>0</v>
      </c>
      <c r="BA197">
        <v>197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Y197*Source!I59</f>
        <v>2.3314499999999998E-4</v>
      </c>
      <c r="CY197">
        <f t="shared" si="34"/>
        <v>256962</v>
      </c>
      <c r="CZ197">
        <f t="shared" si="35"/>
        <v>37900</v>
      </c>
      <c r="DA197">
        <f t="shared" si="36"/>
        <v>6.78</v>
      </c>
      <c r="DB197">
        <v>0</v>
      </c>
      <c r="DH197">
        <f>Source!I59*SmtRes!Y197</f>
        <v>2.3314499999999998E-4</v>
      </c>
      <c r="DI197">
        <f t="shared" si="37"/>
        <v>256962</v>
      </c>
      <c r="DJ197">
        <f>EtalonRes!Y197</f>
        <v>37900</v>
      </c>
      <c r="DK197">
        <f>Source!BC59</f>
        <v>6.78</v>
      </c>
      <c r="GQ197">
        <v>-1</v>
      </c>
      <c r="GR197">
        <v>-1</v>
      </c>
    </row>
    <row r="198" spans="1:200" x14ac:dyDescent="0.2">
      <c r="A198">
        <f>ROW(Source!A59)</f>
        <v>59</v>
      </c>
      <c r="B198">
        <v>34744229</v>
      </c>
      <c r="C198">
        <v>34744468</v>
      </c>
      <c r="D198">
        <v>31467862</v>
      </c>
      <c r="E198">
        <v>1</v>
      </c>
      <c r="F198">
        <v>1</v>
      </c>
      <c r="G198">
        <v>1</v>
      </c>
      <c r="H198">
        <v>3</v>
      </c>
      <c r="I198" t="s">
        <v>106</v>
      </c>
      <c r="J198" t="s">
        <v>601</v>
      </c>
      <c r="K198" t="s">
        <v>107</v>
      </c>
      <c r="L198">
        <v>1348</v>
      </c>
      <c r="N198">
        <v>1009</v>
      </c>
      <c r="O198" t="s">
        <v>34</v>
      </c>
      <c r="P198" t="s">
        <v>34</v>
      </c>
      <c r="Q198">
        <v>1000</v>
      </c>
      <c r="W198">
        <v>0</v>
      </c>
      <c r="X198">
        <v>299819930</v>
      </c>
      <c r="Y198">
        <v>1.0999999999999999E-2</v>
      </c>
      <c r="AA198">
        <v>52287.360000000001</v>
      </c>
      <c r="AB198">
        <v>0</v>
      </c>
      <c r="AC198">
        <v>0</v>
      </c>
      <c r="AD198">
        <v>0</v>
      </c>
      <c r="AE198">
        <v>7712</v>
      </c>
      <c r="AF198">
        <v>0</v>
      </c>
      <c r="AG198">
        <v>0</v>
      </c>
      <c r="AH198">
        <v>0</v>
      </c>
      <c r="AI198">
        <v>6.78</v>
      </c>
      <c r="AJ198">
        <v>1</v>
      </c>
      <c r="AK198">
        <v>1</v>
      </c>
      <c r="AL198">
        <v>1</v>
      </c>
      <c r="AN198">
        <v>0</v>
      </c>
      <c r="AO198">
        <v>1</v>
      </c>
      <c r="AP198">
        <v>0</v>
      </c>
      <c r="AQ198">
        <v>0</v>
      </c>
      <c r="AR198">
        <v>0</v>
      </c>
      <c r="AT198">
        <v>1.0999999999999999E-2</v>
      </c>
      <c r="AV198">
        <v>0</v>
      </c>
      <c r="AW198">
        <v>2</v>
      </c>
      <c r="AX198">
        <v>34744506</v>
      </c>
      <c r="AY198">
        <v>1</v>
      </c>
      <c r="AZ198">
        <v>0</v>
      </c>
      <c r="BA198">
        <v>198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Y198*Source!I59</f>
        <v>1.7097299999999999E-2</v>
      </c>
      <c r="CY198">
        <f t="shared" si="34"/>
        <v>52287.360000000001</v>
      </c>
      <c r="CZ198">
        <f t="shared" si="35"/>
        <v>7712</v>
      </c>
      <c r="DA198">
        <f t="shared" si="36"/>
        <v>6.78</v>
      </c>
      <c r="DB198">
        <v>0</v>
      </c>
      <c r="DH198">
        <f>Source!I59*SmtRes!Y198</f>
        <v>1.7097299999999999E-2</v>
      </c>
      <c r="DI198">
        <f t="shared" si="37"/>
        <v>52287.360000000001</v>
      </c>
      <c r="DJ198">
        <f>EtalonRes!Y198</f>
        <v>7712</v>
      </c>
      <c r="DK198">
        <f>Source!BC59</f>
        <v>6.78</v>
      </c>
      <c r="GQ198">
        <v>-1</v>
      </c>
      <c r="GR198">
        <v>-1</v>
      </c>
    </row>
    <row r="199" spans="1:200" x14ac:dyDescent="0.2">
      <c r="A199">
        <f>ROW(Source!A59)</f>
        <v>59</v>
      </c>
      <c r="B199">
        <v>34744229</v>
      </c>
      <c r="C199">
        <v>34744468</v>
      </c>
      <c r="D199">
        <v>31440795</v>
      </c>
      <c r="E199">
        <v>17</v>
      </c>
      <c r="F199">
        <v>1</v>
      </c>
      <c r="G199">
        <v>1</v>
      </c>
      <c r="H199">
        <v>3</v>
      </c>
      <c r="I199" t="s">
        <v>178</v>
      </c>
      <c r="K199" t="s">
        <v>179</v>
      </c>
      <c r="L199">
        <v>1371</v>
      </c>
      <c r="N199">
        <v>1013</v>
      </c>
      <c r="O199" t="s">
        <v>171</v>
      </c>
      <c r="P199" t="s">
        <v>171</v>
      </c>
      <c r="Q199">
        <v>1</v>
      </c>
      <c r="W199">
        <v>0</v>
      </c>
      <c r="X199">
        <v>2018268843</v>
      </c>
      <c r="Y199">
        <v>999.80698700000005</v>
      </c>
      <c r="AA199">
        <v>1.71</v>
      </c>
      <c r="AB199">
        <v>0</v>
      </c>
      <c r="AC199">
        <v>0</v>
      </c>
      <c r="AD199">
        <v>0</v>
      </c>
      <c r="AE199">
        <v>0.26</v>
      </c>
      <c r="AF199">
        <v>0</v>
      </c>
      <c r="AG199">
        <v>0</v>
      </c>
      <c r="AH199">
        <v>0</v>
      </c>
      <c r="AI199">
        <v>6.78</v>
      </c>
      <c r="AJ199">
        <v>1</v>
      </c>
      <c r="AK199">
        <v>1</v>
      </c>
      <c r="AL199">
        <v>1</v>
      </c>
      <c r="AN199">
        <v>0</v>
      </c>
      <c r="AO199">
        <v>0</v>
      </c>
      <c r="AP199">
        <v>1</v>
      </c>
      <c r="AQ199">
        <v>0</v>
      </c>
      <c r="AR199">
        <v>0</v>
      </c>
      <c r="AT199">
        <v>999.80698700000005</v>
      </c>
      <c r="AV199">
        <v>0</v>
      </c>
      <c r="AW199">
        <v>2</v>
      </c>
      <c r="AX199">
        <v>34744507</v>
      </c>
      <c r="AY199">
        <v>2</v>
      </c>
      <c r="AZ199">
        <v>22528</v>
      </c>
      <c r="BA199">
        <v>199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Y199*Source!I59</f>
        <v>1553.9999998941</v>
      </c>
      <c r="CY199">
        <f t="shared" si="34"/>
        <v>1.71</v>
      </c>
      <c r="CZ199">
        <f t="shared" si="35"/>
        <v>0.26</v>
      </c>
      <c r="DA199">
        <f t="shared" si="36"/>
        <v>6.78</v>
      </c>
      <c r="DB199">
        <v>0</v>
      </c>
      <c r="DH199">
        <f>Source!I59*SmtRes!Y199</f>
        <v>1553.9999998941</v>
      </c>
      <c r="DI199">
        <f t="shared" si="37"/>
        <v>1.71</v>
      </c>
      <c r="DJ199">
        <f>EtalonRes!Y199</f>
        <v>0</v>
      </c>
      <c r="DK199">
        <f>Source!BC59</f>
        <v>6.78</v>
      </c>
      <c r="GP199">
        <v>1</v>
      </c>
      <c r="GQ199">
        <v>-1</v>
      </c>
      <c r="GR199">
        <v>-1</v>
      </c>
    </row>
    <row r="200" spans="1:200" x14ac:dyDescent="0.2">
      <c r="A200">
        <f>ROW(Source!A59)</f>
        <v>59</v>
      </c>
      <c r="B200">
        <v>34744229</v>
      </c>
      <c r="C200">
        <v>34744468</v>
      </c>
      <c r="D200">
        <v>31469891</v>
      </c>
      <c r="E200">
        <v>1</v>
      </c>
      <c r="F200">
        <v>1</v>
      </c>
      <c r="G200">
        <v>1</v>
      </c>
      <c r="H200">
        <v>3</v>
      </c>
      <c r="I200" t="s">
        <v>77</v>
      </c>
      <c r="J200" t="s">
        <v>602</v>
      </c>
      <c r="K200" t="s">
        <v>78</v>
      </c>
      <c r="L200">
        <v>1302</v>
      </c>
      <c r="N200">
        <v>1003</v>
      </c>
      <c r="O200" t="s">
        <v>79</v>
      </c>
      <c r="P200" t="s">
        <v>79</v>
      </c>
      <c r="Q200">
        <v>10</v>
      </c>
      <c r="W200">
        <v>0</v>
      </c>
      <c r="X200">
        <v>-1640127157</v>
      </c>
      <c r="Y200">
        <v>1.6E-2</v>
      </c>
      <c r="AA200">
        <v>340.63</v>
      </c>
      <c r="AB200">
        <v>0</v>
      </c>
      <c r="AC200">
        <v>0</v>
      </c>
      <c r="AD200">
        <v>0</v>
      </c>
      <c r="AE200">
        <v>50.24</v>
      </c>
      <c r="AF200">
        <v>0</v>
      </c>
      <c r="AG200">
        <v>0</v>
      </c>
      <c r="AH200">
        <v>0</v>
      </c>
      <c r="AI200">
        <v>6.78</v>
      </c>
      <c r="AJ200">
        <v>1</v>
      </c>
      <c r="AK200">
        <v>1</v>
      </c>
      <c r="AL200">
        <v>1</v>
      </c>
      <c r="AN200">
        <v>0</v>
      </c>
      <c r="AO200">
        <v>1</v>
      </c>
      <c r="AP200">
        <v>0</v>
      </c>
      <c r="AQ200">
        <v>0</v>
      </c>
      <c r="AR200">
        <v>0</v>
      </c>
      <c r="AT200">
        <v>1.6E-2</v>
      </c>
      <c r="AV200">
        <v>0</v>
      </c>
      <c r="AW200">
        <v>2</v>
      </c>
      <c r="AX200">
        <v>34744508</v>
      </c>
      <c r="AY200">
        <v>1</v>
      </c>
      <c r="AZ200">
        <v>0</v>
      </c>
      <c r="BA200">
        <v>200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Y200*Source!I59</f>
        <v>2.48688E-2</v>
      </c>
      <c r="CY200">
        <f t="shared" si="34"/>
        <v>340.63</v>
      </c>
      <c r="CZ200">
        <f t="shared" si="35"/>
        <v>50.24</v>
      </c>
      <c r="DA200">
        <f t="shared" si="36"/>
        <v>6.78</v>
      </c>
      <c r="DB200">
        <v>0</v>
      </c>
      <c r="DH200">
        <f>Source!I59*SmtRes!Y200</f>
        <v>2.48688E-2</v>
      </c>
      <c r="DI200">
        <f t="shared" si="37"/>
        <v>340.63</v>
      </c>
      <c r="DJ200">
        <f>EtalonRes!Y200</f>
        <v>50.24</v>
      </c>
      <c r="DK200">
        <f>Source!BC59</f>
        <v>6.78</v>
      </c>
      <c r="GQ200">
        <v>-1</v>
      </c>
      <c r="GR200">
        <v>-1</v>
      </c>
    </row>
    <row r="201" spans="1:200" x14ac:dyDescent="0.2">
      <c r="A201">
        <f>ROW(Source!A59)</f>
        <v>59</v>
      </c>
      <c r="B201">
        <v>34744229</v>
      </c>
      <c r="C201">
        <v>34744468</v>
      </c>
      <c r="D201">
        <v>31470250</v>
      </c>
      <c r="E201">
        <v>1</v>
      </c>
      <c r="F201">
        <v>1</v>
      </c>
      <c r="G201">
        <v>1</v>
      </c>
      <c r="H201">
        <v>3</v>
      </c>
      <c r="I201" t="s">
        <v>120</v>
      </c>
      <c r="J201" t="s">
        <v>557</v>
      </c>
      <c r="K201" t="s">
        <v>121</v>
      </c>
      <c r="L201">
        <v>1348</v>
      </c>
      <c r="N201">
        <v>1009</v>
      </c>
      <c r="O201" t="s">
        <v>34</v>
      </c>
      <c r="P201" t="s">
        <v>34</v>
      </c>
      <c r="Q201">
        <v>1000</v>
      </c>
      <c r="W201">
        <v>0</v>
      </c>
      <c r="X201">
        <v>-1396314973</v>
      </c>
      <c r="Y201">
        <v>4.0000000000000003E-5</v>
      </c>
      <c r="AA201">
        <v>30206.26</v>
      </c>
      <c r="AB201">
        <v>0</v>
      </c>
      <c r="AC201">
        <v>0</v>
      </c>
      <c r="AD201">
        <v>0</v>
      </c>
      <c r="AE201">
        <v>4455.2</v>
      </c>
      <c r="AF201">
        <v>0</v>
      </c>
      <c r="AG201">
        <v>0</v>
      </c>
      <c r="AH201">
        <v>0</v>
      </c>
      <c r="AI201">
        <v>6.78</v>
      </c>
      <c r="AJ201">
        <v>1</v>
      </c>
      <c r="AK201">
        <v>1</v>
      </c>
      <c r="AL201">
        <v>1</v>
      </c>
      <c r="AN201">
        <v>0</v>
      </c>
      <c r="AO201">
        <v>1</v>
      </c>
      <c r="AP201">
        <v>0</v>
      </c>
      <c r="AQ201">
        <v>0</v>
      </c>
      <c r="AR201">
        <v>0</v>
      </c>
      <c r="AT201">
        <v>4.0000000000000003E-5</v>
      </c>
      <c r="AV201">
        <v>0</v>
      </c>
      <c r="AW201">
        <v>2</v>
      </c>
      <c r="AX201">
        <v>34744509</v>
      </c>
      <c r="AY201">
        <v>1</v>
      </c>
      <c r="AZ201">
        <v>0</v>
      </c>
      <c r="BA201">
        <v>201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Y201*Source!I59</f>
        <v>6.2172E-5</v>
      </c>
      <c r="CY201">
        <f t="shared" si="34"/>
        <v>30206.26</v>
      </c>
      <c r="CZ201">
        <f t="shared" si="35"/>
        <v>4455.2</v>
      </c>
      <c r="DA201">
        <f t="shared" si="36"/>
        <v>6.78</v>
      </c>
      <c r="DB201">
        <v>0</v>
      </c>
      <c r="DH201">
        <f>Source!I59*SmtRes!Y201</f>
        <v>6.2172E-5</v>
      </c>
      <c r="DI201">
        <f t="shared" si="37"/>
        <v>30206.26</v>
      </c>
      <c r="DJ201">
        <f>EtalonRes!Y201</f>
        <v>4455.2</v>
      </c>
      <c r="DK201">
        <f>Source!BC59</f>
        <v>6.78</v>
      </c>
      <c r="GQ201">
        <v>-1</v>
      </c>
      <c r="GR201">
        <v>-1</v>
      </c>
    </row>
    <row r="202" spans="1:200" x14ac:dyDescent="0.2">
      <c r="A202">
        <f>ROW(Source!A59)</f>
        <v>59</v>
      </c>
      <c r="B202">
        <v>34744229</v>
      </c>
      <c r="C202">
        <v>34744468</v>
      </c>
      <c r="D202">
        <v>31441463</v>
      </c>
      <c r="E202">
        <v>17</v>
      </c>
      <c r="F202">
        <v>1</v>
      </c>
      <c r="G202">
        <v>1</v>
      </c>
      <c r="H202">
        <v>3</v>
      </c>
      <c r="I202" t="s">
        <v>176</v>
      </c>
      <c r="K202" t="s">
        <v>177</v>
      </c>
      <c r="L202">
        <v>1371</v>
      </c>
      <c r="N202">
        <v>1013</v>
      </c>
      <c r="O202" t="s">
        <v>171</v>
      </c>
      <c r="P202" t="s">
        <v>171</v>
      </c>
      <c r="Q202">
        <v>1</v>
      </c>
      <c r="W202">
        <v>0</v>
      </c>
      <c r="X202">
        <v>-273461342</v>
      </c>
      <c r="Y202">
        <v>14.47597</v>
      </c>
      <c r="AA202">
        <v>1916.66</v>
      </c>
      <c r="AB202">
        <v>0</v>
      </c>
      <c r="AC202">
        <v>0</v>
      </c>
      <c r="AD202">
        <v>0</v>
      </c>
      <c r="AE202">
        <v>288.33999999999997</v>
      </c>
      <c r="AF202">
        <v>0</v>
      </c>
      <c r="AG202">
        <v>0</v>
      </c>
      <c r="AH202">
        <v>0</v>
      </c>
      <c r="AI202">
        <v>6.78</v>
      </c>
      <c r="AJ202">
        <v>1</v>
      </c>
      <c r="AK202">
        <v>1</v>
      </c>
      <c r="AL202">
        <v>1</v>
      </c>
      <c r="AN202">
        <v>0</v>
      </c>
      <c r="AO202">
        <v>0</v>
      </c>
      <c r="AP202">
        <v>1</v>
      </c>
      <c r="AQ202">
        <v>0</v>
      </c>
      <c r="AR202">
        <v>0</v>
      </c>
      <c r="AT202">
        <v>14.47597</v>
      </c>
      <c r="AV202">
        <v>0</v>
      </c>
      <c r="AW202">
        <v>2</v>
      </c>
      <c r="AX202">
        <v>34744510</v>
      </c>
      <c r="AY202">
        <v>2</v>
      </c>
      <c r="AZ202">
        <v>22528</v>
      </c>
      <c r="BA202">
        <v>202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Y202*Source!I59</f>
        <v>22.500000171</v>
      </c>
      <c r="CY202">
        <f t="shared" si="34"/>
        <v>1916.66</v>
      </c>
      <c r="CZ202">
        <f t="shared" si="35"/>
        <v>288.33999999999997</v>
      </c>
      <c r="DA202">
        <f t="shared" si="36"/>
        <v>6.78</v>
      </c>
      <c r="DB202">
        <v>0</v>
      </c>
      <c r="DH202">
        <f>Source!I59*SmtRes!Y202</f>
        <v>22.500000171</v>
      </c>
      <c r="DI202">
        <f t="shared" si="37"/>
        <v>1916.66</v>
      </c>
      <c r="DJ202">
        <f>EtalonRes!Y202</f>
        <v>0</v>
      </c>
      <c r="DK202">
        <f>Source!BC59</f>
        <v>6.78</v>
      </c>
      <c r="GP202">
        <v>1</v>
      </c>
      <c r="GQ202">
        <v>-1</v>
      </c>
      <c r="GR202">
        <v>-1</v>
      </c>
    </row>
    <row r="203" spans="1:200" x14ac:dyDescent="0.2">
      <c r="A203">
        <f>ROW(Source!A59)</f>
        <v>59</v>
      </c>
      <c r="B203">
        <v>34744229</v>
      </c>
      <c r="C203">
        <v>34744468</v>
      </c>
      <c r="D203">
        <v>31471010</v>
      </c>
      <c r="E203">
        <v>1</v>
      </c>
      <c r="F203">
        <v>1</v>
      </c>
      <c r="G203">
        <v>1</v>
      </c>
      <c r="H203">
        <v>3</v>
      </c>
      <c r="I203" t="s">
        <v>146</v>
      </c>
      <c r="J203" t="s">
        <v>603</v>
      </c>
      <c r="K203" t="s">
        <v>147</v>
      </c>
      <c r="L203">
        <v>1348</v>
      </c>
      <c r="N203">
        <v>1009</v>
      </c>
      <c r="O203" t="s">
        <v>34</v>
      </c>
      <c r="P203" t="s">
        <v>34</v>
      </c>
      <c r="Q203">
        <v>1000</v>
      </c>
      <c r="W203">
        <v>0</v>
      </c>
      <c r="X203">
        <v>900832145</v>
      </c>
      <c r="Y203">
        <v>2.97E-3</v>
      </c>
      <c r="AA203">
        <v>33357.599999999999</v>
      </c>
      <c r="AB203">
        <v>0</v>
      </c>
      <c r="AC203">
        <v>0</v>
      </c>
      <c r="AD203">
        <v>0</v>
      </c>
      <c r="AE203">
        <v>4920</v>
      </c>
      <c r="AF203">
        <v>0</v>
      </c>
      <c r="AG203">
        <v>0</v>
      </c>
      <c r="AH203">
        <v>0</v>
      </c>
      <c r="AI203">
        <v>6.78</v>
      </c>
      <c r="AJ203">
        <v>1</v>
      </c>
      <c r="AK203">
        <v>1</v>
      </c>
      <c r="AL203">
        <v>1</v>
      </c>
      <c r="AN203">
        <v>0</v>
      </c>
      <c r="AO203">
        <v>1</v>
      </c>
      <c r="AP203">
        <v>0</v>
      </c>
      <c r="AQ203">
        <v>0</v>
      </c>
      <c r="AR203">
        <v>0</v>
      </c>
      <c r="AT203">
        <v>2.97E-3</v>
      </c>
      <c r="AV203">
        <v>0</v>
      </c>
      <c r="AW203">
        <v>2</v>
      </c>
      <c r="AX203">
        <v>34744511</v>
      </c>
      <c r="AY203">
        <v>1</v>
      </c>
      <c r="AZ203">
        <v>0</v>
      </c>
      <c r="BA203">
        <v>203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Y203*Source!I59</f>
        <v>4.6162709999999999E-3</v>
      </c>
      <c r="CY203">
        <f t="shared" si="34"/>
        <v>33357.599999999999</v>
      </c>
      <c r="CZ203">
        <f t="shared" si="35"/>
        <v>4920</v>
      </c>
      <c r="DA203">
        <f t="shared" si="36"/>
        <v>6.78</v>
      </c>
      <c r="DB203">
        <v>0</v>
      </c>
      <c r="DH203">
        <f>Source!I59*SmtRes!Y203</f>
        <v>4.6162709999999999E-3</v>
      </c>
      <c r="DI203">
        <f t="shared" si="37"/>
        <v>33357.599999999999</v>
      </c>
      <c r="DJ203">
        <f>EtalonRes!Y203</f>
        <v>4920</v>
      </c>
      <c r="DK203">
        <f>Source!BC59</f>
        <v>6.78</v>
      </c>
      <c r="GQ203">
        <v>-1</v>
      </c>
      <c r="GR203">
        <v>-1</v>
      </c>
    </row>
    <row r="204" spans="1:200" x14ac:dyDescent="0.2">
      <c r="A204">
        <f>ROW(Source!A59)</f>
        <v>59</v>
      </c>
      <c r="B204">
        <v>34744229</v>
      </c>
      <c r="C204">
        <v>34744468</v>
      </c>
      <c r="D204">
        <v>31474917</v>
      </c>
      <c r="E204">
        <v>1</v>
      </c>
      <c r="F204">
        <v>1</v>
      </c>
      <c r="G204">
        <v>1</v>
      </c>
      <c r="H204">
        <v>3</v>
      </c>
      <c r="I204" t="s">
        <v>47</v>
      </c>
      <c r="J204" t="s">
        <v>604</v>
      </c>
      <c r="K204" t="s">
        <v>48</v>
      </c>
      <c r="L204">
        <v>1339</v>
      </c>
      <c r="N204">
        <v>1007</v>
      </c>
      <c r="O204" t="s">
        <v>45</v>
      </c>
      <c r="P204" t="s">
        <v>45</v>
      </c>
      <c r="Q204">
        <v>1</v>
      </c>
      <c r="W204">
        <v>0</v>
      </c>
      <c r="X204">
        <v>1283004816</v>
      </c>
      <c r="Y204">
        <v>1.2999999999999999E-3</v>
      </c>
      <c r="AA204">
        <v>11526</v>
      </c>
      <c r="AB204">
        <v>0</v>
      </c>
      <c r="AC204">
        <v>0</v>
      </c>
      <c r="AD204">
        <v>0</v>
      </c>
      <c r="AE204">
        <v>1700</v>
      </c>
      <c r="AF204">
        <v>0</v>
      </c>
      <c r="AG204">
        <v>0</v>
      </c>
      <c r="AH204">
        <v>0</v>
      </c>
      <c r="AI204">
        <v>6.78</v>
      </c>
      <c r="AJ204">
        <v>1</v>
      </c>
      <c r="AK204">
        <v>1</v>
      </c>
      <c r="AL204">
        <v>1</v>
      </c>
      <c r="AN204">
        <v>0</v>
      </c>
      <c r="AO204">
        <v>1</v>
      </c>
      <c r="AP204">
        <v>0</v>
      </c>
      <c r="AQ204">
        <v>0</v>
      </c>
      <c r="AR204">
        <v>0</v>
      </c>
      <c r="AT204">
        <v>1.2999999999999999E-3</v>
      </c>
      <c r="AV204">
        <v>0</v>
      </c>
      <c r="AW204">
        <v>2</v>
      </c>
      <c r="AX204">
        <v>34744512</v>
      </c>
      <c r="AY204">
        <v>1</v>
      </c>
      <c r="AZ204">
        <v>0</v>
      </c>
      <c r="BA204">
        <v>204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Y204*Source!I59</f>
        <v>2.0205900000000001E-3</v>
      </c>
      <c r="CY204">
        <f t="shared" si="34"/>
        <v>11526</v>
      </c>
      <c r="CZ204">
        <f t="shared" si="35"/>
        <v>1700</v>
      </c>
      <c r="DA204">
        <f t="shared" si="36"/>
        <v>6.78</v>
      </c>
      <c r="DB204">
        <v>0</v>
      </c>
      <c r="DH204">
        <f>Source!I59*SmtRes!Y204</f>
        <v>2.0205900000000001E-3</v>
      </c>
      <c r="DI204">
        <f t="shared" si="37"/>
        <v>11526</v>
      </c>
      <c r="DJ204">
        <f>EtalonRes!Y204</f>
        <v>1700</v>
      </c>
      <c r="DK204">
        <f>Source!BC59</f>
        <v>6.78</v>
      </c>
      <c r="GQ204">
        <v>-1</v>
      </c>
      <c r="GR204">
        <v>-1</v>
      </c>
    </row>
    <row r="205" spans="1:200" x14ac:dyDescent="0.2">
      <c r="A205">
        <f>ROW(Source!A59)</f>
        <v>59</v>
      </c>
      <c r="B205">
        <v>34744229</v>
      </c>
      <c r="C205">
        <v>34744468</v>
      </c>
      <c r="D205">
        <v>31482552</v>
      </c>
      <c r="E205">
        <v>1</v>
      </c>
      <c r="F205">
        <v>1</v>
      </c>
      <c r="G205">
        <v>1</v>
      </c>
      <c r="H205">
        <v>3</v>
      </c>
      <c r="I205" t="s">
        <v>62</v>
      </c>
      <c r="J205" t="s">
        <v>605</v>
      </c>
      <c r="K205" t="s">
        <v>63</v>
      </c>
      <c r="L205">
        <v>1348</v>
      </c>
      <c r="N205">
        <v>1009</v>
      </c>
      <c r="O205" t="s">
        <v>34</v>
      </c>
      <c r="P205" t="s">
        <v>34</v>
      </c>
      <c r="Q205">
        <v>1000</v>
      </c>
      <c r="W205">
        <v>0</v>
      </c>
      <c r="X205">
        <v>-1655298345</v>
      </c>
      <c r="Y205">
        <v>4.6999999999999999E-4</v>
      </c>
      <c r="AA205">
        <v>105903.6</v>
      </c>
      <c r="AB205">
        <v>0</v>
      </c>
      <c r="AC205">
        <v>0</v>
      </c>
      <c r="AD205">
        <v>0</v>
      </c>
      <c r="AE205">
        <v>15620</v>
      </c>
      <c r="AF205">
        <v>0</v>
      </c>
      <c r="AG205">
        <v>0</v>
      </c>
      <c r="AH205">
        <v>0</v>
      </c>
      <c r="AI205">
        <v>6.78</v>
      </c>
      <c r="AJ205">
        <v>1</v>
      </c>
      <c r="AK205">
        <v>1</v>
      </c>
      <c r="AL205">
        <v>1</v>
      </c>
      <c r="AN205">
        <v>0</v>
      </c>
      <c r="AO205">
        <v>1</v>
      </c>
      <c r="AP205">
        <v>0</v>
      </c>
      <c r="AQ205">
        <v>0</v>
      </c>
      <c r="AR205">
        <v>0</v>
      </c>
      <c r="AT205">
        <v>4.6999999999999999E-4</v>
      </c>
      <c r="AV205">
        <v>0</v>
      </c>
      <c r="AW205">
        <v>2</v>
      </c>
      <c r="AX205">
        <v>34744513</v>
      </c>
      <c r="AY205">
        <v>1</v>
      </c>
      <c r="AZ205">
        <v>0</v>
      </c>
      <c r="BA205">
        <v>205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Y205*Source!I59</f>
        <v>7.3052100000000003E-4</v>
      </c>
      <c r="CY205">
        <f t="shared" si="34"/>
        <v>105903.6</v>
      </c>
      <c r="CZ205">
        <f t="shared" si="35"/>
        <v>15620</v>
      </c>
      <c r="DA205">
        <f t="shared" si="36"/>
        <v>6.78</v>
      </c>
      <c r="DB205">
        <v>0</v>
      </c>
      <c r="DH205">
        <f>Source!I59*SmtRes!Y205</f>
        <v>7.3052100000000003E-4</v>
      </c>
      <c r="DI205">
        <f t="shared" si="37"/>
        <v>105903.6</v>
      </c>
      <c r="DJ205">
        <f>EtalonRes!Y205</f>
        <v>15620</v>
      </c>
      <c r="DK205">
        <f>Source!BC59</f>
        <v>6.78</v>
      </c>
      <c r="GQ205">
        <v>-1</v>
      </c>
      <c r="GR205">
        <v>-1</v>
      </c>
    </row>
    <row r="206" spans="1:200" x14ac:dyDescent="0.2">
      <c r="A206">
        <f>ROW(Source!A59)</f>
        <v>59</v>
      </c>
      <c r="B206">
        <v>34744229</v>
      </c>
      <c r="C206">
        <v>34744468</v>
      </c>
      <c r="D206">
        <v>31483752</v>
      </c>
      <c r="E206">
        <v>1</v>
      </c>
      <c r="F206">
        <v>1</v>
      </c>
      <c r="G206">
        <v>1</v>
      </c>
      <c r="H206">
        <v>3</v>
      </c>
      <c r="I206" t="s">
        <v>130</v>
      </c>
      <c r="J206" t="s">
        <v>606</v>
      </c>
      <c r="K206" t="s">
        <v>131</v>
      </c>
      <c r="L206">
        <v>1348</v>
      </c>
      <c r="N206">
        <v>1009</v>
      </c>
      <c r="O206" t="s">
        <v>34</v>
      </c>
      <c r="P206" t="s">
        <v>34</v>
      </c>
      <c r="Q206">
        <v>1000</v>
      </c>
      <c r="W206">
        <v>0</v>
      </c>
      <c r="X206">
        <v>-639604785</v>
      </c>
      <c r="Y206">
        <v>9.0000000000000006E-5</v>
      </c>
      <c r="AA206">
        <v>63867.6</v>
      </c>
      <c r="AB206">
        <v>0</v>
      </c>
      <c r="AC206">
        <v>0</v>
      </c>
      <c r="AD206">
        <v>0</v>
      </c>
      <c r="AE206">
        <v>9420</v>
      </c>
      <c r="AF206">
        <v>0</v>
      </c>
      <c r="AG206">
        <v>0</v>
      </c>
      <c r="AH206">
        <v>0</v>
      </c>
      <c r="AI206">
        <v>6.78</v>
      </c>
      <c r="AJ206">
        <v>1</v>
      </c>
      <c r="AK206">
        <v>1</v>
      </c>
      <c r="AL206">
        <v>1</v>
      </c>
      <c r="AN206">
        <v>0</v>
      </c>
      <c r="AO206">
        <v>1</v>
      </c>
      <c r="AP206">
        <v>0</v>
      </c>
      <c r="AQ206">
        <v>0</v>
      </c>
      <c r="AR206">
        <v>0</v>
      </c>
      <c r="AT206">
        <v>9.0000000000000006E-5</v>
      </c>
      <c r="AV206">
        <v>0</v>
      </c>
      <c r="AW206">
        <v>2</v>
      </c>
      <c r="AX206">
        <v>34744514</v>
      </c>
      <c r="AY206">
        <v>1</v>
      </c>
      <c r="AZ206">
        <v>0</v>
      </c>
      <c r="BA206">
        <v>206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Y206*Source!I59</f>
        <v>1.39887E-4</v>
      </c>
      <c r="CY206">
        <f t="shared" si="34"/>
        <v>63867.6</v>
      </c>
      <c r="CZ206">
        <f t="shared" si="35"/>
        <v>9420</v>
      </c>
      <c r="DA206">
        <f t="shared" si="36"/>
        <v>6.78</v>
      </c>
      <c r="DB206">
        <v>0</v>
      </c>
      <c r="DH206">
        <f>Source!I59*SmtRes!Y206</f>
        <v>1.39887E-4</v>
      </c>
      <c r="DI206">
        <f t="shared" si="37"/>
        <v>63867.6</v>
      </c>
      <c r="DJ206">
        <f>EtalonRes!Y206</f>
        <v>9420</v>
      </c>
      <c r="DK206">
        <f>Source!BC59</f>
        <v>6.78</v>
      </c>
      <c r="GQ206">
        <v>-1</v>
      </c>
      <c r="GR206">
        <v>-1</v>
      </c>
    </row>
    <row r="207" spans="1:200" x14ac:dyDescent="0.2">
      <c r="A207">
        <f>ROW(Source!A64)</f>
        <v>64</v>
      </c>
      <c r="B207">
        <v>34744228</v>
      </c>
      <c r="C207">
        <v>34744517</v>
      </c>
      <c r="D207">
        <v>31715109</v>
      </c>
      <c r="E207">
        <v>1</v>
      </c>
      <c r="F207">
        <v>1</v>
      </c>
      <c r="G207">
        <v>1</v>
      </c>
      <c r="H207">
        <v>1</v>
      </c>
      <c r="I207" t="s">
        <v>568</v>
      </c>
      <c r="K207" t="s">
        <v>569</v>
      </c>
      <c r="L207">
        <v>1191</v>
      </c>
      <c r="N207">
        <v>1013</v>
      </c>
      <c r="O207" t="s">
        <v>521</v>
      </c>
      <c r="P207" t="s">
        <v>521</v>
      </c>
      <c r="Q207">
        <v>1</v>
      </c>
      <c r="W207">
        <v>0</v>
      </c>
      <c r="X207">
        <v>-784637506</v>
      </c>
      <c r="Y207">
        <v>4.3899999999999997</v>
      </c>
      <c r="AA207">
        <v>0</v>
      </c>
      <c r="AB207">
        <v>0</v>
      </c>
      <c r="AC207">
        <v>0</v>
      </c>
      <c r="AD207">
        <v>8.74</v>
      </c>
      <c r="AE207">
        <v>0</v>
      </c>
      <c r="AF207">
        <v>0</v>
      </c>
      <c r="AG207">
        <v>0</v>
      </c>
      <c r="AH207">
        <v>8.74</v>
      </c>
      <c r="AI207">
        <v>1</v>
      </c>
      <c r="AJ207">
        <v>1</v>
      </c>
      <c r="AK207">
        <v>1</v>
      </c>
      <c r="AL207">
        <v>1</v>
      </c>
      <c r="AN207">
        <v>0</v>
      </c>
      <c r="AO207">
        <v>1</v>
      </c>
      <c r="AP207">
        <v>0</v>
      </c>
      <c r="AQ207">
        <v>0</v>
      </c>
      <c r="AR207">
        <v>0</v>
      </c>
      <c r="AT207">
        <v>4.3899999999999997</v>
      </c>
      <c r="AV207">
        <v>1</v>
      </c>
      <c r="AW207">
        <v>2</v>
      </c>
      <c r="AX207">
        <v>34744524</v>
      </c>
      <c r="AY207">
        <v>1</v>
      </c>
      <c r="AZ207">
        <v>0</v>
      </c>
      <c r="BA207">
        <v>207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Y207*Source!I64</f>
        <v>6.8233769999999998</v>
      </c>
      <c r="CY207">
        <f>AD207</f>
        <v>8.74</v>
      </c>
      <c r="CZ207">
        <f>AH207</f>
        <v>8.74</v>
      </c>
      <c r="DA207">
        <f>AL207</f>
        <v>1</v>
      </c>
      <c r="DB207">
        <v>0</v>
      </c>
      <c r="GQ207">
        <v>-1</v>
      </c>
      <c r="GR207">
        <v>-1</v>
      </c>
    </row>
    <row r="208" spans="1:200" x14ac:dyDescent="0.2">
      <c r="A208">
        <f>ROW(Source!A64)</f>
        <v>64</v>
      </c>
      <c r="B208">
        <v>34744228</v>
      </c>
      <c r="C208">
        <v>34744517</v>
      </c>
      <c r="D208">
        <v>31709492</v>
      </c>
      <c r="E208">
        <v>1</v>
      </c>
      <c r="F208">
        <v>1</v>
      </c>
      <c r="G208">
        <v>1</v>
      </c>
      <c r="H208">
        <v>1</v>
      </c>
      <c r="I208" t="s">
        <v>531</v>
      </c>
      <c r="K208" t="s">
        <v>532</v>
      </c>
      <c r="L208">
        <v>1191</v>
      </c>
      <c r="N208">
        <v>1013</v>
      </c>
      <c r="O208" t="s">
        <v>521</v>
      </c>
      <c r="P208" t="s">
        <v>521</v>
      </c>
      <c r="Q208">
        <v>1</v>
      </c>
      <c r="W208">
        <v>0</v>
      </c>
      <c r="X208">
        <v>-1417349443</v>
      </c>
      <c r="Y208">
        <v>0.06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1</v>
      </c>
      <c r="AJ208">
        <v>1</v>
      </c>
      <c r="AK208">
        <v>1</v>
      </c>
      <c r="AL208">
        <v>1</v>
      </c>
      <c r="AN208">
        <v>0</v>
      </c>
      <c r="AO208">
        <v>1</v>
      </c>
      <c r="AP208">
        <v>0</v>
      </c>
      <c r="AQ208">
        <v>0</v>
      </c>
      <c r="AR208">
        <v>0</v>
      </c>
      <c r="AT208">
        <v>0.06</v>
      </c>
      <c r="AV208">
        <v>2</v>
      </c>
      <c r="AW208">
        <v>2</v>
      </c>
      <c r="AX208">
        <v>34744525</v>
      </c>
      <c r="AY208">
        <v>1</v>
      </c>
      <c r="AZ208">
        <v>0</v>
      </c>
      <c r="BA208">
        <v>208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Y208*Source!I64</f>
        <v>9.3257999999999994E-2</v>
      </c>
      <c r="CY208">
        <f>AD208</f>
        <v>0</v>
      </c>
      <c r="CZ208">
        <f>AH208</f>
        <v>0</v>
      </c>
      <c r="DA208">
        <f>AL208</f>
        <v>1</v>
      </c>
      <c r="DB208">
        <v>0</v>
      </c>
      <c r="GQ208">
        <v>-1</v>
      </c>
      <c r="GR208">
        <v>-1</v>
      </c>
    </row>
    <row r="209" spans="1:200" x14ac:dyDescent="0.2">
      <c r="A209">
        <f>ROW(Source!A64)</f>
        <v>64</v>
      </c>
      <c r="B209">
        <v>34744228</v>
      </c>
      <c r="C209">
        <v>34744517</v>
      </c>
      <c r="D209">
        <v>31526753</v>
      </c>
      <c r="E209">
        <v>1</v>
      </c>
      <c r="F209">
        <v>1</v>
      </c>
      <c r="G209">
        <v>1</v>
      </c>
      <c r="H209">
        <v>2</v>
      </c>
      <c r="I209" t="s">
        <v>554</v>
      </c>
      <c r="J209" t="s">
        <v>555</v>
      </c>
      <c r="K209" t="s">
        <v>556</v>
      </c>
      <c r="L209">
        <v>1368</v>
      </c>
      <c r="N209">
        <v>1011</v>
      </c>
      <c r="O209" t="s">
        <v>525</v>
      </c>
      <c r="P209" t="s">
        <v>525</v>
      </c>
      <c r="Q209">
        <v>1</v>
      </c>
      <c r="W209">
        <v>0</v>
      </c>
      <c r="X209">
        <v>-1718674368</v>
      </c>
      <c r="Y209">
        <v>0.02</v>
      </c>
      <c r="AA209">
        <v>0</v>
      </c>
      <c r="AB209">
        <v>111.99</v>
      </c>
      <c r="AC209">
        <v>13.5</v>
      </c>
      <c r="AD209">
        <v>0</v>
      </c>
      <c r="AE209">
        <v>0</v>
      </c>
      <c r="AF209">
        <v>111.99</v>
      </c>
      <c r="AG209">
        <v>13.5</v>
      </c>
      <c r="AH209">
        <v>0</v>
      </c>
      <c r="AI209">
        <v>1</v>
      </c>
      <c r="AJ209">
        <v>1</v>
      </c>
      <c r="AK209">
        <v>1</v>
      </c>
      <c r="AL209">
        <v>1</v>
      </c>
      <c r="AN209">
        <v>0</v>
      </c>
      <c r="AO209">
        <v>1</v>
      </c>
      <c r="AP209">
        <v>0</v>
      </c>
      <c r="AQ209">
        <v>0</v>
      </c>
      <c r="AR209">
        <v>0</v>
      </c>
      <c r="AT209">
        <v>0.02</v>
      </c>
      <c r="AV209">
        <v>0</v>
      </c>
      <c r="AW209">
        <v>2</v>
      </c>
      <c r="AX209">
        <v>34744526</v>
      </c>
      <c r="AY209">
        <v>1</v>
      </c>
      <c r="AZ209">
        <v>0</v>
      </c>
      <c r="BA209">
        <v>209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Y209*Source!I64</f>
        <v>3.1086000000000003E-2</v>
      </c>
      <c r="CY209">
        <f>AB209</f>
        <v>111.99</v>
      </c>
      <c r="CZ209">
        <f>AF209</f>
        <v>111.99</v>
      </c>
      <c r="DA209">
        <f>AJ209</f>
        <v>1</v>
      </c>
      <c r="DB209">
        <v>0</v>
      </c>
      <c r="GQ209">
        <v>-1</v>
      </c>
      <c r="GR209">
        <v>-1</v>
      </c>
    </row>
    <row r="210" spans="1:200" x14ac:dyDescent="0.2">
      <c r="A210">
        <f>ROW(Source!A64)</f>
        <v>64</v>
      </c>
      <c r="B210">
        <v>34744228</v>
      </c>
      <c r="C210">
        <v>34744517</v>
      </c>
      <c r="D210">
        <v>31528142</v>
      </c>
      <c r="E210">
        <v>1</v>
      </c>
      <c r="F210">
        <v>1</v>
      </c>
      <c r="G210">
        <v>1</v>
      </c>
      <c r="H210">
        <v>2</v>
      </c>
      <c r="I210" t="s">
        <v>538</v>
      </c>
      <c r="J210" t="s">
        <v>539</v>
      </c>
      <c r="K210" t="s">
        <v>540</v>
      </c>
      <c r="L210">
        <v>1368</v>
      </c>
      <c r="N210">
        <v>1011</v>
      </c>
      <c r="O210" t="s">
        <v>525</v>
      </c>
      <c r="P210" t="s">
        <v>525</v>
      </c>
      <c r="Q210">
        <v>1</v>
      </c>
      <c r="W210">
        <v>0</v>
      </c>
      <c r="X210">
        <v>1372534845</v>
      </c>
      <c r="Y210">
        <v>0.04</v>
      </c>
      <c r="AA210">
        <v>0</v>
      </c>
      <c r="AB210">
        <v>65.709999999999994</v>
      </c>
      <c r="AC210">
        <v>11.6</v>
      </c>
      <c r="AD210">
        <v>0</v>
      </c>
      <c r="AE210">
        <v>0</v>
      </c>
      <c r="AF210">
        <v>65.709999999999994</v>
      </c>
      <c r="AG210">
        <v>11.6</v>
      </c>
      <c r="AH210">
        <v>0</v>
      </c>
      <c r="AI210">
        <v>1</v>
      </c>
      <c r="AJ210">
        <v>1</v>
      </c>
      <c r="AK210">
        <v>1</v>
      </c>
      <c r="AL210">
        <v>1</v>
      </c>
      <c r="AN210">
        <v>0</v>
      </c>
      <c r="AO210">
        <v>1</v>
      </c>
      <c r="AP210">
        <v>0</v>
      </c>
      <c r="AQ210">
        <v>0</v>
      </c>
      <c r="AR210">
        <v>0</v>
      </c>
      <c r="AT210">
        <v>0.04</v>
      </c>
      <c r="AV210">
        <v>0</v>
      </c>
      <c r="AW210">
        <v>2</v>
      </c>
      <c r="AX210">
        <v>34744527</v>
      </c>
      <c r="AY210">
        <v>1</v>
      </c>
      <c r="AZ210">
        <v>0</v>
      </c>
      <c r="BA210">
        <v>210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Y210*Source!I64</f>
        <v>6.2172000000000005E-2</v>
      </c>
      <c r="CY210">
        <f>AB210</f>
        <v>65.709999999999994</v>
      </c>
      <c r="CZ210">
        <f>AF210</f>
        <v>65.709999999999994</v>
      </c>
      <c r="DA210">
        <f>AJ210</f>
        <v>1</v>
      </c>
      <c r="DB210">
        <v>0</v>
      </c>
      <c r="GQ210">
        <v>-1</v>
      </c>
      <c r="GR210">
        <v>-1</v>
      </c>
    </row>
    <row r="211" spans="1:200" x14ac:dyDescent="0.2">
      <c r="A211">
        <f>ROW(Source!A64)</f>
        <v>64</v>
      </c>
      <c r="B211">
        <v>34744228</v>
      </c>
      <c r="C211">
        <v>34744517</v>
      </c>
      <c r="D211">
        <v>31445092</v>
      </c>
      <c r="E211">
        <v>1</v>
      </c>
      <c r="F211">
        <v>1</v>
      </c>
      <c r="G211">
        <v>1</v>
      </c>
      <c r="H211">
        <v>3</v>
      </c>
      <c r="I211" t="s">
        <v>103</v>
      </c>
      <c r="J211" t="s">
        <v>607</v>
      </c>
      <c r="K211" t="s">
        <v>104</v>
      </c>
      <c r="L211">
        <v>1348</v>
      </c>
      <c r="N211">
        <v>1009</v>
      </c>
      <c r="O211" t="s">
        <v>34</v>
      </c>
      <c r="P211" t="s">
        <v>34</v>
      </c>
      <c r="Q211">
        <v>1000</v>
      </c>
      <c r="W211">
        <v>0</v>
      </c>
      <c r="X211">
        <v>-1044631310</v>
      </c>
      <c r="Y211">
        <v>8.9999999999999993E-3</v>
      </c>
      <c r="AA211">
        <v>19100</v>
      </c>
      <c r="AB211">
        <v>0</v>
      </c>
      <c r="AC211">
        <v>0</v>
      </c>
      <c r="AD211">
        <v>0</v>
      </c>
      <c r="AE211">
        <v>19100</v>
      </c>
      <c r="AF211">
        <v>0</v>
      </c>
      <c r="AG211">
        <v>0</v>
      </c>
      <c r="AH211">
        <v>0</v>
      </c>
      <c r="AI211">
        <v>1</v>
      </c>
      <c r="AJ211">
        <v>1</v>
      </c>
      <c r="AK211">
        <v>1</v>
      </c>
      <c r="AL211">
        <v>1</v>
      </c>
      <c r="AN211">
        <v>0</v>
      </c>
      <c r="AO211">
        <v>1</v>
      </c>
      <c r="AP211">
        <v>0</v>
      </c>
      <c r="AQ211">
        <v>0</v>
      </c>
      <c r="AR211">
        <v>0</v>
      </c>
      <c r="AT211">
        <v>8.9999999999999993E-3</v>
      </c>
      <c r="AV211">
        <v>0</v>
      </c>
      <c r="AW211">
        <v>2</v>
      </c>
      <c r="AX211">
        <v>34744528</v>
      </c>
      <c r="AY211">
        <v>1</v>
      </c>
      <c r="AZ211">
        <v>0</v>
      </c>
      <c r="BA211">
        <v>211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Y211*Source!I64</f>
        <v>1.39887E-2</v>
      </c>
      <c r="CY211">
        <f>AA211</f>
        <v>19100</v>
      </c>
      <c r="CZ211">
        <f>AE211</f>
        <v>19100</v>
      </c>
      <c r="DA211">
        <f>AI211</f>
        <v>1</v>
      </c>
      <c r="DB211">
        <v>0</v>
      </c>
      <c r="DH211">
        <f>Source!I64*SmtRes!Y211</f>
        <v>1.39887E-2</v>
      </c>
      <c r="DI211">
        <f>AA211</f>
        <v>19100</v>
      </c>
      <c r="DJ211">
        <f>EtalonRes!Y211</f>
        <v>19100</v>
      </c>
      <c r="DK211">
        <f>Source!BC64</f>
        <v>1</v>
      </c>
      <c r="GQ211">
        <v>-1</v>
      </c>
      <c r="GR211">
        <v>-1</v>
      </c>
    </row>
    <row r="212" spans="1:200" x14ac:dyDescent="0.2">
      <c r="A212">
        <f>ROW(Source!A64)</f>
        <v>64</v>
      </c>
      <c r="B212">
        <v>34744228</v>
      </c>
      <c r="C212">
        <v>34744517</v>
      </c>
      <c r="D212">
        <v>31446395</v>
      </c>
      <c r="E212">
        <v>1</v>
      </c>
      <c r="F212">
        <v>1</v>
      </c>
      <c r="G212">
        <v>1</v>
      </c>
      <c r="H212">
        <v>3</v>
      </c>
      <c r="I212" t="s">
        <v>53</v>
      </c>
      <c r="J212" t="s">
        <v>608</v>
      </c>
      <c r="K212" t="s">
        <v>54</v>
      </c>
      <c r="L212">
        <v>1339</v>
      </c>
      <c r="N212">
        <v>1007</v>
      </c>
      <c r="O212" t="s">
        <v>45</v>
      </c>
      <c r="P212" t="s">
        <v>45</v>
      </c>
      <c r="Q212">
        <v>1</v>
      </c>
      <c r="W212">
        <v>0</v>
      </c>
      <c r="X212">
        <v>-1660354250</v>
      </c>
      <c r="Y212">
        <v>0.16</v>
      </c>
      <c r="AA212">
        <v>2.44</v>
      </c>
      <c r="AB212">
        <v>0</v>
      </c>
      <c r="AC212">
        <v>0</v>
      </c>
      <c r="AD212">
        <v>0</v>
      </c>
      <c r="AE212">
        <v>2.44</v>
      </c>
      <c r="AF212">
        <v>0</v>
      </c>
      <c r="AG212">
        <v>0</v>
      </c>
      <c r="AH212">
        <v>0</v>
      </c>
      <c r="AI212">
        <v>1</v>
      </c>
      <c r="AJ212">
        <v>1</v>
      </c>
      <c r="AK212">
        <v>1</v>
      </c>
      <c r="AL212">
        <v>1</v>
      </c>
      <c r="AN212">
        <v>0</v>
      </c>
      <c r="AO212">
        <v>1</v>
      </c>
      <c r="AP212">
        <v>0</v>
      </c>
      <c r="AQ212">
        <v>0</v>
      </c>
      <c r="AR212">
        <v>0</v>
      </c>
      <c r="AT212">
        <v>0.16</v>
      </c>
      <c r="AV212">
        <v>0</v>
      </c>
      <c r="AW212">
        <v>2</v>
      </c>
      <c r="AX212">
        <v>34744529</v>
      </c>
      <c r="AY212">
        <v>1</v>
      </c>
      <c r="AZ212">
        <v>0</v>
      </c>
      <c r="BA212">
        <v>212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Y212*Source!I64</f>
        <v>0.24868800000000002</v>
      </c>
      <c r="CY212">
        <f>AA212</f>
        <v>2.44</v>
      </c>
      <c r="CZ212">
        <f>AE212</f>
        <v>2.44</v>
      </c>
      <c r="DA212">
        <f>AI212</f>
        <v>1</v>
      </c>
      <c r="DB212">
        <v>0</v>
      </c>
      <c r="DH212">
        <f>Source!I64*SmtRes!Y212</f>
        <v>0.24868800000000002</v>
      </c>
      <c r="DI212">
        <f>AA212</f>
        <v>2.44</v>
      </c>
      <c r="DJ212">
        <f>EtalonRes!Y212</f>
        <v>2.44</v>
      </c>
      <c r="DK212">
        <f>Source!BC64</f>
        <v>1</v>
      </c>
      <c r="GQ212">
        <v>-1</v>
      </c>
      <c r="GR212">
        <v>-1</v>
      </c>
    </row>
    <row r="213" spans="1:200" x14ac:dyDescent="0.2">
      <c r="A213">
        <f>ROW(Source!A65)</f>
        <v>65</v>
      </c>
      <c r="B213">
        <v>34744229</v>
      </c>
      <c r="C213">
        <v>34744517</v>
      </c>
      <c r="D213">
        <v>31715109</v>
      </c>
      <c r="E213">
        <v>1</v>
      </c>
      <c r="F213">
        <v>1</v>
      </c>
      <c r="G213">
        <v>1</v>
      </c>
      <c r="H213">
        <v>1</v>
      </c>
      <c r="I213" t="s">
        <v>568</v>
      </c>
      <c r="K213" t="s">
        <v>569</v>
      </c>
      <c r="L213">
        <v>1191</v>
      </c>
      <c r="N213">
        <v>1013</v>
      </c>
      <c r="O213" t="s">
        <v>521</v>
      </c>
      <c r="P213" t="s">
        <v>521</v>
      </c>
      <c r="Q213">
        <v>1</v>
      </c>
      <c r="W213">
        <v>0</v>
      </c>
      <c r="X213">
        <v>-784637506</v>
      </c>
      <c r="Y213">
        <v>4.3899999999999997</v>
      </c>
      <c r="AA213">
        <v>0</v>
      </c>
      <c r="AB213">
        <v>0</v>
      </c>
      <c r="AC213">
        <v>0</v>
      </c>
      <c r="AD213">
        <v>59.26</v>
      </c>
      <c r="AE213">
        <v>0</v>
      </c>
      <c r="AF213">
        <v>0</v>
      </c>
      <c r="AG213">
        <v>0</v>
      </c>
      <c r="AH213">
        <v>8.74</v>
      </c>
      <c r="AI213">
        <v>1</v>
      </c>
      <c r="AJ213">
        <v>1</v>
      </c>
      <c r="AK213">
        <v>1</v>
      </c>
      <c r="AL213">
        <v>6.78</v>
      </c>
      <c r="AN213">
        <v>0</v>
      </c>
      <c r="AO213">
        <v>1</v>
      </c>
      <c r="AP213">
        <v>0</v>
      </c>
      <c r="AQ213">
        <v>0</v>
      </c>
      <c r="AR213">
        <v>0</v>
      </c>
      <c r="AT213">
        <v>4.3899999999999997</v>
      </c>
      <c r="AV213">
        <v>1</v>
      </c>
      <c r="AW213">
        <v>2</v>
      </c>
      <c r="AX213">
        <v>34744524</v>
      </c>
      <c r="AY213">
        <v>1</v>
      </c>
      <c r="AZ213">
        <v>0</v>
      </c>
      <c r="BA213">
        <v>213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Y213*Source!I65</f>
        <v>6.8233769999999998</v>
      </c>
      <c r="CY213">
        <f>AD213</f>
        <v>59.26</v>
      </c>
      <c r="CZ213">
        <f>AH213</f>
        <v>8.74</v>
      </c>
      <c r="DA213">
        <f>AL213</f>
        <v>6.78</v>
      </c>
      <c r="DB213">
        <v>0</v>
      </c>
      <c r="GQ213">
        <v>-1</v>
      </c>
      <c r="GR213">
        <v>-1</v>
      </c>
    </row>
    <row r="214" spans="1:200" x14ac:dyDescent="0.2">
      <c r="A214">
        <f>ROW(Source!A65)</f>
        <v>65</v>
      </c>
      <c r="B214">
        <v>34744229</v>
      </c>
      <c r="C214">
        <v>34744517</v>
      </c>
      <c r="D214">
        <v>31709492</v>
      </c>
      <c r="E214">
        <v>1</v>
      </c>
      <c r="F214">
        <v>1</v>
      </c>
      <c r="G214">
        <v>1</v>
      </c>
      <c r="H214">
        <v>1</v>
      </c>
      <c r="I214" t="s">
        <v>531</v>
      </c>
      <c r="K214" t="s">
        <v>532</v>
      </c>
      <c r="L214">
        <v>1191</v>
      </c>
      <c r="N214">
        <v>1013</v>
      </c>
      <c r="O214" t="s">
        <v>521</v>
      </c>
      <c r="P214" t="s">
        <v>521</v>
      </c>
      <c r="Q214">
        <v>1</v>
      </c>
      <c r="W214">
        <v>0</v>
      </c>
      <c r="X214">
        <v>-1417349443</v>
      </c>
      <c r="Y214">
        <v>0.06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1</v>
      </c>
      <c r="AJ214">
        <v>1</v>
      </c>
      <c r="AK214">
        <v>6.78</v>
      </c>
      <c r="AL214">
        <v>1</v>
      </c>
      <c r="AN214">
        <v>0</v>
      </c>
      <c r="AO214">
        <v>1</v>
      </c>
      <c r="AP214">
        <v>0</v>
      </c>
      <c r="AQ214">
        <v>0</v>
      </c>
      <c r="AR214">
        <v>0</v>
      </c>
      <c r="AT214">
        <v>0.06</v>
      </c>
      <c r="AV214">
        <v>2</v>
      </c>
      <c r="AW214">
        <v>2</v>
      </c>
      <c r="AX214">
        <v>34744525</v>
      </c>
      <c r="AY214">
        <v>1</v>
      </c>
      <c r="AZ214">
        <v>0</v>
      </c>
      <c r="BA214">
        <v>214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Y214*Source!I65</f>
        <v>9.3257999999999994E-2</v>
      </c>
      <c r="CY214">
        <f>AD214</f>
        <v>0</v>
      </c>
      <c r="CZ214">
        <f>AH214</f>
        <v>0</v>
      </c>
      <c r="DA214">
        <f>AL214</f>
        <v>1</v>
      </c>
      <c r="DB214">
        <v>0</v>
      </c>
      <c r="GQ214">
        <v>-1</v>
      </c>
      <c r="GR214">
        <v>-1</v>
      </c>
    </row>
    <row r="215" spans="1:200" x14ac:dyDescent="0.2">
      <c r="A215">
        <f>ROW(Source!A65)</f>
        <v>65</v>
      </c>
      <c r="B215">
        <v>34744229</v>
      </c>
      <c r="C215">
        <v>34744517</v>
      </c>
      <c r="D215">
        <v>31526753</v>
      </c>
      <c r="E215">
        <v>1</v>
      </c>
      <c r="F215">
        <v>1</v>
      </c>
      <c r="G215">
        <v>1</v>
      </c>
      <c r="H215">
        <v>2</v>
      </c>
      <c r="I215" t="s">
        <v>554</v>
      </c>
      <c r="J215" t="s">
        <v>555</v>
      </c>
      <c r="K215" t="s">
        <v>556</v>
      </c>
      <c r="L215">
        <v>1368</v>
      </c>
      <c r="N215">
        <v>1011</v>
      </c>
      <c r="O215" t="s">
        <v>525</v>
      </c>
      <c r="P215" t="s">
        <v>525</v>
      </c>
      <c r="Q215">
        <v>1</v>
      </c>
      <c r="W215">
        <v>0</v>
      </c>
      <c r="X215">
        <v>-1718674368</v>
      </c>
      <c r="Y215">
        <v>0.02</v>
      </c>
      <c r="AA215">
        <v>0</v>
      </c>
      <c r="AB215">
        <v>759.29</v>
      </c>
      <c r="AC215">
        <v>13.5</v>
      </c>
      <c r="AD215">
        <v>0</v>
      </c>
      <c r="AE215">
        <v>0</v>
      </c>
      <c r="AF215">
        <v>111.99</v>
      </c>
      <c r="AG215">
        <v>13.5</v>
      </c>
      <c r="AH215">
        <v>0</v>
      </c>
      <c r="AI215">
        <v>1</v>
      </c>
      <c r="AJ215">
        <v>6.78</v>
      </c>
      <c r="AK215">
        <v>1</v>
      </c>
      <c r="AL215">
        <v>1</v>
      </c>
      <c r="AN215">
        <v>0</v>
      </c>
      <c r="AO215">
        <v>1</v>
      </c>
      <c r="AP215">
        <v>0</v>
      </c>
      <c r="AQ215">
        <v>0</v>
      </c>
      <c r="AR215">
        <v>0</v>
      </c>
      <c r="AT215">
        <v>0.02</v>
      </c>
      <c r="AV215">
        <v>0</v>
      </c>
      <c r="AW215">
        <v>2</v>
      </c>
      <c r="AX215">
        <v>34744526</v>
      </c>
      <c r="AY215">
        <v>1</v>
      </c>
      <c r="AZ215">
        <v>0</v>
      </c>
      <c r="BA215">
        <v>215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Y215*Source!I65</f>
        <v>3.1086000000000003E-2</v>
      </c>
      <c r="CY215">
        <f>AB215</f>
        <v>759.29</v>
      </c>
      <c r="CZ215">
        <f>AF215</f>
        <v>111.99</v>
      </c>
      <c r="DA215">
        <f>AJ215</f>
        <v>6.78</v>
      </c>
      <c r="DB215">
        <v>0</v>
      </c>
      <c r="GQ215">
        <v>-1</v>
      </c>
      <c r="GR215">
        <v>-1</v>
      </c>
    </row>
    <row r="216" spans="1:200" x14ac:dyDescent="0.2">
      <c r="A216">
        <f>ROW(Source!A65)</f>
        <v>65</v>
      </c>
      <c r="B216">
        <v>34744229</v>
      </c>
      <c r="C216">
        <v>34744517</v>
      </c>
      <c r="D216">
        <v>31528142</v>
      </c>
      <c r="E216">
        <v>1</v>
      </c>
      <c r="F216">
        <v>1</v>
      </c>
      <c r="G216">
        <v>1</v>
      </c>
      <c r="H216">
        <v>2</v>
      </c>
      <c r="I216" t="s">
        <v>538</v>
      </c>
      <c r="J216" t="s">
        <v>539</v>
      </c>
      <c r="K216" t="s">
        <v>540</v>
      </c>
      <c r="L216">
        <v>1368</v>
      </c>
      <c r="N216">
        <v>1011</v>
      </c>
      <c r="O216" t="s">
        <v>525</v>
      </c>
      <c r="P216" t="s">
        <v>525</v>
      </c>
      <c r="Q216">
        <v>1</v>
      </c>
      <c r="W216">
        <v>0</v>
      </c>
      <c r="X216">
        <v>1372534845</v>
      </c>
      <c r="Y216">
        <v>0.04</v>
      </c>
      <c r="AA216">
        <v>0</v>
      </c>
      <c r="AB216">
        <v>445.51</v>
      </c>
      <c r="AC216">
        <v>11.6</v>
      </c>
      <c r="AD216">
        <v>0</v>
      </c>
      <c r="AE216">
        <v>0</v>
      </c>
      <c r="AF216">
        <v>65.709999999999994</v>
      </c>
      <c r="AG216">
        <v>11.6</v>
      </c>
      <c r="AH216">
        <v>0</v>
      </c>
      <c r="AI216">
        <v>1</v>
      </c>
      <c r="AJ216">
        <v>6.78</v>
      </c>
      <c r="AK216">
        <v>1</v>
      </c>
      <c r="AL216">
        <v>1</v>
      </c>
      <c r="AN216">
        <v>0</v>
      </c>
      <c r="AO216">
        <v>1</v>
      </c>
      <c r="AP216">
        <v>0</v>
      </c>
      <c r="AQ216">
        <v>0</v>
      </c>
      <c r="AR216">
        <v>0</v>
      </c>
      <c r="AT216">
        <v>0.04</v>
      </c>
      <c r="AV216">
        <v>0</v>
      </c>
      <c r="AW216">
        <v>2</v>
      </c>
      <c r="AX216">
        <v>34744527</v>
      </c>
      <c r="AY216">
        <v>1</v>
      </c>
      <c r="AZ216">
        <v>0</v>
      </c>
      <c r="BA216">
        <v>216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Y216*Source!I65</f>
        <v>6.2172000000000005E-2</v>
      </c>
      <c r="CY216">
        <f>AB216</f>
        <v>445.51</v>
      </c>
      <c r="CZ216">
        <f>AF216</f>
        <v>65.709999999999994</v>
      </c>
      <c r="DA216">
        <f>AJ216</f>
        <v>6.78</v>
      </c>
      <c r="DB216">
        <v>0</v>
      </c>
      <c r="GQ216">
        <v>-1</v>
      </c>
      <c r="GR216">
        <v>-1</v>
      </c>
    </row>
    <row r="217" spans="1:200" x14ac:dyDescent="0.2">
      <c r="A217">
        <f>ROW(Source!A65)</f>
        <v>65</v>
      </c>
      <c r="B217">
        <v>34744229</v>
      </c>
      <c r="C217">
        <v>34744517</v>
      </c>
      <c r="D217">
        <v>31445092</v>
      </c>
      <c r="E217">
        <v>1</v>
      </c>
      <c r="F217">
        <v>1</v>
      </c>
      <c r="G217">
        <v>1</v>
      </c>
      <c r="H217">
        <v>3</v>
      </c>
      <c r="I217" t="s">
        <v>103</v>
      </c>
      <c r="J217" t="s">
        <v>607</v>
      </c>
      <c r="K217" t="s">
        <v>104</v>
      </c>
      <c r="L217">
        <v>1348</v>
      </c>
      <c r="N217">
        <v>1009</v>
      </c>
      <c r="O217" t="s">
        <v>34</v>
      </c>
      <c r="P217" t="s">
        <v>34</v>
      </c>
      <c r="Q217">
        <v>1000</v>
      </c>
      <c r="W217">
        <v>0</v>
      </c>
      <c r="X217">
        <v>-1044631310</v>
      </c>
      <c r="Y217">
        <v>8.9999999999999993E-3</v>
      </c>
      <c r="AA217">
        <v>129498</v>
      </c>
      <c r="AB217">
        <v>0</v>
      </c>
      <c r="AC217">
        <v>0</v>
      </c>
      <c r="AD217">
        <v>0</v>
      </c>
      <c r="AE217">
        <v>19100</v>
      </c>
      <c r="AF217">
        <v>0</v>
      </c>
      <c r="AG217">
        <v>0</v>
      </c>
      <c r="AH217">
        <v>0</v>
      </c>
      <c r="AI217">
        <v>6.78</v>
      </c>
      <c r="AJ217">
        <v>1</v>
      </c>
      <c r="AK217">
        <v>1</v>
      </c>
      <c r="AL217">
        <v>1</v>
      </c>
      <c r="AN217">
        <v>0</v>
      </c>
      <c r="AO217">
        <v>1</v>
      </c>
      <c r="AP217">
        <v>0</v>
      </c>
      <c r="AQ217">
        <v>0</v>
      </c>
      <c r="AR217">
        <v>0</v>
      </c>
      <c r="AT217">
        <v>8.9999999999999993E-3</v>
      </c>
      <c r="AV217">
        <v>0</v>
      </c>
      <c r="AW217">
        <v>2</v>
      </c>
      <c r="AX217">
        <v>34744528</v>
      </c>
      <c r="AY217">
        <v>1</v>
      </c>
      <c r="AZ217">
        <v>0</v>
      </c>
      <c r="BA217">
        <v>217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Y217*Source!I65</f>
        <v>1.39887E-2</v>
      </c>
      <c r="CY217">
        <f>AA217</f>
        <v>129498</v>
      </c>
      <c r="CZ217">
        <f>AE217</f>
        <v>19100</v>
      </c>
      <c r="DA217">
        <f>AI217</f>
        <v>6.78</v>
      </c>
      <c r="DB217">
        <v>0</v>
      </c>
      <c r="DH217">
        <f>Source!I65*SmtRes!Y217</f>
        <v>1.39887E-2</v>
      </c>
      <c r="DI217">
        <f>AA217</f>
        <v>129498</v>
      </c>
      <c r="DJ217">
        <f>EtalonRes!Y217</f>
        <v>19100</v>
      </c>
      <c r="DK217">
        <f>Source!BC65</f>
        <v>6.78</v>
      </c>
      <c r="GQ217">
        <v>-1</v>
      </c>
      <c r="GR217">
        <v>-1</v>
      </c>
    </row>
    <row r="218" spans="1:200" x14ac:dyDescent="0.2">
      <c r="A218">
        <f>ROW(Source!A65)</f>
        <v>65</v>
      </c>
      <c r="B218">
        <v>34744229</v>
      </c>
      <c r="C218">
        <v>34744517</v>
      </c>
      <c r="D218">
        <v>31446395</v>
      </c>
      <c r="E218">
        <v>1</v>
      </c>
      <c r="F218">
        <v>1</v>
      </c>
      <c r="G218">
        <v>1</v>
      </c>
      <c r="H218">
        <v>3</v>
      </c>
      <c r="I218" t="s">
        <v>53</v>
      </c>
      <c r="J218" t="s">
        <v>608</v>
      </c>
      <c r="K218" t="s">
        <v>54</v>
      </c>
      <c r="L218">
        <v>1339</v>
      </c>
      <c r="N218">
        <v>1007</v>
      </c>
      <c r="O218" t="s">
        <v>45</v>
      </c>
      <c r="P218" t="s">
        <v>45</v>
      </c>
      <c r="Q218">
        <v>1</v>
      </c>
      <c r="W218">
        <v>0</v>
      </c>
      <c r="X218">
        <v>-1660354250</v>
      </c>
      <c r="Y218">
        <v>0.16</v>
      </c>
      <c r="AA218">
        <v>16.54</v>
      </c>
      <c r="AB218">
        <v>0</v>
      </c>
      <c r="AC218">
        <v>0</v>
      </c>
      <c r="AD218">
        <v>0</v>
      </c>
      <c r="AE218">
        <v>2.44</v>
      </c>
      <c r="AF218">
        <v>0</v>
      </c>
      <c r="AG218">
        <v>0</v>
      </c>
      <c r="AH218">
        <v>0</v>
      </c>
      <c r="AI218">
        <v>6.78</v>
      </c>
      <c r="AJ218">
        <v>1</v>
      </c>
      <c r="AK218">
        <v>1</v>
      </c>
      <c r="AL218">
        <v>1</v>
      </c>
      <c r="AN218">
        <v>0</v>
      </c>
      <c r="AO218">
        <v>1</v>
      </c>
      <c r="AP218">
        <v>0</v>
      </c>
      <c r="AQ218">
        <v>0</v>
      </c>
      <c r="AR218">
        <v>0</v>
      </c>
      <c r="AT218">
        <v>0.16</v>
      </c>
      <c r="AV218">
        <v>0</v>
      </c>
      <c r="AW218">
        <v>2</v>
      </c>
      <c r="AX218">
        <v>34744529</v>
      </c>
      <c r="AY218">
        <v>1</v>
      </c>
      <c r="AZ218">
        <v>0</v>
      </c>
      <c r="BA218">
        <v>218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Y218*Source!I65</f>
        <v>0.24868800000000002</v>
      </c>
      <c r="CY218">
        <f>AA218</f>
        <v>16.54</v>
      </c>
      <c r="CZ218">
        <f>AE218</f>
        <v>2.44</v>
      </c>
      <c r="DA218">
        <f>AI218</f>
        <v>6.78</v>
      </c>
      <c r="DB218">
        <v>0</v>
      </c>
      <c r="DH218">
        <f>Source!I65*SmtRes!Y218</f>
        <v>0.24868800000000002</v>
      </c>
      <c r="DI218">
        <f>AA218</f>
        <v>16.54</v>
      </c>
      <c r="DJ218">
        <f>EtalonRes!Y218</f>
        <v>2.44</v>
      </c>
      <c r="DK218">
        <f>Source!BC65</f>
        <v>6.78</v>
      </c>
      <c r="GQ218">
        <v>-1</v>
      </c>
      <c r="GR218">
        <v>-1</v>
      </c>
    </row>
    <row r="219" spans="1:200" x14ac:dyDescent="0.2">
      <c r="A219">
        <f>ROW(Source!A66)</f>
        <v>66</v>
      </c>
      <c r="B219">
        <v>34744228</v>
      </c>
      <c r="C219">
        <v>34744530</v>
      </c>
      <c r="D219">
        <v>31709863</v>
      </c>
      <c r="E219">
        <v>1</v>
      </c>
      <c r="F219">
        <v>1</v>
      </c>
      <c r="G219">
        <v>1</v>
      </c>
      <c r="H219">
        <v>1</v>
      </c>
      <c r="I219" t="s">
        <v>609</v>
      </c>
      <c r="K219" t="s">
        <v>610</v>
      </c>
      <c r="L219">
        <v>1191</v>
      </c>
      <c r="N219">
        <v>1013</v>
      </c>
      <c r="O219" t="s">
        <v>521</v>
      </c>
      <c r="P219" t="s">
        <v>521</v>
      </c>
      <c r="Q219">
        <v>1</v>
      </c>
      <c r="W219">
        <v>0</v>
      </c>
      <c r="X219">
        <v>-400197608</v>
      </c>
      <c r="Y219">
        <v>13.4</v>
      </c>
      <c r="AA219">
        <v>0</v>
      </c>
      <c r="AB219">
        <v>0</v>
      </c>
      <c r="AC219">
        <v>0</v>
      </c>
      <c r="AD219">
        <v>8.5299999999999994</v>
      </c>
      <c r="AE219">
        <v>0</v>
      </c>
      <c r="AF219">
        <v>0</v>
      </c>
      <c r="AG219">
        <v>0</v>
      </c>
      <c r="AH219">
        <v>8.5299999999999994</v>
      </c>
      <c r="AI219">
        <v>1</v>
      </c>
      <c r="AJ219">
        <v>1</v>
      </c>
      <c r="AK219">
        <v>1</v>
      </c>
      <c r="AL219">
        <v>1</v>
      </c>
      <c r="AN219">
        <v>0</v>
      </c>
      <c r="AO219">
        <v>1</v>
      </c>
      <c r="AP219">
        <v>0</v>
      </c>
      <c r="AQ219">
        <v>0</v>
      </c>
      <c r="AR219">
        <v>0</v>
      </c>
      <c r="AT219">
        <v>13.4</v>
      </c>
      <c r="AV219">
        <v>1</v>
      </c>
      <c r="AW219">
        <v>2</v>
      </c>
      <c r="AX219">
        <v>34744538</v>
      </c>
      <c r="AY219">
        <v>1</v>
      </c>
      <c r="AZ219">
        <v>0</v>
      </c>
      <c r="BA219">
        <v>219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Y219*Source!I66</f>
        <v>2.68</v>
      </c>
      <c r="CY219">
        <f>AD219</f>
        <v>8.5299999999999994</v>
      </c>
      <c r="CZ219">
        <f>AH219</f>
        <v>8.5299999999999994</v>
      </c>
      <c r="DA219">
        <f>AL219</f>
        <v>1</v>
      </c>
      <c r="DB219">
        <v>0</v>
      </c>
      <c r="GQ219">
        <v>-1</v>
      </c>
      <c r="GR219">
        <v>-1</v>
      </c>
    </row>
    <row r="220" spans="1:200" x14ac:dyDescent="0.2">
      <c r="A220">
        <f>ROW(Source!A66)</f>
        <v>66</v>
      </c>
      <c r="B220">
        <v>34744228</v>
      </c>
      <c r="C220">
        <v>34744530</v>
      </c>
      <c r="D220">
        <v>31709492</v>
      </c>
      <c r="E220">
        <v>1</v>
      </c>
      <c r="F220">
        <v>1</v>
      </c>
      <c r="G220">
        <v>1</v>
      </c>
      <c r="H220">
        <v>1</v>
      </c>
      <c r="I220" t="s">
        <v>531</v>
      </c>
      <c r="K220" t="s">
        <v>532</v>
      </c>
      <c r="L220">
        <v>1191</v>
      </c>
      <c r="N220">
        <v>1013</v>
      </c>
      <c r="O220" t="s">
        <v>521</v>
      </c>
      <c r="P220" t="s">
        <v>521</v>
      </c>
      <c r="Q220">
        <v>1</v>
      </c>
      <c r="W220">
        <v>0</v>
      </c>
      <c r="X220">
        <v>-1417349443</v>
      </c>
      <c r="Y220">
        <v>0.03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1</v>
      </c>
      <c r="AJ220">
        <v>1</v>
      </c>
      <c r="AK220">
        <v>1</v>
      </c>
      <c r="AL220">
        <v>1</v>
      </c>
      <c r="AN220">
        <v>0</v>
      </c>
      <c r="AO220">
        <v>1</v>
      </c>
      <c r="AP220">
        <v>0</v>
      </c>
      <c r="AQ220">
        <v>0</v>
      </c>
      <c r="AR220">
        <v>0</v>
      </c>
      <c r="AT220">
        <v>0.03</v>
      </c>
      <c r="AV220">
        <v>2</v>
      </c>
      <c r="AW220">
        <v>2</v>
      </c>
      <c r="AX220">
        <v>34744539</v>
      </c>
      <c r="AY220">
        <v>1</v>
      </c>
      <c r="AZ220">
        <v>0</v>
      </c>
      <c r="BA220">
        <v>220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Y220*Source!I66</f>
        <v>6.0000000000000001E-3</v>
      </c>
      <c r="CY220">
        <f>AD220</f>
        <v>0</v>
      </c>
      <c r="CZ220">
        <f>AH220</f>
        <v>0</v>
      </c>
      <c r="DA220">
        <f>AL220</f>
        <v>1</v>
      </c>
      <c r="DB220">
        <v>0</v>
      </c>
      <c r="GQ220">
        <v>-1</v>
      </c>
      <c r="GR220">
        <v>-1</v>
      </c>
    </row>
    <row r="221" spans="1:200" x14ac:dyDescent="0.2">
      <c r="A221">
        <f>ROW(Source!A66)</f>
        <v>66</v>
      </c>
      <c r="B221">
        <v>34744228</v>
      </c>
      <c r="C221">
        <v>34744530</v>
      </c>
      <c r="D221">
        <v>31528142</v>
      </c>
      <c r="E221">
        <v>1</v>
      </c>
      <c r="F221">
        <v>1</v>
      </c>
      <c r="G221">
        <v>1</v>
      </c>
      <c r="H221">
        <v>2</v>
      </c>
      <c r="I221" t="s">
        <v>538</v>
      </c>
      <c r="J221" t="s">
        <v>539</v>
      </c>
      <c r="K221" t="s">
        <v>540</v>
      </c>
      <c r="L221">
        <v>1368</v>
      </c>
      <c r="N221">
        <v>1011</v>
      </c>
      <c r="O221" t="s">
        <v>525</v>
      </c>
      <c r="P221" t="s">
        <v>525</v>
      </c>
      <c r="Q221">
        <v>1</v>
      </c>
      <c r="W221">
        <v>0</v>
      </c>
      <c r="X221">
        <v>1372534845</v>
      </c>
      <c r="Y221">
        <v>0.03</v>
      </c>
      <c r="AA221">
        <v>0</v>
      </c>
      <c r="AB221">
        <v>65.709999999999994</v>
      </c>
      <c r="AC221">
        <v>11.6</v>
      </c>
      <c r="AD221">
        <v>0</v>
      </c>
      <c r="AE221">
        <v>0</v>
      </c>
      <c r="AF221">
        <v>65.709999999999994</v>
      </c>
      <c r="AG221">
        <v>11.6</v>
      </c>
      <c r="AH221">
        <v>0</v>
      </c>
      <c r="AI221">
        <v>1</v>
      </c>
      <c r="AJ221">
        <v>1</v>
      </c>
      <c r="AK221">
        <v>1</v>
      </c>
      <c r="AL221">
        <v>1</v>
      </c>
      <c r="AN221">
        <v>0</v>
      </c>
      <c r="AO221">
        <v>1</v>
      </c>
      <c r="AP221">
        <v>0</v>
      </c>
      <c r="AQ221">
        <v>0</v>
      </c>
      <c r="AR221">
        <v>0</v>
      </c>
      <c r="AT221">
        <v>0.03</v>
      </c>
      <c r="AV221">
        <v>0</v>
      </c>
      <c r="AW221">
        <v>2</v>
      </c>
      <c r="AX221">
        <v>34744540</v>
      </c>
      <c r="AY221">
        <v>1</v>
      </c>
      <c r="AZ221">
        <v>0</v>
      </c>
      <c r="BA221">
        <v>221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Y221*Source!I66</f>
        <v>6.0000000000000001E-3</v>
      </c>
      <c r="CY221">
        <f>AB221</f>
        <v>65.709999999999994</v>
      </c>
      <c r="CZ221">
        <f>AF221</f>
        <v>65.709999999999994</v>
      </c>
      <c r="DA221">
        <f>AJ221</f>
        <v>1</v>
      </c>
      <c r="DB221">
        <v>0</v>
      </c>
      <c r="GQ221">
        <v>-1</v>
      </c>
      <c r="GR221">
        <v>-1</v>
      </c>
    </row>
    <row r="222" spans="1:200" x14ac:dyDescent="0.2">
      <c r="A222">
        <f>ROW(Source!A66)</f>
        <v>66</v>
      </c>
      <c r="B222">
        <v>34744228</v>
      </c>
      <c r="C222">
        <v>34744530</v>
      </c>
      <c r="D222">
        <v>31449168</v>
      </c>
      <c r="E222">
        <v>1</v>
      </c>
      <c r="F222">
        <v>1</v>
      </c>
      <c r="G222">
        <v>1</v>
      </c>
      <c r="H222">
        <v>3</v>
      </c>
      <c r="I222" t="s">
        <v>59</v>
      </c>
      <c r="J222" t="s">
        <v>611</v>
      </c>
      <c r="K222" t="s">
        <v>60</v>
      </c>
      <c r="L222">
        <v>1348</v>
      </c>
      <c r="N222">
        <v>1009</v>
      </c>
      <c r="O222" t="s">
        <v>34</v>
      </c>
      <c r="P222" t="s">
        <v>34</v>
      </c>
      <c r="Q222">
        <v>1000</v>
      </c>
      <c r="W222">
        <v>0</v>
      </c>
      <c r="X222">
        <v>-1818623805</v>
      </c>
      <c r="Y222">
        <v>1.4E-3</v>
      </c>
      <c r="AA222">
        <v>8475</v>
      </c>
      <c r="AB222">
        <v>0</v>
      </c>
      <c r="AC222">
        <v>0</v>
      </c>
      <c r="AD222">
        <v>0</v>
      </c>
      <c r="AE222">
        <v>8475</v>
      </c>
      <c r="AF222">
        <v>0</v>
      </c>
      <c r="AG222">
        <v>0</v>
      </c>
      <c r="AH222">
        <v>0</v>
      </c>
      <c r="AI222">
        <v>1</v>
      </c>
      <c r="AJ222">
        <v>1</v>
      </c>
      <c r="AK222">
        <v>1</v>
      </c>
      <c r="AL222">
        <v>1</v>
      </c>
      <c r="AN222">
        <v>0</v>
      </c>
      <c r="AO222">
        <v>1</v>
      </c>
      <c r="AP222">
        <v>0</v>
      </c>
      <c r="AQ222">
        <v>0</v>
      </c>
      <c r="AR222">
        <v>0</v>
      </c>
      <c r="AT222">
        <v>1.4E-3</v>
      </c>
      <c r="AV222">
        <v>0</v>
      </c>
      <c r="AW222">
        <v>2</v>
      </c>
      <c r="AX222">
        <v>34744541</v>
      </c>
      <c r="AY222">
        <v>1</v>
      </c>
      <c r="AZ222">
        <v>0</v>
      </c>
      <c r="BA222">
        <v>222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Y222*Source!I66</f>
        <v>2.8000000000000003E-4</v>
      </c>
      <c r="CY222">
        <f>AA222</f>
        <v>8475</v>
      </c>
      <c r="CZ222">
        <f>AE222</f>
        <v>8475</v>
      </c>
      <c r="DA222">
        <f>AI222</f>
        <v>1</v>
      </c>
      <c r="DB222">
        <v>0</v>
      </c>
      <c r="DH222">
        <f>Source!I66*SmtRes!Y222</f>
        <v>2.8000000000000003E-4</v>
      </c>
      <c r="DI222">
        <f>AA222</f>
        <v>8475</v>
      </c>
      <c r="DJ222">
        <f>EtalonRes!Y222</f>
        <v>8475</v>
      </c>
      <c r="DK222">
        <f>Source!BC66</f>
        <v>1</v>
      </c>
      <c r="GQ222">
        <v>-1</v>
      </c>
      <c r="GR222">
        <v>-1</v>
      </c>
    </row>
    <row r="223" spans="1:200" x14ac:dyDescent="0.2">
      <c r="A223">
        <f>ROW(Source!A66)</f>
        <v>66</v>
      </c>
      <c r="B223">
        <v>34744228</v>
      </c>
      <c r="C223">
        <v>34744530</v>
      </c>
      <c r="D223">
        <v>31468901</v>
      </c>
      <c r="E223">
        <v>1</v>
      </c>
      <c r="F223">
        <v>1</v>
      </c>
      <c r="G223">
        <v>1</v>
      </c>
      <c r="H223">
        <v>3</v>
      </c>
      <c r="I223" t="s">
        <v>117</v>
      </c>
      <c r="J223" t="s">
        <v>612</v>
      </c>
      <c r="K223" t="s">
        <v>118</v>
      </c>
      <c r="L223">
        <v>1348</v>
      </c>
      <c r="N223">
        <v>1009</v>
      </c>
      <c r="O223" t="s">
        <v>34</v>
      </c>
      <c r="P223" t="s">
        <v>34</v>
      </c>
      <c r="Q223">
        <v>1000</v>
      </c>
      <c r="W223">
        <v>0</v>
      </c>
      <c r="X223">
        <v>-1519930531</v>
      </c>
      <c r="Y223">
        <v>1.12E-2</v>
      </c>
      <c r="AA223">
        <v>7977</v>
      </c>
      <c r="AB223">
        <v>0</v>
      </c>
      <c r="AC223">
        <v>0</v>
      </c>
      <c r="AD223">
        <v>0</v>
      </c>
      <c r="AE223">
        <v>7977</v>
      </c>
      <c r="AF223">
        <v>0</v>
      </c>
      <c r="AG223">
        <v>0</v>
      </c>
      <c r="AH223">
        <v>0</v>
      </c>
      <c r="AI223">
        <v>1</v>
      </c>
      <c r="AJ223">
        <v>1</v>
      </c>
      <c r="AK223">
        <v>1</v>
      </c>
      <c r="AL223">
        <v>1</v>
      </c>
      <c r="AN223">
        <v>0</v>
      </c>
      <c r="AO223">
        <v>1</v>
      </c>
      <c r="AP223">
        <v>0</v>
      </c>
      <c r="AQ223">
        <v>0</v>
      </c>
      <c r="AR223">
        <v>0</v>
      </c>
      <c r="AT223">
        <v>1.12E-2</v>
      </c>
      <c r="AV223">
        <v>0</v>
      </c>
      <c r="AW223">
        <v>2</v>
      </c>
      <c r="AX223">
        <v>34744542</v>
      </c>
      <c r="AY223">
        <v>1</v>
      </c>
      <c r="AZ223">
        <v>0</v>
      </c>
      <c r="BA223">
        <v>223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Y223*Source!I66</f>
        <v>2.2400000000000002E-3</v>
      </c>
      <c r="CY223">
        <f>AA223</f>
        <v>7977</v>
      </c>
      <c r="CZ223">
        <f>AE223</f>
        <v>7977</v>
      </c>
      <c r="DA223">
        <f>AI223</f>
        <v>1</v>
      </c>
      <c r="DB223">
        <v>0</v>
      </c>
      <c r="DH223">
        <f>Source!I66*SmtRes!Y223</f>
        <v>2.2400000000000002E-3</v>
      </c>
      <c r="DI223">
        <f>AA223</f>
        <v>7977</v>
      </c>
      <c r="DJ223">
        <f>EtalonRes!Y223</f>
        <v>7977</v>
      </c>
      <c r="DK223">
        <f>Source!BC66</f>
        <v>1</v>
      </c>
      <c r="GQ223">
        <v>-1</v>
      </c>
      <c r="GR223">
        <v>-1</v>
      </c>
    </row>
    <row r="224" spans="1:200" x14ac:dyDescent="0.2">
      <c r="A224">
        <f>ROW(Source!A66)</f>
        <v>66</v>
      </c>
      <c r="B224">
        <v>34744228</v>
      </c>
      <c r="C224">
        <v>34744530</v>
      </c>
      <c r="D224">
        <v>31470237</v>
      </c>
      <c r="E224">
        <v>1</v>
      </c>
      <c r="F224">
        <v>1</v>
      </c>
      <c r="G224">
        <v>1</v>
      </c>
      <c r="H224">
        <v>3</v>
      </c>
      <c r="I224" t="s">
        <v>123</v>
      </c>
      <c r="J224" t="s">
        <v>550</v>
      </c>
      <c r="K224" t="s">
        <v>124</v>
      </c>
      <c r="L224">
        <v>1348</v>
      </c>
      <c r="N224">
        <v>1009</v>
      </c>
      <c r="O224" t="s">
        <v>34</v>
      </c>
      <c r="P224" t="s">
        <v>34</v>
      </c>
      <c r="Q224">
        <v>1000</v>
      </c>
      <c r="W224">
        <v>0</v>
      </c>
      <c r="X224">
        <v>-177380457</v>
      </c>
      <c r="Y224">
        <v>3.8999999999999998E-3</v>
      </c>
      <c r="AA224">
        <v>8190</v>
      </c>
      <c r="AB224">
        <v>0</v>
      </c>
      <c r="AC224">
        <v>0</v>
      </c>
      <c r="AD224">
        <v>0</v>
      </c>
      <c r="AE224">
        <v>8190</v>
      </c>
      <c r="AF224">
        <v>0</v>
      </c>
      <c r="AG224">
        <v>0</v>
      </c>
      <c r="AH224">
        <v>0</v>
      </c>
      <c r="AI224">
        <v>1</v>
      </c>
      <c r="AJ224">
        <v>1</v>
      </c>
      <c r="AK224">
        <v>1</v>
      </c>
      <c r="AL224">
        <v>1</v>
      </c>
      <c r="AN224">
        <v>0</v>
      </c>
      <c r="AO224">
        <v>1</v>
      </c>
      <c r="AP224">
        <v>0</v>
      </c>
      <c r="AQ224">
        <v>0</v>
      </c>
      <c r="AR224">
        <v>0</v>
      </c>
      <c r="AT224">
        <v>3.8999999999999998E-3</v>
      </c>
      <c r="AV224">
        <v>0</v>
      </c>
      <c r="AW224">
        <v>2</v>
      </c>
      <c r="AX224">
        <v>34744543</v>
      </c>
      <c r="AY224">
        <v>1</v>
      </c>
      <c r="AZ224">
        <v>0</v>
      </c>
      <c r="BA224">
        <v>224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Y224*Source!I66</f>
        <v>7.7999999999999999E-4</v>
      </c>
      <c r="CY224">
        <f>AA224</f>
        <v>8190</v>
      </c>
      <c r="CZ224">
        <f>AE224</f>
        <v>8190</v>
      </c>
      <c r="DA224">
        <f>AI224</f>
        <v>1</v>
      </c>
      <c r="DB224">
        <v>0</v>
      </c>
      <c r="DH224">
        <f>Source!I66*SmtRes!Y224</f>
        <v>7.7999999999999999E-4</v>
      </c>
      <c r="DI224">
        <f>AA224</f>
        <v>8190</v>
      </c>
      <c r="DJ224">
        <f>EtalonRes!Y224</f>
        <v>8190</v>
      </c>
      <c r="DK224">
        <f>Source!BC66</f>
        <v>1</v>
      </c>
      <c r="GQ224">
        <v>-1</v>
      </c>
      <c r="GR224">
        <v>-1</v>
      </c>
    </row>
    <row r="225" spans="1:200" x14ac:dyDescent="0.2">
      <c r="A225">
        <f>ROW(Source!A66)</f>
        <v>66</v>
      </c>
      <c r="B225">
        <v>34744228</v>
      </c>
      <c r="C225">
        <v>34744530</v>
      </c>
      <c r="D225">
        <v>31470484</v>
      </c>
      <c r="E225">
        <v>1</v>
      </c>
      <c r="F225">
        <v>1</v>
      </c>
      <c r="G225">
        <v>1</v>
      </c>
      <c r="H225">
        <v>3</v>
      </c>
      <c r="I225" t="s">
        <v>140</v>
      </c>
      <c r="J225" t="s">
        <v>613</v>
      </c>
      <c r="K225" t="s">
        <v>141</v>
      </c>
      <c r="L225">
        <v>1348</v>
      </c>
      <c r="N225">
        <v>1009</v>
      </c>
      <c r="O225" t="s">
        <v>34</v>
      </c>
      <c r="P225" t="s">
        <v>34</v>
      </c>
      <c r="Q225">
        <v>1000</v>
      </c>
      <c r="W225">
        <v>0</v>
      </c>
      <c r="X225">
        <v>-272931147</v>
      </c>
      <c r="Y225">
        <v>7.1999999999999995E-2</v>
      </c>
      <c r="AA225">
        <v>11200</v>
      </c>
      <c r="AB225">
        <v>0</v>
      </c>
      <c r="AC225">
        <v>0</v>
      </c>
      <c r="AD225">
        <v>0</v>
      </c>
      <c r="AE225">
        <v>11200</v>
      </c>
      <c r="AF225">
        <v>0</v>
      </c>
      <c r="AG225">
        <v>0</v>
      </c>
      <c r="AH225">
        <v>0</v>
      </c>
      <c r="AI225">
        <v>1</v>
      </c>
      <c r="AJ225">
        <v>1</v>
      </c>
      <c r="AK225">
        <v>1</v>
      </c>
      <c r="AL225">
        <v>1</v>
      </c>
      <c r="AN225">
        <v>0</v>
      </c>
      <c r="AO225">
        <v>1</v>
      </c>
      <c r="AP225">
        <v>0</v>
      </c>
      <c r="AQ225">
        <v>0</v>
      </c>
      <c r="AR225">
        <v>0</v>
      </c>
      <c r="AT225">
        <v>7.1999999999999995E-2</v>
      </c>
      <c r="AV225">
        <v>0</v>
      </c>
      <c r="AW225">
        <v>2</v>
      </c>
      <c r="AX225">
        <v>34744544</v>
      </c>
      <c r="AY225">
        <v>1</v>
      </c>
      <c r="AZ225">
        <v>0</v>
      </c>
      <c r="BA225">
        <v>225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Y225*Source!I66</f>
        <v>1.44E-2</v>
      </c>
      <c r="CY225">
        <f>AA225</f>
        <v>11200</v>
      </c>
      <c r="CZ225">
        <f>AE225</f>
        <v>11200</v>
      </c>
      <c r="DA225">
        <f>AI225</f>
        <v>1</v>
      </c>
      <c r="DB225">
        <v>0</v>
      </c>
      <c r="DH225">
        <f>Source!I66*SmtRes!Y225</f>
        <v>1.44E-2</v>
      </c>
      <c r="DI225">
        <f>AA225</f>
        <v>11200</v>
      </c>
      <c r="DJ225">
        <f>EtalonRes!Y225</f>
        <v>11200</v>
      </c>
      <c r="DK225">
        <f>Source!BC66</f>
        <v>1</v>
      </c>
      <c r="GQ225">
        <v>-1</v>
      </c>
      <c r="GR225">
        <v>-1</v>
      </c>
    </row>
    <row r="226" spans="1:200" x14ac:dyDescent="0.2">
      <c r="A226">
        <f>ROW(Source!A67)</f>
        <v>67</v>
      </c>
      <c r="B226">
        <v>34744229</v>
      </c>
      <c r="C226">
        <v>34744530</v>
      </c>
      <c r="D226">
        <v>31709863</v>
      </c>
      <c r="E226">
        <v>1</v>
      </c>
      <c r="F226">
        <v>1</v>
      </c>
      <c r="G226">
        <v>1</v>
      </c>
      <c r="H226">
        <v>1</v>
      </c>
      <c r="I226" t="s">
        <v>609</v>
      </c>
      <c r="K226" t="s">
        <v>610</v>
      </c>
      <c r="L226">
        <v>1191</v>
      </c>
      <c r="N226">
        <v>1013</v>
      </c>
      <c r="O226" t="s">
        <v>521</v>
      </c>
      <c r="P226" t="s">
        <v>521</v>
      </c>
      <c r="Q226">
        <v>1</v>
      </c>
      <c r="W226">
        <v>0</v>
      </c>
      <c r="X226">
        <v>-400197608</v>
      </c>
      <c r="Y226">
        <v>13.4</v>
      </c>
      <c r="AA226">
        <v>0</v>
      </c>
      <c r="AB226">
        <v>0</v>
      </c>
      <c r="AC226">
        <v>0</v>
      </c>
      <c r="AD226">
        <v>57.83</v>
      </c>
      <c r="AE226">
        <v>0</v>
      </c>
      <c r="AF226">
        <v>0</v>
      </c>
      <c r="AG226">
        <v>0</v>
      </c>
      <c r="AH226">
        <v>8.5299999999999994</v>
      </c>
      <c r="AI226">
        <v>1</v>
      </c>
      <c r="AJ226">
        <v>1</v>
      </c>
      <c r="AK226">
        <v>1</v>
      </c>
      <c r="AL226">
        <v>6.78</v>
      </c>
      <c r="AN226">
        <v>0</v>
      </c>
      <c r="AO226">
        <v>1</v>
      </c>
      <c r="AP226">
        <v>0</v>
      </c>
      <c r="AQ226">
        <v>0</v>
      </c>
      <c r="AR226">
        <v>0</v>
      </c>
      <c r="AT226">
        <v>13.4</v>
      </c>
      <c r="AV226">
        <v>1</v>
      </c>
      <c r="AW226">
        <v>2</v>
      </c>
      <c r="AX226">
        <v>34744538</v>
      </c>
      <c r="AY226">
        <v>1</v>
      </c>
      <c r="AZ226">
        <v>0</v>
      </c>
      <c r="BA226">
        <v>226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Y226*Source!I67</f>
        <v>2.68</v>
      </c>
      <c r="CY226">
        <f>AD226</f>
        <v>57.83</v>
      </c>
      <c r="CZ226">
        <f>AH226</f>
        <v>8.5299999999999994</v>
      </c>
      <c r="DA226">
        <f>AL226</f>
        <v>6.78</v>
      </c>
      <c r="DB226">
        <v>0</v>
      </c>
      <c r="GQ226">
        <v>-1</v>
      </c>
      <c r="GR226">
        <v>-1</v>
      </c>
    </row>
    <row r="227" spans="1:200" x14ac:dyDescent="0.2">
      <c r="A227">
        <f>ROW(Source!A67)</f>
        <v>67</v>
      </c>
      <c r="B227">
        <v>34744229</v>
      </c>
      <c r="C227">
        <v>34744530</v>
      </c>
      <c r="D227">
        <v>31709492</v>
      </c>
      <c r="E227">
        <v>1</v>
      </c>
      <c r="F227">
        <v>1</v>
      </c>
      <c r="G227">
        <v>1</v>
      </c>
      <c r="H227">
        <v>1</v>
      </c>
      <c r="I227" t="s">
        <v>531</v>
      </c>
      <c r="K227" t="s">
        <v>532</v>
      </c>
      <c r="L227">
        <v>1191</v>
      </c>
      <c r="N227">
        <v>1013</v>
      </c>
      <c r="O227" t="s">
        <v>521</v>
      </c>
      <c r="P227" t="s">
        <v>521</v>
      </c>
      <c r="Q227">
        <v>1</v>
      </c>
      <c r="W227">
        <v>0</v>
      </c>
      <c r="X227">
        <v>-1417349443</v>
      </c>
      <c r="Y227">
        <v>0.03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1</v>
      </c>
      <c r="AJ227">
        <v>1</v>
      </c>
      <c r="AK227">
        <v>6.78</v>
      </c>
      <c r="AL227">
        <v>1</v>
      </c>
      <c r="AN227">
        <v>0</v>
      </c>
      <c r="AO227">
        <v>1</v>
      </c>
      <c r="AP227">
        <v>0</v>
      </c>
      <c r="AQ227">
        <v>0</v>
      </c>
      <c r="AR227">
        <v>0</v>
      </c>
      <c r="AT227">
        <v>0.03</v>
      </c>
      <c r="AV227">
        <v>2</v>
      </c>
      <c r="AW227">
        <v>2</v>
      </c>
      <c r="AX227">
        <v>34744539</v>
      </c>
      <c r="AY227">
        <v>1</v>
      </c>
      <c r="AZ227">
        <v>0</v>
      </c>
      <c r="BA227">
        <v>227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Y227*Source!I67</f>
        <v>6.0000000000000001E-3</v>
      </c>
      <c r="CY227">
        <f>AD227</f>
        <v>0</v>
      </c>
      <c r="CZ227">
        <f>AH227</f>
        <v>0</v>
      </c>
      <c r="DA227">
        <f>AL227</f>
        <v>1</v>
      </c>
      <c r="DB227">
        <v>0</v>
      </c>
      <c r="GQ227">
        <v>-1</v>
      </c>
      <c r="GR227">
        <v>-1</v>
      </c>
    </row>
    <row r="228" spans="1:200" x14ac:dyDescent="0.2">
      <c r="A228">
        <f>ROW(Source!A67)</f>
        <v>67</v>
      </c>
      <c r="B228">
        <v>34744229</v>
      </c>
      <c r="C228">
        <v>34744530</v>
      </c>
      <c r="D228">
        <v>31528142</v>
      </c>
      <c r="E228">
        <v>1</v>
      </c>
      <c r="F228">
        <v>1</v>
      </c>
      <c r="G228">
        <v>1</v>
      </c>
      <c r="H228">
        <v>2</v>
      </c>
      <c r="I228" t="s">
        <v>538</v>
      </c>
      <c r="J228" t="s">
        <v>539</v>
      </c>
      <c r="K228" t="s">
        <v>540</v>
      </c>
      <c r="L228">
        <v>1368</v>
      </c>
      <c r="N228">
        <v>1011</v>
      </c>
      <c r="O228" t="s">
        <v>525</v>
      </c>
      <c r="P228" t="s">
        <v>525</v>
      </c>
      <c r="Q228">
        <v>1</v>
      </c>
      <c r="W228">
        <v>0</v>
      </c>
      <c r="X228">
        <v>1372534845</v>
      </c>
      <c r="Y228">
        <v>0.03</v>
      </c>
      <c r="AA228">
        <v>0</v>
      </c>
      <c r="AB228">
        <v>445.51</v>
      </c>
      <c r="AC228">
        <v>11.6</v>
      </c>
      <c r="AD228">
        <v>0</v>
      </c>
      <c r="AE228">
        <v>0</v>
      </c>
      <c r="AF228">
        <v>65.709999999999994</v>
      </c>
      <c r="AG228">
        <v>11.6</v>
      </c>
      <c r="AH228">
        <v>0</v>
      </c>
      <c r="AI228">
        <v>1</v>
      </c>
      <c r="AJ228">
        <v>6.78</v>
      </c>
      <c r="AK228">
        <v>1</v>
      </c>
      <c r="AL228">
        <v>1</v>
      </c>
      <c r="AN228">
        <v>0</v>
      </c>
      <c r="AO228">
        <v>1</v>
      </c>
      <c r="AP228">
        <v>0</v>
      </c>
      <c r="AQ228">
        <v>0</v>
      </c>
      <c r="AR228">
        <v>0</v>
      </c>
      <c r="AT228">
        <v>0.03</v>
      </c>
      <c r="AV228">
        <v>0</v>
      </c>
      <c r="AW228">
        <v>2</v>
      </c>
      <c r="AX228">
        <v>34744540</v>
      </c>
      <c r="AY228">
        <v>1</v>
      </c>
      <c r="AZ228">
        <v>0</v>
      </c>
      <c r="BA228">
        <v>228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Y228*Source!I67</f>
        <v>6.0000000000000001E-3</v>
      </c>
      <c r="CY228">
        <f>AB228</f>
        <v>445.51</v>
      </c>
      <c r="CZ228">
        <f>AF228</f>
        <v>65.709999999999994</v>
      </c>
      <c r="DA228">
        <f>AJ228</f>
        <v>6.78</v>
      </c>
      <c r="DB228">
        <v>0</v>
      </c>
      <c r="GQ228">
        <v>-1</v>
      </c>
      <c r="GR228">
        <v>-1</v>
      </c>
    </row>
    <row r="229" spans="1:200" x14ac:dyDescent="0.2">
      <c r="A229">
        <f>ROW(Source!A67)</f>
        <v>67</v>
      </c>
      <c r="B229">
        <v>34744229</v>
      </c>
      <c r="C229">
        <v>34744530</v>
      </c>
      <c r="D229">
        <v>31449168</v>
      </c>
      <c r="E229">
        <v>1</v>
      </c>
      <c r="F229">
        <v>1</v>
      </c>
      <c r="G229">
        <v>1</v>
      </c>
      <c r="H229">
        <v>3</v>
      </c>
      <c r="I229" t="s">
        <v>59</v>
      </c>
      <c r="J229" t="s">
        <v>611</v>
      </c>
      <c r="K229" t="s">
        <v>60</v>
      </c>
      <c r="L229">
        <v>1348</v>
      </c>
      <c r="N229">
        <v>1009</v>
      </c>
      <c r="O229" t="s">
        <v>34</v>
      </c>
      <c r="P229" t="s">
        <v>34</v>
      </c>
      <c r="Q229">
        <v>1000</v>
      </c>
      <c r="W229">
        <v>0</v>
      </c>
      <c r="X229">
        <v>-1818623805</v>
      </c>
      <c r="Y229">
        <v>1.4E-3</v>
      </c>
      <c r="AA229">
        <v>57460.5</v>
      </c>
      <c r="AB229">
        <v>0</v>
      </c>
      <c r="AC229">
        <v>0</v>
      </c>
      <c r="AD229">
        <v>0</v>
      </c>
      <c r="AE229">
        <v>8475</v>
      </c>
      <c r="AF229">
        <v>0</v>
      </c>
      <c r="AG229">
        <v>0</v>
      </c>
      <c r="AH229">
        <v>0</v>
      </c>
      <c r="AI229">
        <v>6.78</v>
      </c>
      <c r="AJ229">
        <v>1</v>
      </c>
      <c r="AK229">
        <v>1</v>
      </c>
      <c r="AL229">
        <v>1</v>
      </c>
      <c r="AN229">
        <v>0</v>
      </c>
      <c r="AO229">
        <v>1</v>
      </c>
      <c r="AP229">
        <v>0</v>
      </c>
      <c r="AQ229">
        <v>0</v>
      </c>
      <c r="AR229">
        <v>0</v>
      </c>
      <c r="AT229">
        <v>1.4E-3</v>
      </c>
      <c r="AV229">
        <v>0</v>
      </c>
      <c r="AW229">
        <v>2</v>
      </c>
      <c r="AX229">
        <v>34744541</v>
      </c>
      <c r="AY229">
        <v>1</v>
      </c>
      <c r="AZ229">
        <v>0</v>
      </c>
      <c r="BA229">
        <v>229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Y229*Source!I67</f>
        <v>2.8000000000000003E-4</v>
      </c>
      <c r="CY229">
        <f>AA229</f>
        <v>57460.5</v>
      </c>
      <c r="CZ229">
        <f>AE229</f>
        <v>8475</v>
      </c>
      <c r="DA229">
        <f>AI229</f>
        <v>6.78</v>
      </c>
      <c r="DB229">
        <v>0</v>
      </c>
      <c r="DH229">
        <f>Source!I67*SmtRes!Y229</f>
        <v>2.8000000000000003E-4</v>
      </c>
      <c r="DI229">
        <f>AA229</f>
        <v>57460.5</v>
      </c>
      <c r="DJ229">
        <f>EtalonRes!Y229</f>
        <v>8475</v>
      </c>
      <c r="DK229">
        <f>Source!BC67</f>
        <v>6.78</v>
      </c>
      <c r="GQ229">
        <v>-1</v>
      </c>
      <c r="GR229">
        <v>-1</v>
      </c>
    </row>
    <row r="230" spans="1:200" x14ac:dyDescent="0.2">
      <c r="A230">
        <f>ROW(Source!A67)</f>
        <v>67</v>
      </c>
      <c r="B230">
        <v>34744229</v>
      </c>
      <c r="C230">
        <v>34744530</v>
      </c>
      <c r="D230">
        <v>31468901</v>
      </c>
      <c r="E230">
        <v>1</v>
      </c>
      <c r="F230">
        <v>1</v>
      </c>
      <c r="G230">
        <v>1</v>
      </c>
      <c r="H230">
        <v>3</v>
      </c>
      <c r="I230" t="s">
        <v>117</v>
      </c>
      <c r="J230" t="s">
        <v>612</v>
      </c>
      <c r="K230" t="s">
        <v>118</v>
      </c>
      <c r="L230">
        <v>1348</v>
      </c>
      <c r="N230">
        <v>1009</v>
      </c>
      <c r="O230" t="s">
        <v>34</v>
      </c>
      <c r="P230" t="s">
        <v>34</v>
      </c>
      <c r="Q230">
        <v>1000</v>
      </c>
      <c r="W230">
        <v>0</v>
      </c>
      <c r="X230">
        <v>-1519930531</v>
      </c>
      <c r="Y230">
        <v>1.12E-2</v>
      </c>
      <c r="AA230">
        <v>54084.06</v>
      </c>
      <c r="AB230">
        <v>0</v>
      </c>
      <c r="AC230">
        <v>0</v>
      </c>
      <c r="AD230">
        <v>0</v>
      </c>
      <c r="AE230">
        <v>7977</v>
      </c>
      <c r="AF230">
        <v>0</v>
      </c>
      <c r="AG230">
        <v>0</v>
      </c>
      <c r="AH230">
        <v>0</v>
      </c>
      <c r="AI230">
        <v>6.78</v>
      </c>
      <c r="AJ230">
        <v>1</v>
      </c>
      <c r="AK230">
        <v>1</v>
      </c>
      <c r="AL230">
        <v>1</v>
      </c>
      <c r="AN230">
        <v>0</v>
      </c>
      <c r="AO230">
        <v>1</v>
      </c>
      <c r="AP230">
        <v>0</v>
      </c>
      <c r="AQ230">
        <v>0</v>
      </c>
      <c r="AR230">
        <v>0</v>
      </c>
      <c r="AT230">
        <v>1.12E-2</v>
      </c>
      <c r="AV230">
        <v>0</v>
      </c>
      <c r="AW230">
        <v>2</v>
      </c>
      <c r="AX230">
        <v>34744542</v>
      </c>
      <c r="AY230">
        <v>1</v>
      </c>
      <c r="AZ230">
        <v>0</v>
      </c>
      <c r="BA230">
        <v>230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Y230*Source!I67</f>
        <v>2.2400000000000002E-3</v>
      </c>
      <c r="CY230">
        <f>AA230</f>
        <v>54084.06</v>
      </c>
      <c r="CZ230">
        <f>AE230</f>
        <v>7977</v>
      </c>
      <c r="DA230">
        <f>AI230</f>
        <v>6.78</v>
      </c>
      <c r="DB230">
        <v>0</v>
      </c>
      <c r="DH230">
        <f>Source!I67*SmtRes!Y230</f>
        <v>2.2400000000000002E-3</v>
      </c>
      <c r="DI230">
        <f>AA230</f>
        <v>54084.06</v>
      </c>
      <c r="DJ230">
        <f>EtalonRes!Y230</f>
        <v>7977</v>
      </c>
      <c r="DK230">
        <f>Source!BC67</f>
        <v>6.78</v>
      </c>
      <c r="GQ230">
        <v>-1</v>
      </c>
      <c r="GR230">
        <v>-1</v>
      </c>
    </row>
    <row r="231" spans="1:200" x14ac:dyDescent="0.2">
      <c r="A231">
        <f>ROW(Source!A67)</f>
        <v>67</v>
      </c>
      <c r="B231">
        <v>34744229</v>
      </c>
      <c r="C231">
        <v>34744530</v>
      </c>
      <c r="D231">
        <v>31470237</v>
      </c>
      <c r="E231">
        <v>1</v>
      </c>
      <c r="F231">
        <v>1</v>
      </c>
      <c r="G231">
        <v>1</v>
      </c>
      <c r="H231">
        <v>3</v>
      </c>
      <c r="I231" t="s">
        <v>123</v>
      </c>
      <c r="J231" t="s">
        <v>550</v>
      </c>
      <c r="K231" t="s">
        <v>124</v>
      </c>
      <c r="L231">
        <v>1348</v>
      </c>
      <c r="N231">
        <v>1009</v>
      </c>
      <c r="O231" t="s">
        <v>34</v>
      </c>
      <c r="P231" t="s">
        <v>34</v>
      </c>
      <c r="Q231">
        <v>1000</v>
      </c>
      <c r="W231">
        <v>0</v>
      </c>
      <c r="X231">
        <v>-177380457</v>
      </c>
      <c r="Y231">
        <v>3.8999999999999998E-3</v>
      </c>
      <c r="AA231">
        <v>55528.2</v>
      </c>
      <c r="AB231">
        <v>0</v>
      </c>
      <c r="AC231">
        <v>0</v>
      </c>
      <c r="AD231">
        <v>0</v>
      </c>
      <c r="AE231">
        <v>8190</v>
      </c>
      <c r="AF231">
        <v>0</v>
      </c>
      <c r="AG231">
        <v>0</v>
      </c>
      <c r="AH231">
        <v>0</v>
      </c>
      <c r="AI231">
        <v>6.78</v>
      </c>
      <c r="AJ231">
        <v>1</v>
      </c>
      <c r="AK231">
        <v>1</v>
      </c>
      <c r="AL231">
        <v>1</v>
      </c>
      <c r="AN231">
        <v>0</v>
      </c>
      <c r="AO231">
        <v>1</v>
      </c>
      <c r="AP231">
        <v>0</v>
      </c>
      <c r="AQ231">
        <v>0</v>
      </c>
      <c r="AR231">
        <v>0</v>
      </c>
      <c r="AT231">
        <v>3.8999999999999998E-3</v>
      </c>
      <c r="AV231">
        <v>0</v>
      </c>
      <c r="AW231">
        <v>2</v>
      </c>
      <c r="AX231">
        <v>34744543</v>
      </c>
      <c r="AY231">
        <v>1</v>
      </c>
      <c r="AZ231">
        <v>0</v>
      </c>
      <c r="BA231">
        <v>231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Y231*Source!I67</f>
        <v>7.7999999999999999E-4</v>
      </c>
      <c r="CY231">
        <f>AA231</f>
        <v>55528.2</v>
      </c>
      <c r="CZ231">
        <f>AE231</f>
        <v>8190</v>
      </c>
      <c r="DA231">
        <f>AI231</f>
        <v>6.78</v>
      </c>
      <c r="DB231">
        <v>0</v>
      </c>
      <c r="DH231">
        <f>Source!I67*SmtRes!Y231</f>
        <v>7.7999999999999999E-4</v>
      </c>
      <c r="DI231">
        <f>AA231</f>
        <v>55528.2</v>
      </c>
      <c r="DJ231">
        <f>EtalonRes!Y231</f>
        <v>8190</v>
      </c>
      <c r="DK231">
        <f>Source!BC67</f>
        <v>6.78</v>
      </c>
      <c r="GQ231">
        <v>-1</v>
      </c>
      <c r="GR231">
        <v>-1</v>
      </c>
    </row>
    <row r="232" spans="1:200" x14ac:dyDescent="0.2">
      <c r="A232">
        <f>ROW(Source!A67)</f>
        <v>67</v>
      </c>
      <c r="B232">
        <v>34744229</v>
      </c>
      <c r="C232">
        <v>34744530</v>
      </c>
      <c r="D232">
        <v>31470484</v>
      </c>
      <c r="E232">
        <v>1</v>
      </c>
      <c r="F232">
        <v>1</v>
      </c>
      <c r="G232">
        <v>1</v>
      </c>
      <c r="H232">
        <v>3</v>
      </c>
      <c r="I232" t="s">
        <v>140</v>
      </c>
      <c r="J232" t="s">
        <v>613</v>
      </c>
      <c r="K232" t="s">
        <v>141</v>
      </c>
      <c r="L232">
        <v>1348</v>
      </c>
      <c r="N232">
        <v>1009</v>
      </c>
      <c r="O232" t="s">
        <v>34</v>
      </c>
      <c r="P232" t="s">
        <v>34</v>
      </c>
      <c r="Q232">
        <v>1000</v>
      </c>
      <c r="W232">
        <v>0</v>
      </c>
      <c r="X232">
        <v>-272931147</v>
      </c>
      <c r="Y232">
        <v>7.1999999999999995E-2</v>
      </c>
      <c r="AA232">
        <v>75936</v>
      </c>
      <c r="AB232">
        <v>0</v>
      </c>
      <c r="AC232">
        <v>0</v>
      </c>
      <c r="AD232">
        <v>0</v>
      </c>
      <c r="AE232">
        <v>11200</v>
      </c>
      <c r="AF232">
        <v>0</v>
      </c>
      <c r="AG232">
        <v>0</v>
      </c>
      <c r="AH232">
        <v>0</v>
      </c>
      <c r="AI232">
        <v>6.78</v>
      </c>
      <c r="AJ232">
        <v>1</v>
      </c>
      <c r="AK232">
        <v>1</v>
      </c>
      <c r="AL232">
        <v>1</v>
      </c>
      <c r="AN232">
        <v>0</v>
      </c>
      <c r="AO232">
        <v>1</v>
      </c>
      <c r="AP232">
        <v>0</v>
      </c>
      <c r="AQ232">
        <v>0</v>
      </c>
      <c r="AR232">
        <v>0</v>
      </c>
      <c r="AT232">
        <v>7.1999999999999995E-2</v>
      </c>
      <c r="AV232">
        <v>0</v>
      </c>
      <c r="AW232">
        <v>2</v>
      </c>
      <c r="AX232">
        <v>34744544</v>
      </c>
      <c r="AY232">
        <v>1</v>
      </c>
      <c r="AZ232">
        <v>0</v>
      </c>
      <c r="BA232">
        <v>232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Y232*Source!I67</f>
        <v>1.44E-2</v>
      </c>
      <c r="CY232">
        <f>AA232</f>
        <v>75936</v>
      </c>
      <c r="CZ232">
        <f>AE232</f>
        <v>11200</v>
      </c>
      <c r="DA232">
        <f>AI232</f>
        <v>6.78</v>
      </c>
      <c r="DB232">
        <v>0</v>
      </c>
      <c r="DH232">
        <f>Source!I67*SmtRes!Y232</f>
        <v>1.44E-2</v>
      </c>
      <c r="DI232">
        <f>AA232</f>
        <v>75936</v>
      </c>
      <c r="DJ232">
        <f>EtalonRes!Y232</f>
        <v>11200</v>
      </c>
      <c r="DK232">
        <f>Source!BC67</f>
        <v>6.78</v>
      </c>
      <c r="GQ232">
        <v>-1</v>
      </c>
      <c r="GR232">
        <v>-1</v>
      </c>
    </row>
    <row r="233" spans="1:200" x14ac:dyDescent="0.2">
      <c r="A233">
        <f>ROW(Source!A68)</f>
        <v>68</v>
      </c>
      <c r="B233">
        <v>34744228</v>
      </c>
      <c r="C233">
        <v>34744545</v>
      </c>
      <c r="D233">
        <v>31714194</v>
      </c>
      <c r="E233">
        <v>1</v>
      </c>
      <c r="F233">
        <v>1</v>
      </c>
      <c r="G233">
        <v>1</v>
      </c>
      <c r="H233">
        <v>1</v>
      </c>
      <c r="I233" t="s">
        <v>614</v>
      </c>
      <c r="K233" t="s">
        <v>615</v>
      </c>
      <c r="L233">
        <v>1191</v>
      </c>
      <c r="N233">
        <v>1013</v>
      </c>
      <c r="O233" t="s">
        <v>521</v>
      </c>
      <c r="P233" t="s">
        <v>521</v>
      </c>
      <c r="Q233">
        <v>1</v>
      </c>
      <c r="W233">
        <v>0</v>
      </c>
      <c r="X233">
        <v>1010519658</v>
      </c>
      <c r="Y233">
        <v>43.5</v>
      </c>
      <c r="AA233">
        <v>0</v>
      </c>
      <c r="AB233">
        <v>0</v>
      </c>
      <c r="AC233">
        <v>0</v>
      </c>
      <c r="AD233">
        <v>8.64</v>
      </c>
      <c r="AE233">
        <v>0</v>
      </c>
      <c r="AF233">
        <v>0</v>
      </c>
      <c r="AG233">
        <v>0</v>
      </c>
      <c r="AH233">
        <v>8.64</v>
      </c>
      <c r="AI233">
        <v>1</v>
      </c>
      <c r="AJ233">
        <v>1</v>
      </c>
      <c r="AK233">
        <v>1</v>
      </c>
      <c r="AL233">
        <v>1</v>
      </c>
      <c r="AN233">
        <v>0</v>
      </c>
      <c r="AO233">
        <v>1</v>
      </c>
      <c r="AP233">
        <v>0</v>
      </c>
      <c r="AQ233">
        <v>0</v>
      </c>
      <c r="AR233">
        <v>0</v>
      </c>
      <c r="AT233">
        <v>43.5</v>
      </c>
      <c r="AV233">
        <v>1</v>
      </c>
      <c r="AW233">
        <v>2</v>
      </c>
      <c r="AX233">
        <v>34744552</v>
      </c>
      <c r="AY233">
        <v>1</v>
      </c>
      <c r="AZ233">
        <v>0</v>
      </c>
      <c r="BA233">
        <v>233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Y233*Source!I68</f>
        <v>42.63</v>
      </c>
      <c r="CY233">
        <f>AD233</f>
        <v>8.64</v>
      </c>
      <c r="CZ233">
        <f>AH233</f>
        <v>8.64</v>
      </c>
      <c r="DA233">
        <f>AL233</f>
        <v>1</v>
      </c>
      <c r="DB233">
        <v>0</v>
      </c>
      <c r="GQ233">
        <v>-1</v>
      </c>
      <c r="GR233">
        <v>-1</v>
      </c>
    </row>
    <row r="234" spans="1:200" x14ac:dyDescent="0.2">
      <c r="A234">
        <f>ROW(Source!A68)</f>
        <v>68</v>
      </c>
      <c r="B234">
        <v>34744228</v>
      </c>
      <c r="C234">
        <v>34744545</v>
      </c>
      <c r="D234">
        <v>31709492</v>
      </c>
      <c r="E234">
        <v>1</v>
      </c>
      <c r="F234">
        <v>1</v>
      </c>
      <c r="G234">
        <v>1</v>
      </c>
      <c r="H234">
        <v>1</v>
      </c>
      <c r="I234" t="s">
        <v>531</v>
      </c>
      <c r="K234" t="s">
        <v>532</v>
      </c>
      <c r="L234">
        <v>1191</v>
      </c>
      <c r="N234">
        <v>1013</v>
      </c>
      <c r="O234" t="s">
        <v>521</v>
      </c>
      <c r="P234" t="s">
        <v>521</v>
      </c>
      <c r="Q234">
        <v>1</v>
      </c>
      <c r="W234">
        <v>0</v>
      </c>
      <c r="X234">
        <v>-1417349443</v>
      </c>
      <c r="Y234">
        <v>7.0000000000000007E-2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1</v>
      </c>
      <c r="AJ234">
        <v>1</v>
      </c>
      <c r="AK234">
        <v>1</v>
      </c>
      <c r="AL234">
        <v>1</v>
      </c>
      <c r="AN234">
        <v>0</v>
      </c>
      <c r="AO234">
        <v>1</v>
      </c>
      <c r="AP234">
        <v>0</v>
      </c>
      <c r="AQ234">
        <v>0</v>
      </c>
      <c r="AR234">
        <v>0</v>
      </c>
      <c r="AT234">
        <v>7.0000000000000007E-2</v>
      </c>
      <c r="AV234">
        <v>2</v>
      </c>
      <c r="AW234">
        <v>2</v>
      </c>
      <c r="AX234">
        <v>34744553</v>
      </c>
      <c r="AY234">
        <v>1</v>
      </c>
      <c r="AZ234">
        <v>0</v>
      </c>
      <c r="BA234">
        <v>234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Y234*Source!I68</f>
        <v>6.8600000000000008E-2</v>
      </c>
      <c r="CY234">
        <f>AD234</f>
        <v>0</v>
      </c>
      <c r="CZ234">
        <f>AH234</f>
        <v>0</v>
      </c>
      <c r="DA234">
        <f>AL234</f>
        <v>1</v>
      </c>
      <c r="DB234">
        <v>0</v>
      </c>
      <c r="GQ234">
        <v>-1</v>
      </c>
      <c r="GR234">
        <v>-1</v>
      </c>
    </row>
    <row r="235" spans="1:200" x14ac:dyDescent="0.2">
      <c r="A235">
        <f>ROW(Source!A68)</f>
        <v>68</v>
      </c>
      <c r="B235">
        <v>34744228</v>
      </c>
      <c r="C235">
        <v>34744545</v>
      </c>
      <c r="D235">
        <v>31528142</v>
      </c>
      <c r="E235">
        <v>1</v>
      </c>
      <c r="F235">
        <v>1</v>
      </c>
      <c r="G235">
        <v>1</v>
      </c>
      <c r="H235">
        <v>2</v>
      </c>
      <c r="I235" t="s">
        <v>538</v>
      </c>
      <c r="J235" t="s">
        <v>539</v>
      </c>
      <c r="K235" t="s">
        <v>540</v>
      </c>
      <c r="L235">
        <v>1368</v>
      </c>
      <c r="N235">
        <v>1011</v>
      </c>
      <c r="O235" t="s">
        <v>525</v>
      </c>
      <c r="P235" t="s">
        <v>525</v>
      </c>
      <c r="Q235">
        <v>1</v>
      </c>
      <c r="W235">
        <v>0</v>
      </c>
      <c r="X235">
        <v>1372534845</v>
      </c>
      <c r="Y235">
        <v>7.0000000000000007E-2</v>
      </c>
      <c r="AA235">
        <v>0</v>
      </c>
      <c r="AB235">
        <v>65.709999999999994</v>
      </c>
      <c r="AC235">
        <v>11.6</v>
      </c>
      <c r="AD235">
        <v>0</v>
      </c>
      <c r="AE235">
        <v>0</v>
      </c>
      <c r="AF235">
        <v>65.709999999999994</v>
      </c>
      <c r="AG235">
        <v>11.6</v>
      </c>
      <c r="AH235">
        <v>0</v>
      </c>
      <c r="AI235">
        <v>1</v>
      </c>
      <c r="AJ235">
        <v>1</v>
      </c>
      <c r="AK235">
        <v>1</v>
      </c>
      <c r="AL235">
        <v>1</v>
      </c>
      <c r="AN235">
        <v>0</v>
      </c>
      <c r="AO235">
        <v>1</v>
      </c>
      <c r="AP235">
        <v>0</v>
      </c>
      <c r="AQ235">
        <v>0</v>
      </c>
      <c r="AR235">
        <v>0</v>
      </c>
      <c r="AT235">
        <v>7.0000000000000007E-2</v>
      </c>
      <c r="AV235">
        <v>0</v>
      </c>
      <c r="AW235">
        <v>2</v>
      </c>
      <c r="AX235">
        <v>34744554</v>
      </c>
      <c r="AY235">
        <v>1</v>
      </c>
      <c r="AZ235">
        <v>0</v>
      </c>
      <c r="BA235">
        <v>235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>Y235*Source!I68</f>
        <v>6.8600000000000008E-2</v>
      </c>
      <c r="CY235">
        <f>AB235</f>
        <v>65.709999999999994</v>
      </c>
      <c r="CZ235">
        <f>AF235</f>
        <v>65.709999999999994</v>
      </c>
      <c r="DA235">
        <f>AJ235</f>
        <v>1</v>
      </c>
      <c r="DB235">
        <v>0</v>
      </c>
      <c r="GQ235">
        <v>-1</v>
      </c>
      <c r="GR235">
        <v>-1</v>
      </c>
    </row>
    <row r="236" spans="1:200" x14ac:dyDescent="0.2">
      <c r="A236">
        <f>ROW(Source!A68)</f>
        <v>68</v>
      </c>
      <c r="B236">
        <v>34744228</v>
      </c>
      <c r="C236">
        <v>34744545</v>
      </c>
      <c r="D236">
        <v>31441385</v>
      </c>
      <c r="E236">
        <v>17</v>
      </c>
      <c r="F236">
        <v>1</v>
      </c>
      <c r="G236">
        <v>1</v>
      </c>
      <c r="H236">
        <v>3</v>
      </c>
      <c r="I236" t="s">
        <v>163</v>
      </c>
      <c r="K236" t="s">
        <v>164</v>
      </c>
      <c r="L236">
        <v>1339</v>
      </c>
      <c r="N236">
        <v>1007</v>
      </c>
      <c r="O236" t="s">
        <v>45</v>
      </c>
      <c r="P236" t="s">
        <v>45</v>
      </c>
      <c r="Q236">
        <v>1</v>
      </c>
      <c r="W236">
        <v>0</v>
      </c>
      <c r="X236">
        <v>-1217945566</v>
      </c>
      <c r="Y236">
        <v>8.9999999999999993E-3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1</v>
      </c>
      <c r="AJ236">
        <v>1</v>
      </c>
      <c r="AK236">
        <v>1</v>
      </c>
      <c r="AL236">
        <v>1</v>
      </c>
      <c r="AN236">
        <v>0</v>
      </c>
      <c r="AO236">
        <v>0</v>
      </c>
      <c r="AP236">
        <v>0</v>
      </c>
      <c r="AQ236">
        <v>0</v>
      </c>
      <c r="AR236">
        <v>0</v>
      </c>
      <c r="AT236">
        <v>8.9999999999999993E-3</v>
      </c>
      <c r="AV236">
        <v>0</v>
      </c>
      <c r="AW236">
        <v>2</v>
      </c>
      <c r="AX236">
        <v>34744555</v>
      </c>
      <c r="AY236">
        <v>1</v>
      </c>
      <c r="AZ236">
        <v>0</v>
      </c>
      <c r="BA236">
        <v>236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>Y236*Source!I68</f>
        <v>8.8199999999999997E-3</v>
      </c>
      <c r="CY236">
        <f>AA236</f>
        <v>0</v>
      </c>
      <c r="CZ236">
        <f>AE236</f>
        <v>0</v>
      </c>
      <c r="DA236">
        <f>AI236</f>
        <v>1</v>
      </c>
      <c r="DB236">
        <v>0</v>
      </c>
      <c r="DH236">
        <f>Source!I68*SmtRes!Y236</f>
        <v>8.8199999999999997E-3</v>
      </c>
      <c r="DI236">
        <f>AA236</f>
        <v>0</v>
      </c>
      <c r="DJ236">
        <f>EtalonRes!Y236</f>
        <v>0</v>
      </c>
      <c r="DK236">
        <f>Source!BC68</f>
        <v>1</v>
      </c>
      <c r="GP236">
        <v>1</v>
      </c>
      <c r="GQ236">
        <v>-1</v>
      </c>
      <c r="GR236">
        <v>-1</v>
      </c>
    </row>
    <row r="237" spans="1:200" x14ac:dyDescent="0.2">
      <c r="A237">
        <f>ROW(Source!A68)</f>
        <v>68</v>
      </c>
      <c r="B237">
        <v>34744228</v>
      </c>
      <c r="C237">
        <v>34744545</v>
      </c>
      <c r="D237">
        <v>31441385</v>
      </c>
      <c r="E237">
        <v>17</v>
      </c>
      <c r="F237">
        <v>1</v>
      </c>
      <c r="G237">
        <v>1</v>
      </c>
      <c r="H237">
        <v>3</v>
      </c>
      <c r="I237" t="s">
        <v>163</v>
      </c>
      <c r="K237" t="s">
        <v>166</v>
      </c>
      <c r="L237">
        <v>1348</v>
      </c>
      <c r="N237">
        <v>1009</v>
      </c>
      <c r="O237" t="s">
        <v>34</v>
      </c>
      <c r="P237" t="s">
        <v>34</v>
      </c>
      <c r="Q237">
        <v>1000</v>
      </c>
      <c r="W237">
        <v>0</v>
      </c>
      <c r="X237">
        <v>-1651481050</v>
      </c>
      <c r="Y237">
        <v>3.5000000000000003E-2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1</v>
      </c>
      <c r="AJ237">
        <v>1</v>
      </c>
      <c r="AK237">
        <v>1</v>
      </c>
      <c r="AL237">
        <v>1</v>
      </c>
      <c r="AN237">
        <v>0</v>
      </c>
      <c r="AO237">
        <v>0</v>
      </c>
      <c r="AP237">
        <v>0</v>
      </c>
      <c r="AQ237">
        <v>0</v>
      </c>
      <c r="AR237">
        <v>0</v>
      </c>
      <c r="AT237">
        <v>3.5000000000000003E-2</v>
      </c>
      <c r="AV237">
        <v>0</v>
      </c>
      <c r="AW237">
        <v>2</v>
      </c>
      <c r="AX237">
        <v>34744556</v>
      </c>
      <c r="AY237">
        <v>1</v>
      </c>
      <c r="AZ237">
        <v>0</v>
      </c>
      <c r="BA237">
        <v>237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>Y237*Source!I68</f>
        <v>3.4300000000000004E-2</v>
      </c>
      <c r="CY237">
        <f>AA237</f>
        <v>0</v>
      </c>
      <c r="CZ237">
        <f>AE237</f>
        <v>0</v>
      </c>
      <c r="DA237">
        <f>AI237</f>
        <v>1</v>
      </c>
      <c r="DB237">
        <v>0</v>
      </c>
      <c r="DH237">
        <f>Source!I68*SmtRes!Y237</f>
        <v>3.4300000000000004E-2</v>
      </c>
      <c r="DI237">
        <f>AA237</f>
        <v>0</v>
      </c>
      <c r="DJ237">
        <f>EtalonRes!Y237</f>
        <v>0</v>
      </c>
      <c r="DK237">
        <f>Source!BC68</f>
        <v>1</v>
      </c>
      <c r="GP237">
        <v>1</v>
      </c>
      <c r="GQ237">
        <v>-1</v>
      </c>
      <c r="GR237">
        <v>-1</v>
      </c>
    </row>
    <row r="238" spans="1:200" x14ac:dyDescent="0.2">
      <c r="A238">
        <f>ROW(Source!A68)</f>
        <v>68</v>
      </c>
      <c r="B238">
        <v>34744228</v>
      </c>
      <c r="C238">
        <v>34744545</v>
      </c>
      <c r="D238">
        <v>31476345</v>
      </c>
      <c r="E238">
        <v>1</v>
      </c>
      <c r="F238">
        <v>1</v>
      </c>
      <c r="G238">
        <v>1</v>
      </c>
      <c r="H238">
        <v>3</v>
      </c>
      <c r="I238" t="s">
        <v>152</v>
      </c>
      <c r="J238" t="s">
        <v>616</v>
      </c>
      <c r="K238" t="s">
        <v>153</v>
      </c>
      <c r="L238">
        <v>1327</v>
      </c>
      <c r="N238">
        <v>1005</v>
      </c>
      <c r="O238" t="s">
        <v>135</v>
      </c>
      <c r="P238" t="s">
        <v>135</v>
      </c>
      <c r="Q238">
        <v>1</v>
      </c>
      <c r="W238">
        <v>0</v>
      </c>
      <c r="X238">
        <v>-995787451</v>
      </c>
      <c r="Y238">
        <v>3.4</v>
      </c>
      <c r="AA238">
        <v>35.22</v>
      </c>
      <c r="AB238">
        <v>0</v>
      </c>
      <c r="AC238">
        <v>0</v>
      </c>
      <c r="AD238">
        <v>0</v>
      </c>
      <c r="AE238">
        <v>35.22</v>
      </c>
      <c r="AF238">
        <v>0</v>
      </c>
      <c r="AG238">
        <v>0</v>
      </c>
      <c r="AH238">
        <v>0</v>
      </c>
      <c r="AI238">
        <v>1</v>
      </c>
      <c r="AJ238">
        <v>1</v>
      </c>
      <c r="AK238">
        <v>1</v>
      </c>
      <c r="AL238">
        <v>1</v>
      </c>
      <c r="AN238">
        <v>0</v>
      </c>
      <c r="AO238">
        <v>1</v>
      </c>
      <c r="AP238">
        <v>0</v>
      </c>
      <c r="AQ238">
        <v>0</v>
      </c>
      <c r="AR238">
        <v>0</v>
      </c>
      <c r="AT238">
        <v>3.4</v>
      </c>
      <c r="AV238">
        <v>0</v>
      </c>
      <c r="AW238">
        <v>2</v>
      </c>
      <c r="AX238">
        <v>34744557</v>
      </c>
      <c r="AY238">
        <v>1</v>
      </c>
      <c r="AZ238">
        <v>0</v>
      </c>
      <c r="BA238">
        <v>238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>Y238*Source!I68</f>
        <v>3.3319999999999999</v>
      </c>
      <c r="CY238">
        <f>AA238</f>
        <v>35.22</v>
      </c>
      <c r="CZ238">
        <f>AE238</f>
        <v>35.22</v>
      </c>
      <c r="DA238">
        <f>AI238</f>
        <v>1</v>
      </c>
      <c r="DB238">
        <v>0</v>
      </c>
      <c r="DH238">
        <f>Source!I68*SmtRes!Y238</f>
        <v>3.3319999999999999</v>
      </c>
      <c r="DI238">
        <f>AA238</f>
        <v>35.22</v>
      </c>
      <c r="DJ238">
        <f>EtalonRes!Y238</f>
        <v>35.22</v>
      </c>
      <c r="DK238">
        <f>Source!BC68</f>
        <v>1</v>
      </c>
      <c r="GQ238">
        <v>-1</v>
      </c>
      <c r="GR238">
        <v>-1</v>
      </c>
    </row>
    <row r="239" spans="1:200" x14ac:dyDescent="0.2">
      <c r="A239">
        <f>ROW(Source!A69)</f>
        <v>69</v>
      </c>
      <c r="B239">
        <v>34744229</v>
      </c>
      <c r="C239">
        <v>34744545</v>
      </c>
      <c r="D239">
        <v>31714194</v>
      </c>
      <c r="E239">
        <v>1</v>
      </c>
      <c r="F239">
        <v>1</v>
      </c>
      <c r="G239">
        <v>1</v>
      </c>
      <c r="H239">
        <v>1</v>
      </c>
      <c r="I239" t="s">
        <v>614</v>
      </c>
      <c r="K239" t="s">
        <v>615</v>
      </c>
      <c r="L239">
        <v>1191</v>
      </c>
      <c r="N239">
        <v>1013</v>
      </c>
      <c r="O239" t="s">
        <v>521</v>
      </c>
      <c r="P239" t="s">
        <v>521</v>
      </c>
      <c r="Q239">
        <v>1</v>
      </c>
      <c r="W239">
        <v>0</v>
      </c>
      <c r="X239">
        <v>1010519658</v>
      </c>
      <c r="Y239">
        <v>43.5</v>
      </c>
      <c r="AA239">
        <v>0</v>
      </c>
      <c r="AB239">
        <v>0</v>
      </c>
      <c r="AC239">
        <v>0</v>
      </c>
      <c r="AD239">
        <v>58.58</v>
      </c>
      <c r="AE239">
        <v>0</v>
      </c>
      <c r="AF239">
        <v>0</v>
      </c>
      <c r="AG239">
        <v>0</v>
      </c>
      <c r="AH239">
        <v>8.64</v>
      </c>
      <c r="AI239">
        <v>1</v>
      </c>
      <c r="AJ239">
        <v>1</v>
      </c>
      <c r="AK239">
        <v>1</v>
      </c>
      <c r="AL239">
        <v>6.78</v>
      </c>
      <c r="AN239">
        <v>0</v>
      </c>
      <c r="AO239">
        <v>1</v>
      </c>
      <c r="AP239">
        <v>0</v>
      </c>
      <c r="AQ239">
        <v>0</v>
      </c>
      <c r="AR239">
        <v>0</v>
      </c>
      <c r="AT239">
        <v>43.5</v>
      </c>
      <c r="AV239">
        <v>1</v>
      </c>
      <c r="AW239">
        <v>2</v>
      </c>
      <c r="AX239">
        <v>34744552</v>
      </c>
      <c r="AY239">
        <v>1</v>
      </c>
      <c r="AZ239">
        <v>0</v>
      </c>
      <c r="BA239">
        <v>239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CX239">
        <f>Y239*Source!I69</f>
        <v>42.63</v>
      </c>
      <c r="CY239">
        <f>AD239</f>
        <v>58.58</v>
      </c>
      <c r="CZ239">
        <f>AH239</f>
        <v>8.64</v>
      </c>
      <c r="DA239">
        <f>AL239</f>
        <v>6.78</v>
      </c>
      <c r="DB239">
        <v>0</v>
      </c>
      <c r="GQ239">
        <v>-1</v>
      </c>
      <c r="GR239">
        <v>-1</v>
      </c>
    </row>
    <row r="240" spans="1:200" x14ac:dyDescent="0.2">
      <c r="A240">
        <f>ROW(Source!A69)</f>
        <v>69</v>
      </c>
      <c r="B240">
        <v>34744229</v>
      </c>
      <c r="C240">
        <v>34744545</v>
      </c>
      <c r="D240">
        <v>31709492</v>
      </c>
      <c r="E240">
        <v>1</v>
      </c>
      <c r="F240">
        <v>1</v>
      </c>
      <c r="G240">
        <v>1</v>
      </c>
      <c r="H240">
        <v>1</v>
      </c>
      <c r="I240" t="s">
        <v>531</v>
      </c>
      <c r="K240" t="s">
        <v>532</v>
      </c>
      <c r="L240">
        <v>1191</v>
      </c>
      <c r="N240">
        <v>1013</v>
      </c>
      <c r="O240" t="s">
        <v>521</v>
      </c>
      <c r="P240" t="s">
        <v>521</v>
      </c>
      <c r="Q240">
        <v>1</v>
      </c>
      <c r="W240">
        <v>0</v>
      </c>
      <c r="X240">
        <v>-1417349443</v>
      </c>
      <c r="Y240">
        <v>7.0000000000000007E-2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1</v>
      </c>
      <c r="AJ240">
        <v>1</v>
      </c>
      <c r="AK240">
        <v>6.78</v>
      </c>
      <c r="AL240">
        <v>1</v>
      </c>
      <c r="AN240">
        <v>0</v>
      </c>
      <c r="AO240">
        <v>1</v>
      </c>
      <c r="AP240">
        <v>0</v>
      </c>
      <c r="AQ240">
        <v>0</v>
      </c>
      <c r="AR240">
        <v>0</v>
      </c>
      <c r="AT240">
        <v>7.0000000000000007E-2</v>
      </c>
      <c r="AV240">
        <v>2</v>
      </c>
      <c r="AW240">
        <v>2</v>
      </c>
      <c r="AX240">
        <v>34744553</v>
      </c>
      <c r="AY240">
        <v>1</v>
      </c>
      <c r="AZ240">
        <v>0</v>
      </c>
      <c r="BA240">
        <v>240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CX240">
        <f>Y240*Source!I69</f>
        <v>6.8600000000000008E-2</v>
      </c>
      <c r="CY240">
        <f>AD240</f>
        <v>0</v>
      </c>
      <c r="CZ240">
        <f>AH240</f>
        <v>0</v>
      </c>
      <c r="DA240">
        <f>AL240</f>
        <v>1</v>
      </c>
      <c r="DB240">
        <v>0</v>
      </c>
      <c r="GQ240">
        <v>-1</v>
      </c>
      <c r="GR240">
        <v>-1</v>
      </c>
    </row>
    <row r="241" spans="1:200" x14ac:dyDescent="0.2">
      <c r="A241">
        <f>ROW(Source!A69)</f>
        <v>69</v>
      </c>
      <c r="B241">
        <v>34744229</v>
      </c>
      <c r="C241">
        <v>34744545</v>
      </c>
      <c r="D241">
        <v>31528142</v>
      </c>
      <c r="E241">
        <v>1</v>
      </c>
      <c r="F241">
        <v>1</v>
      </c>
      <c r="G241">
        <v>1</v>
      </c>
      <c r="H241">
        <v>2</v>
      </c>
      <c r="I241" t="s">
        <v>538</v>
      </c>
      <c r="J241" t="s">
        <v>539</v>
      </c>
      <c r="K241" t="s">
        <v>540</v>
      </c>
      <c r="L241">
        <v>1368</v>
      </c>
      <c r="N241">
        <v>1011</v>
      </c>
      <c r="O241" t="s">
        <v>525</v>
      </c>
      <c r="P241" t="s">
        <v>525</v>
      </c>
      <c r="Q241">
        <v>1</v>
      </c>
      <c r="W241">
        <v>0</v>
      </c>
      <c r="X241">
        <v>1372534845</v>
      </c>
      <c r="Y241">
        <v>7.0000000000000007E-2</v>
      </c>
      <c r="AA241">
        <v>0</v>
      </c>
      <c r="AB241">
        <v>445.51</v>
      </c>
      <c r="AC241">
        <v>11.6</v>
      </c>
      <c r="AD241">
        <v>0</v>
      </c>
      <c r="AE241">
        <v>0</v>
      </c>
      <c r="AF241">
        <v>65.709999999999994</v>
      </c>
      <c r="AG241">
        <v>11.6</v>
      </c>
      <c r="AH241">
        <v>0</v>
      </c>
      <c r="AI241">
        <v>1</v>
      </c>
      <c r="AJ241">
        <v>6.78</v>
      </c>
      <c r="AK241">
        <v>1</v>
      </c>
      <c r="AL241">
        <v>1</v>
      </c>
      <c r="AN241">
        <v>0</v>
      </c>
      <c r="AO241">
        <v>1</v>
      </c>
      <c r="AP241">
        <v>0</v>
      </c>
      <c r="AQ241">
        <v>0</v>
      </c>
      <c r="AR241">
        <v>0</v>
      </c>
      <c r="AT241">
        <v>7.0000000000000007E-2</v>
      </c>
      <c r="AV241">
        <v>0</v>
      </c>
      <c r="AW241">
        <v>2</v>
      </c>
      <c r="AX241">
        <v>34744554</v>
      </c>
      <c r="AY241">
        <v>1</v>
      </c>
      <c r="AZ241">
        <v>0</v>
      </c>
      <c r="BA241">
        <v>241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CX241">
        <f>Y241*Source!I69</f>
        <v>6.8600000000000008E-2</v>
      </c>
      <c r="CY241">
        <f>AB241</f>
        <v>445.51</v>
      </c>
      <c r="CZ241">
        <f>AF241</f>
        <v>65.709999999999994</v>
      </c>
      <c r="DA241">
        <f>AJ241</f>
        <v>6.78</v>
      </c>
      <c r="DB241">
        <v>0</v>
      </c>
      <c r="GQ241">
        <v>-1</v>
      </c>
      <c r="GR241">
        <v>-1</v>
      </c>
    </row>
    <row r="242" spans="1:200" x14ac:dyDescent="0.2">
      <c r="A242">
        <f>ROW(Source!A69)</f>
        <v>69</v>
      </c>
      <c r="B242">
        <v>34744229</v>
      </c>
      <c r="C242">
        <v>34744545</v>
      </c>
      <c r="D242">
        <v>31441385</v>
      </c>
      <c r="E242">
        <v>17</v>
      </c>
      <c r="F242">
        <v>1</v>
      </c>
      <c r="G242">
        <v>1</v>
      </c>
      <c r="H242">
        <v>3</v>
      </c>
      <c r="I242" t="s">
        <v>163</v>
      </c>
      <c r="K242" t="s">
        <v>164</v>
      </c>
      <c r="L242">
        <v>1339</v>
      </c>
      <c r="N242">
        <v>1007</v>
      </c>
      <c r="O242" t="s">
        <v>45</v>
      </c>
      <c r="P242" t="s">
        <v>45</v>
      </c>
      <c r="Q242">
        <v>1</v>
      </c>
      <c r="W242">
        <v>0</v>
      </c>
      <c r="X242">
        <v>-1217945566</v>
      </c>
      <c r="Y242">
        <v>8.9999999999999993E-3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6.78</v>
      </c>
      <c r="AJ242">
        <v>1</v>
      </c>
      <c r="AK242">
        <v>1</v>
      </c>
      <c r="AL242">
        <v>1</v>
      </c>
      <c r="AN242">
        <v>0</v>
      </c>
      <c r="AO242">
        <v>0</v>
      </c>
      <c r="AP242">
        <v>0</v>
      </c>
      <c r="AQ242">
        <v>0</v>
      </c>
      <c r="AR242">
        <v>0</v>
      </c>
      <c r="AT242">
        <v>8.9999999999999993E-3</v>
      </c>
      <c r="AV242">
        <v>0</v>
      </c>
      <c r="AW242">
        <v>2</v>
      </c>
      <c r="AX242">
        <v>34744555</v>
      </c>
      <c r="AY242">
        <v>1</v>
      </c>
      <c r="AZ242">
        <v>0</v>
      </c>
      <c r="BA242">
        <v>242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CX242">
        <f>Y242*Source!I69</f>
        <v>8.8199999999999997E-3</v>
      </c>
      <c r="CY242">
        <f>AA242</f>
        <v>0</v>
      </c>
      <c r="CZ242">
        <f>AE242</f>
        <v>0</v>
      </c>
      <c r="DA242">
        <f>AI242</f>
        <v>6.78</v>
      </c>
      <c r="DB242">
        <v>0</v>
      </c>
      <c r="DH242">
        <f>Source!I69*SmtRes!Y242</f>
        <v>8.8199999999999997E-3</v>
      </c>
      <c r="DI242">
        <f>AA242</f>
        <v>0</v>
      </c>
      <c r="DJ242">
        <f>EtalonRes!Y242</f>
        <v>0</v>
      </c>
      <c r="DK242">
        <f>Source!BC69</f>
        <v>6.78</v>
      </c>
      <c r="GP242">
        <v>1</v>
      </c>
      <c r="GQ242">
        <v>-1</v>
      </c>
      <c r="GR242">
        <v>-1</v>
      </c>
    </row>
    <row r="243" spans="1:200" x14ac:dyDescent="0.2">
      <c r="A243">
        <f>ROW(Source!A69)</f>
        <v>69</v>
      </c>
      <c r="B243">
        <v>34744229</v>
      </c>
      <c r="C243">
        <v>34744545</v>
      </c>
      <c r="D243">
        <v>31441385</v>
      </c>
      <c r="E243">
        <v>17</v>
      </c>
      <c r="F243">
        <v>1</v>
      </c>
      <c r="G243">
        <v>1</v>
      </c>
      <c r="H243">
        <v>3</v>
      </c>
      <c r="I243" t="s">
        <v>163</v>
      </c>
      <c r="K243" t="s">
        <v>166</v>
      </c>
      <c r="L243">
        <v>1348</v>
      </c>
      <c r="N243">
        <v>1009</v>
      </c>
      <c r="O243" t="s">
        <v>34</v>
      </c>
      <c r="P243" t="s">
        <v>34</v>
      </c>
      <c r="Q243">
        <v>1000</v>
      </c>
      <c r="W243">
        <v>0</v>
      </c>
      <c r="X243">
        <v>-1651481050</v>
      </c>
      <c r="Y243">
        <v>3.5000000000000003E-2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6.78</v>
      </c>
      <c r="AJ243">
        <v>1</v>
      </c>
      <c r="AK243">
        <v>1</v>
      </c>
      <c r="AL243">
        <v>1</v>
      </c>
      <c r="AN243">
        <v>0</v>
      </c>
      <c r="AO243">
        <v>0</v>
      </c>
      <c r="AP243">
        <v>0</v>
      </c>
      <c r="AQ243">
        <v>0</v>
      </c>
      <c r="AR243">
        <v>0</v>
      </c>
      <c r="AT243">
        <v>3.5000000000000003E-2</v>
      </c>
      <c r="AV243">
        <v>0</v>
      </c>
      <c r="AW243">
        <v>2</v>
      </c>
      <c r="AX243">
        <v>34744556</v>
      </c>
      <c r="AY243">
        <v>1</v>
      </c>
      <c r="AZ243">
        <v>0</v>
      </c>
      <c r="BA243">
        <v>243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CX243">
        <f>Y243*Source!I69</f>
        <v>3.4300000000000004E-2</v>
      </c>
      <c r="CY243">
        <f>AA243</f>
        <v>0</v>
      </c>
      <c r="CZ243">
        <f>AE243</f>
        <v>0</v>
      </c>
      <c r="DA243">
        <f>AI243</f>
        <v>6.78</v>
      </c>
      <c r="DB243">
        <v>0</v>
      </c>
      <c r="DH243">
        <f>Source!I69*SmtRes!Y243</f>
        <v>3.4300000000000004E-2</v>
      </c>
      <c r="DI243">
        <f>AA243</f>
        <v>0</v>
      </c>
      <c r="DJ243">
        <f>EtalonRes!Y243</f>
        <v>0</v>
      </c>
      <c r="DK243">
        <f>Source!BC69</f>
        <v>6.78</v>
      </c>
      <c r="GP243">
        <v>1</v>
      </c>
      <c r="GQ243">
        <v>-1</v>
      </c>
      <c r="GR243">
        <v>-1</v>
      </c>
    </row>
    <row r="244" spans="1:200" x14ac:dyDescent="0.2">
      <c r="A244">
        <f>ROW(Source!A69)</f>
        <v>69</v>
      </c>
      <c r="B244">
        <v>34744229</v>
      </c>
      <c r="C244">
        <v>34744545</v>
      </c>
      <c r="D244">
        <v>31476345</v>
      </c>
      <c r="E244">
        <v>1</v>
      </c>
      <c r="F244">
        <v>1</v>
      </c>
      <c r="G244">
        <v>1</v>
      </c>
      <c r="H244">
        <v>3</v>
      </c>
      <c r="I244" t="s">
        <v>152</v>
      </c>
      <c r="J244" t="s">
        <v>616</v>
      </c>
      <c r="K244" t="s">
        <v>153</v>
      </c>
      <c r="L244">
        <v>1327</v>
      </c>
      <c r="N244">
        <v>1005</v>
      </c>
      <c r="O244" t="s">
        <v>135</v>
      </c>
      <c r="P244" t="s">
        <v>135</v>
      </c>
      <c r="Q244">
        <v>1</v>
      </c>
      <c r="W244">
        <v>0</v>
      </c>
      <c r="X244">
        <v>-995787451</v>
      </c>
      <c r="Y244">
        <v>3.4</v>
      </c>
      <c r="AA244">
        <v>238.79</v>
      </c>
      <c r="AB244">
        <v>0</v>
      </c>
      <c r="AC244">
        <v>0</v>
      </c>
      <c r="AD244">
        <v>0</v>
      </c>
      <c r="AE244">
        <v>35.22</v>
      </c>
      <c r="AF244">
        <v>0</v>
      </c>
      <c r="AG244">
        <v>0</v>
      </c>
      <c r="AH244">
        <v>0</v>
      </c>
      <c r="AI244">
        <v>6.78</v>
      </c>
      <c r="AJ244">
        <v>1</v>
      </c>
      <c r="AK244">
        <v>1</v>
      </c>
      <c r="AL244">
        <v>1</v>
      </c>
      <c r="AN244">
        <v>0</v>
      </c>
      <c r="AO244">
        <v>1</v>
      </c>
      <c r="AP244">
        <v>0</v>
      </c>
      <c r="AQ244">
        <v>0</v>
      </c>
      <c r="AR244">
        <v>0</v>
      </c>
      <c r="AT244">
        <v>3.4</v>
      </c>
      <c r="AV244">
        <v>0</v>
      </c>
      <c r="AW244">
        <v>2</v>
      </c>
      <c r="AX244">
        <v>34744557</v>
      </c>
      <c r="AY244">
        <v>1</v>
      </c>
      <c r="AZ244">
        <v>0</v>
      </c>
      <c r="BA244">
        <v>244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CX244">
        <f>Y244*Source!I69</f>
        <v>3.3319999999999999</v>
      </c>
      <c r="CY244">
        <f>AA244</f>
        <v>238.79</v>
      </c>
      <c r="CZ244">
        <f>AE244</f>
        <v>35.22</v>
      </c>
      <c r="DA244">
        <f>AI244</f>
        <v>6.78</v>
      </c>
      <c r="DB244">
        <v>0</v>
      </c>
      <c r="DH244">
        <f>Source!I69*SmtRes!Y244</f>
        <v>3.3319999999999999</v>
      </c>
      <c r="DI244">
        <f>AA244</f>
        <v>238.79</v>
      </c>
      <c r="DJ244">
        <f>EtalonRes!Y244</f>
        <v>35.22</v>
      </c>
      <c r="DK244">
        <f>Source!BC69</f>
        <v>6.78</v>
      </c>
      <c r="GQ244">
        <v>-1</v>
      </c>
      <c r="GR244">
        <v>-1</v>
      </c>
    </row>
    <row r="245" spans="1:200" x14ac:dyDescent="0.2">
      <c r="A245">
        <f>ROW(Source!A74)</f>
        <v>74</v>
      </c>
      <c r="B245">
        <v>34744228</v>
      </c>
      <c r="C245">
        <v>34744560</v>
      </c>
      <c r="D245">
        <v>31712762</v>
      </c>
      <c r="E245">
        <v>1</v>
      </c>
      <c r="F245">
        <v>1</v>
      </c>
      <c r="G245">
        <v>1</v>
      </c>
      <c r="H245">
        <v>1</v>
      </c>
      <c r="I245" t="s">
        <v>529</v>
      </c>
      <c r="K245" t="s">
        <v>530</v>
      </c>
      <c r="L245">
        <v>1191</v>
      </c>
      <c r="N245">
        <v>1013</v>
      </c>
      <c r="O245" t="s">
        <v>521</v>
      </c>
      <c r="P245" t="s">
        <v>521</v>
      </c>
      <c r="Q245">
        <v>1</v>
      </c>
      <c r="W245">
        <v>0</v>
      </c>
      <c r="X245">
        <v>371339561</v>
      </c>
      <c r="Y245">
        <v>34.880000000000003</v>
      </c>
      <c r="AA245">
        <v>0</v>
      </c>
      <c r="AB245">
        <v>0</v>
      </c>
      <c r="AC245">
        <v>0</v>
      </c>
      <c r="AD245">
        <v>8.09</v>
      </c>
      <c r="AE245">
        <v>0</v>
      </c>
      <c r="AF245">
        <v>0</v>
      </c>
      <c r="AG245">
        <v>0</v>
      </c>
      <c r="AH245">
        <v>8.09</v>
      </c>
      <c r="AI245">
        <v>1</v>
      </c>
      <c r="AJ245">
        <v>1</v>
      </c>
      <c r="AK245">
        <v>1</v>
      </c>
      <c r="AL245">
        <v>1</v>
      </c>
      <c r="AN245">
        <v>0</v>
      </c>
      <c r="AO245">
        <v>1</v>
      </c>
      <c r="AP245">
        <v>0</v>
      </c>
      <c r="AQ245">
        <v>0</v>
      </c>
      <c r="AR245">
        <v>0</v>
      </c>
      <c r="AT245">
        <v>34.880000000000003</v>
      </c>
      <c r="AV245">
        <v>1</v>
      </c>
      <c r="AW245">
        <v>2</v>
      </c>
      <c r="AX245">
        <v>34744573</v>
      </c>
      <c r="AY245">
        <v>1</v>
      </c>
      <c r="AZ245">
        <v>0</v>
      </c>
      <c r="BA245">
        <v>245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CX245">
        <f>Y245*Source!I74</f>
        <v>7.3248000000000006</v>
      </c>
      <c r="CY245">
        <f>AD245</f>
        <v>8.09</v>
      </c>
      <c r="CZ245">
        <f>AH245</f>
        <v>8.09</v>
      </c>
      <c r="DA245">
        <f>AL245</f>
        <v>1</v>
      </c>
      <c r="DB245">
        <v>0</v>
      </c>
      <c r="GQ245">
        <v>-1</v>
      </c>
      <c r="GR245">
        <v>-1</v>
      </c>
    </row>
    <row r="246" spans="1:200" x14ac:dyDescent="0.2">
      <c r="A246">
        <f>ROW(Source!A74)</f>
        <v>74</v>
      </c>
      <c r="B246">
        <v>34744228</v>
      </c>
      <c r="C246">
        <v>34744560</v>
      </c>
      <c r="D246">
        <v>31709492</v>
      </c>
      <c r="E246">
        <v>1</v>
      </c>
      <c r="F246">
        <v>1</v>
      </c>
      <c r="G246">
        <v>1</v>
      </c>
      <c r="H246">
        <v>1</v>
      </c>
      <c r="I246" t="s">
        <v>531</v>
      </c>
      <c r="K246" t="s">
        <v>532</v>
      </c>
      <c r="L246">
        <v>1191</v>
      </c>
      <c r="N246">
        <v>1013</v>
      </c>
      <c r="O246" t="s">
        <v>521</v>
      </c>
      <c r="P246" t="s">
        <v>521</v>
      </c>
      <c r="Q246">
        <v>1</v>
      </c>
      <c r="W246">
        <v>0</v>
      </c>
      <c r="X246">
        <v>-1417349443</v>
      </c>
      <c r="Y246">
        <v>3.24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1</v>
      </c>
      <c r="AJ246">
        <v>1</v>
      </c>
      <c r="AK246">
        <v>1</v>
      </c>
      <c r="AL246">
        <v>1</v>
      </c>
      <c r="AN246">
        <v>0</v>
      </c>
      <c r="AO246">
        <v>1</v>
      </c>
      <c r="AP246">
        <v>0</v>
      </c>
      <c r="AQ246">
        <v>0</v>
      </c>
      <c r="AR246">
        <v>0</v>
      </c>
      <c r="AT246">
        <v>3.24</v>
      </c>
      <c r="AV246">
        <v>2</v>
      </c>
      <c r="AW246">
        <v>2</v>
      </c>
      <c r="AX246">
        <v>34744574</v>
      </c>
      <c r="AY246">
        <v>1</v>
      </c>
      <c r="AZ246">
        <v>0</v>
      </c>
      <c r="BA246">
        <v>246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CX246">
        <f>Y246*Source!I74</f>
        <v>0.6804</v>
      </c>
      <c r="CY246">
        <f>AD246</f>
        <v>0</v>
      </c>
      <c r="CZ246">
        <f>AH246</f>
        <v>0</v>
      </c>
      <c r="DA246">
        <f>AL246</f>
        <v>1</v>
      </c>
      <c r="DB246">
        <v>0</v>
      </c>
      <c r="GQ246">
        <v>-1</v>
      </c>
      <c r="GR246">
        <v>-1</v>
      </c>
    </row>
    <row r="247" spans="1:200" x14ac:dyDescent="0.2">
      <c r="A247">
        <f>ROW(Source!A74)</f>
        <v>74</v>
      </c>
      <c r="B247">
        <v>34744228</v>
      </c>
      <c r="C247">
        <v>34744560</v>
      </c>
      <c r="D247">
        <v>31526978</v>
      </c>
      <c r="E247">
        <v>1</v>
      </c>
      <c r="F247">
        <v>1</v>
      </c>
      <c r="G247">
        <v>1</v>
      </c>
      <c r="H247">
        <v>2</v>
      </c>
      <c r="I247" t="s">
        <v>617</v>
      </c>
      <c r="J247" t="s">
        <v>618</v>
      </c>
      <c r="K247" t="s">
        <v>619</v>
      </c>
      <c r="L247">
        <v>1368</v>
      </c>
      <c r="N247">
        <v>1011</v>
      </c>
      <c r="O247" t="s">
        <v>525</v>
      </c>
      <c r="P247" t="s">
        <v>525</v>
      </c>
      <c r="Q247">
        <v>1</v>
      </c>
      <c r="W247">
        <v>0</v>
      </c>
      <c r="X247">
        <v>1225731627</v>
      </c>
      <c r="Y247">
        <v>0.76</v>
      </c>
      <c r="AA247">
        <v>0</v>
      </c>
      <c r="AB247">
        <v>89.99</v>
      </c>
      <c r="AC247">
        <v>10.06</v>
      </c>
      <c r="AD247">
        <v>0</v>
      </c>
      <c r="AE247">
        <v>0</v>
      </c>
      <c r="AF247">
        <v>89.99</v>
      </c>
      <c r="AG247">
        <v>10.06</v>
      </c>
      <c r="AH247">
        <v>0</v>
      </c>
      <c r="AI247">
        <v>1</v>
      </c>
      <c r="AJ247">
        <v>1</v>
      </c>
      <c r="AK247">
        <v>1</v>
      </c>
      <c r="AL247">
        <v>1</v>
      </c>
      <c r="AN247">
        <v>0</v>
      </c>
      <c r="AO247">
        <v>1</v>
      </c>
      <c r="AP247">
        <v>0</v>
      </c>
      <c r="AQ247">
        <v>0</v>
      </c>
      <c r="AR247">
        <v>0</v>
      </c>
      <c r="AT247">
        <v>0.76</v>
      </c>
      <c r="AV247">
        <v>0</v>
      </c>
      <c r="AW247">
        <v>2</v>
      </c>
      <c r="AX247">
        <v>34744575</v>
      </c>
      <c r="AY247">
        <v>1</v>
      </c>
      <c r="AZ247">
        <v>0</v>
      </c>
      <c r="BA247">
        <v>247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CX247">
        <f>Y247*Source!I74</f>
        <v>0.15959999999999999</v>
      </c>
      <c r="CY247">
        <f>AB247</f>
        <v>89.99</v>
      </c>
      <c r="CZ247">
        <f>AF247</f>
        <v>89.99</v>
      </c>
      <c r="DA247">
        <f>AJ247</f>
        <v>1</v>
      </c>
      <c r="DB247">
        <v>0</v>
      </c>
      <c r="GQ247">
        <v>-1</v>
      </c>
      <c r="GR247">
        <v>-1</v>
      </c>
    </row>
    <row r="248" spans="1:200" x14ac:dyDescent="0.2">
      <c r="A248">
        <f>ROW(Source!A74)</f>
        <v>74</v>
      </c>
      <c r="B248">
        <v>34744228</v>
      </c>
      <c r="C248">
        <v>34744560</v>
      </c>
      <c r="D248">
        <v>31527275</v>
      </c>
      <c r="E248">
        <v>1</v>
      </c>
      <c r="F248">
        <v>1</v>
      </c>
      <c r="G248">
        <v>1</v>
      </c>
      <c r="H248">
        <v>2</v>
      </c>
      <c r="I248" t="s">
        <v>620</v>
      </c>
      <c r="J248" t="s">
        <v>621</v>
      </c>
      <c r="K248" t="s">
        <v>622</v>
      </c>
      <c r="L248">
        <v>1368</v>
      </c>
      <c r="N248">
        <v>1011</v>
      </c>
      <c r="O248" t="s">
        <v>525</v>
      </c>
      <c r="P248" t="s">
        <v>525</v>
      </c>
      <c r="Q248">
        <v>1</v>
      </c>
      <c r="W248">
        <v>0</v>
      </c>
      <c r="X248">
        <v>-1541929234</v>
      </c>
      <c r="Y248">
        <v>0.03</v>
      </c>
      <c r="AA248">
        <v>0</v>
      </c>
      <c r="AB248">
        <v>118.47</v>
      </c>
      <c r="AC248">
        <v>21.66</v>
      </c>
      <c r="AD248">
        <v>0</v>
      </c>
      <c r="AE248">
        <v>0</v>
      </c>
      <c r="AF248">
        <v>118.47</v>
      </c>
      <c r="AG248">
        <v>21.66</v>
      </c>
      <c r="AH248">
        <v>0</v>
      </c>
      <c r="AI248">
        <v>1</v>
      </c>
      <c r="AJ248">
        <v>1</v>
      </c>
      <c r="AK248">
        <v>1</v>
      </c>
      <c r="AL248">
        <v>1</v>
      </c>
      <c r="AN248">
        <v>0</v>
      </c>
      <c r="AO248">
        <v>1</v>
      </c>
      <c r="AP248">
        <v>0</v>
      </c>
      <c r="AQ248">
        <v>0</v>
      </c>
      <c r="AR248">
        <v>0</v>
      </c>
      <c r="AT248">
        <v>0.03</v>
      </c>
      <c r="AV248">
        <v>0</v>
      </c>
      <c r="AW248">
        <v>2</v>
      </c>
      <c r="AX248">
        <v>34744576</v>
      </c>
      <c r="AY248">
        <v>1</v>
      </c>
      <c r="AZ248">
        <v>0</v>
      </c>
      <c r="BA248">
        <v>248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CX248">
        <f>Y248*Source!I74</f>
        <v>6.2999999999999992E-3</v>
      </c>
      <c r="CY248">
        <f>AB248</f>
        <v>118.47</v>
      </c>
      <c r="CZ248">
        <f>AF248</f>
        <v>118.47</v>
      </c>
      <c r="DA248">
        <f>AJ248</f>
        <v>1</v>
      </c>
      <c r="DB248">
        <v>0</v>
      </c>
      <c r="GQ248">
        <v>-1</v>
      </c>
      <c r="GR248">
        <v>-1</v>
      </c>
    </row>
    <row r="249" spans="1:200" x14ac:dyDescent="0.2">
      <c r="A249">
        <f>ROW(Source!A74)</f>
        <v>74</v>
      </c>
      <c r="B249">
        <v>34744228</v>
      </c>
      <c r="C249">
        <v>34744560</v>
      </c>
      <c r="D249">
        <v>31527485</v>
      </c>
      <c r="E249">
        <v>1</v>
      </c>
      <c r="F249">
        <v>1</v>
      </c>
      <c r="G249">
        <v>1</v>
      </c>
      <c r="H249">
        <v>2</v>
      </c>
      <c r="I249" t="s">
        <v>623</v>
      </c>
      <c r="J249" t="s">
        <v>624</v>
      </c>
      <c r="K249" t="s">
        <v>625</v>
      </c>
      <c r="L249">
        <v>1368</v>
      </c>
      <c r="N249">
        <v>1011</v>
      </c>
      <c r="O249" t="s">
        <v>525</v>
      </c>
      <c r="P249" t="s">
        <v>525</v>
      </c>
      <c r="Q249">
        <v>1</v>
      </c>
      <c r="W249">
        <v>0</v>
      </c>
      <c r="X249">
        <v>2043710188</v>
      </c>
      <c r="Y249">
        <v>3.24</v>
      </c>
      <c r="AA249">
        <v>0</v>
      </c>
      <c r="AB249">
        <v>6.7</v>
      </c>
      <c r="AC249">
        <v>0</v>
      </c>
      <c r="AD249">
        <v>0</v>
      </c>
      <c r="AE249">
        <v>0</v>
      </c>
      <c r="AF249">
        <v>6.7</v>
      </c>
      <c r="AG249">
        <v>0</v>
      </c>
      <c r="AH249">
        <v>0</v>
      </c>
      <c r="AI249">
        <v>1</v>
      </c>
      <c r="AJ249">
        <v>1</v>
      </c>
      <c r="AK249">
        <v>1</v>
      </c>
      <c r="AL249">
        <v>1</v>
      </c>
      <c r="AN249">
        <v>0</v>
      </c>
      <c r="AO249">
        <v>1</v>
      </c>
      <c r="AP249">
        <v>0</v>
      </c>
      <c r="AQ249">
        <v>0</v>
      </c>
      <c r="AR249">
        <v>0</v>
      </c>
      <c r="AT249">
        <v>3.24</v>
      </c>
      <c r="AV249">
        <v>0</v>
      </c>
      <c r="AW249">
        <v>2</v>
      </c>
      <c r="AX249">
        <v>34744577</v>
      </c>
      <c r="AY249">
        <v>1</v>
      </c>
      <c r="AZ249">
        <v>0</v>
      </c>
      <c r="BA249">
        <v>249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CX249">
        <f>Y249*Source!I74</f>
        <v>0.6804</v>
      </c>
      <c r="CY249">
        <f>AB249</f>
        <v>6.7</v>
      </c>
      <c r="CZ249">
        <f>AF249</f>
        <v>6.7</v>
      </c>
      <c r="DA249">
        <f>AJ249</f>
        <v>1</v>
      </c>
      <c r="DB249">
        <v>0</v>
      </c>
      <c r="GQ249">
        <v>-1</v>
      </c>
      <c r="GR249">
        <v>-1</v>
      </c>
    </row>
    <row r="250" spans="1:200" x14ac:dyDescent="0.2">
      <c r="A250">
        <f>ROW(Source!A74)</f>
        <v>74</v>
      </c>
      <c r="B250">
        <v>34744228</v>
      </c>
      <c r="C250">
        <v>34744560</v>
      </c>
      <c r="D250">
        <v>31528071</v>
      </c>
      <c r="E250">
        <v>1</v>
      </c>
      <c r="F250">
        <v>1</v>
      </c>
      <c r="G250">
        <v>1</v>
      </c>
      <c r="H250">
        <v>2</v>
      </c>
      <c r="I250" t="s">
        <v>626</v>
      </c>
      <c r="J250" t="s">
        <v>627</v>
      </c>
      <c r="K250" t="s">
        <v>628</v>
      </c>
      <c r="L250">
        <v>1368</v>
      </c>
      <c r="N250">
        <v>1011</v>
      </c>
      <c r="O250" t="s">
        <v>525</v>
      </c>
      <c r="P250" t="s">
        <v>525</v>
      </c>
      <c r="Q250">
        <v>1</v>
      </c>
      <c r="W250">
        <v>0</v>
      </c>
      <c r="X250">
        <v>529073949</v>
      </c>
      <c r="Y250">
        <v>0.8</v>
      </c>
      <c r="AA250">
        <v>0</v>
      </c>
      <c r="AB250">
        <v>110</v>
      </c>
      <c r="AC250">
        <v>11.6</v>
      </c>
      <c r="AD250">
        <v>0</v>
      </c>
      <c r="AE250">
        <v>0</v>
      </c>
      <c r="AF250">
        <v>110</v>
      </c>
      <c r="AG250">
        <v>11.6</v>
      </c>
      <c r="AH250">
        <v>0</v>
      </c>
      <c r="AI250">
        <v>1</v>
      </c>
      <c r="AJ250">
        <v>1</v>
      </c>
      <c r="AK250">
        <v>1</v>
      </c>
      <c r="AL250">
        <v>1</v>
      </c>
      <c r="AN250">
        <v>0</v>
      </c>
      <c r="AO250">
        <v>1</v>
      </c>
      <c r="AP250">
        <v>0</v>
      </c>
      <c r="AQ250">
        <v>0</v>
      </c>
      <c r="AR250">
        <v>0</v>
      </c>
      <c r="AT250">
        <v>0.8</v>
      </c>
      <c r="AV250">
        <v>0</v>
      </c>
      <c r="AW250">
        <v>2</v>
      </c>
      <c r="AX250">
        <v>34744578</v>
      </c>
      <c r="AY250">
        <v>1</v>
      </c>
      <c r="AZ250">
        <v>0</v>
      </c>
      <c r="BA250">
        <v>250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CX250">
        <f>Y250*Source!I74</f>
        <v>0.16800000000000001</v>
      </c>
      <c r="CY250">
        <f>AB250</f>
        <v>110</v>
      </c>
      <c r="CZ250">
        <f>AF250</f>
        <v>110</v>
      </c>
      <c r="DA250">
        <f>AJ250</f>
        <v>1</v>
      </c>
      <c r="DB250">
        <v>0</v>
      </c>
      <c r="GQ250">
        <v>-1</v>
      </c>
      <c r="GR250">
        <v>-1</v>
      </c>
    </row>
    <row r="251" spans="1:200" x14ac:dyDescent="0.2">
      <c r="A251">
        <f>ROW(Source!A74)</f>
        <v>74</v>
      </c>
      <c r="B251">
        <v>34744228</v>
      </c>
      <c r="C251">
        <v>34744560</v>
      </c>
      <c r="D251">
        <v>31528270</v>
      </c>
      <c r="E251">
        <v>1</v>
      </c>
      <c r="F251">
        <v>1</v>
      </c>
      <c r="G251">
        <v>1</v>
      </c>
      <c r="H251">
        <v>2</v>
      </c>
      <c r="I251" t="s">
        <v>629</v>
      </c>
      <c r="J251" t="s">
        <v>630</v>
      </c>
      <c r="K251" t="s">
        <v>631</v>
      </c>
      <c r="L251">
        <v>1368</v>
      </c>
      <c r="N251">
        <v>1011</v>
      </c>
      <c r="O251" t="s">
        <v>525</v>
      </c>
      <c r="P251" t="s">
        <v>525</v>
      </c>
      <c r="Q251">
        <v>1</v>
      </c>
      <c r="W251">
        <v>0</v>
      </c>
      <c r="X251">
        <v>250868595</v>
      </c>
      <c r="Y251">
        <v>1.62</v>
      </c>
      <c r="AA251">
        <v>0</v>
      </c>
      <c r="AB251">
        <v>27.11</v>
      </c>
      <c r="AC251">
        <v>11.6</v>
      </c>
      <c r="AD251">
        <v>0</v>
      </c>
      <c r="AE251">
        <v>0</v>
      </c>
      <c r="AF251">
        <v>27.11</v>
      </c>
      <c r="AG251">
        <v>11.6</v>
      </c>
      <c r="AH251">
        <v>0</v>
      </c>
      <c r="AI251">
        <v>1</v>
      </c>
      <c r="AJ251">
        <v>1</v>
      </c>
      <c r="AK251">
        <v>1</v>
      </c>
      <c r="AL251">
        <v>1</v>
      </c>
      <c r="AN251">
        <v>0</v>
      </c>
      <c r="AO251">
        <v>1</v>
      </c>
      <c r="AP251">
        <v>0</v>
      </c>
      <c r="AQ251">
        <v>0</v>
      </c>
      <c r="AR251">
        <v>0</v>
      </c>
      <c r="AT251">
        <v>1.62</v>
      </c>
      <c r="AV251">
        <v>0</v>
      </c>
      <c r="AW251">
        <v>2</v>
      </c>
      <c r="AX251">
        <v>34744579</v>
      </c>
      <c r="AY251">
        <v>1</v>
      </c>
      <c r="AZ251">
        <v>0</v>
      </c>
      <c r="BA251">
        <v>251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CX251">
        <f>Y251*Source!I74</f>
        <v>0.3402</v>
      </c>
      <c r="CY251">
        <f>AB251</f>
        <v>27.11</v>
      </c>
      <c r="CZ251">
        <f>AF251</f>
        <v>27.11</v>
      </c>
      <c r="DA251">
        <f>AJ251</f>
        <v>1</v>
      </c>
      <c r="DB251">
        <v>0</v>
      </c>
      <c r="GQ251">
        <v>-1</v>
      </c>
      <c r="GR251">
        <v>-1</v>
      </c>
    </row>
    <row r="252" spans="1:200" x14ac:dyDescent="0.2">
      <c r="A252">
        <f>ROW(Source!A74)</f>
        <v>74</v>
      </c>
      <c r="B252">
        <v>34744228</v>
      </c>
      <c r="C252">
        <v>34744560</v>
      </c>
      <c r="D252">
        <v>31444440</v>
      </c>
      <c r="E252">
        <v>1</v>
      </c>
      <c r="F252">
        <v>1</v>
      </c>
      <c r="G252">
        <v>1</v>
      </c>
      <c r="H252">
        <v>3</v>
      </c>
      <c r="I252" t="s">
        <v>32</v>
      </c>
      <c r="J252" t="s">
        <v>632</v>
      </c>
      <c r="K252" t="s">
        <v>33</v>
      </c>
      <c r="L252">
        <v>1348</v>
      </c>
      <c r="N252">
        <v>1009</v>
      </c>
      <c r="O252" t="s">
        <v>34</v>
      </c>
      <c r="P252" t="s">
        <v>34</v>
      </c>
      <c r="Q252">
        <v>1000</v>
      </c>
      <c r="W252">
        <v>0</v>
      </c>
      <c r="X252">
        <v>-1261451785</v>
      </c>
      <c r="Y252">
        <v>0.08</v>
      </c>
      <c r="AA252">
        <v>1740</v>
      </c>
      <c r="AB252">
        <v>0</v>
      </c>
      <c r="AC252">
        <v>0</v>
      </c>
      <c r="AD252">
        <v>0</v>
      </c>
      <c r="AE252">
        <v>1740</v>
      </c>
      <c r="AF252">
        <v>0</v>
      </c>
      <c r="AG252">
        <v>0</v>
      </c>
      <c r="AH252">
        <v>0</v>
      </c>
      <c r="AI252">
        <v>1</v>
      </c>
      <c r="AJ252">
        <v>1</v>
      </c>
      <c r="AK252">
        <v>1</v>
      </c>
      <c r="AL252">
        <v>1</v>
      </c>
      <c r="AN252">
        <v>0</v>
      </c>
      <c r="AO252">
        <v>1</v>
      </c>
      <c r="AP252">
        <v>0</v>
      </c>
      <c r="AQ252">
        <v>0</v>
      </c>
      <c r="AR252">
        <v>0</v>
      </c>
      <c r="AT252">
        <v>0.08</v>
      </c>
      <c r="AV252">
        <v>0</v>
      </c>
      <c r="AW252">
        <v>2</v>
      </c>
      <c r="AX252">
        <v>34744580</v>
      </c>
      <c r="AY252">
        <v>1</v>
      </c>
      <c r="AZ252">
        <v>0</v>
      </c>
      <c r="BA252">
        <v>252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CX252">
        <f>Y252*Source!I74</f>
        <v>1.6799999999999999E-2</v>
      </c>
      <c r="CY252">
        <f>AA252</f>
        <v>1740</v>
      </c>
      <c r="CZ252">
        <f>AE252</f>
        <v>1740</v>
      </c>
      <c r="DA252">
        <f>AI252</f>
        <v>1</v>
      </c>
      <c r="DB252">
        <v>0</v>
      </c>
      <c r="DH252">
        <f>Source!I74*SmtRes!Y252</f>
        <v>1.6799999999999999E-2</v>
      </c>
      <c r="DI252">
        <f>AA252</f>
        <v>1740</v>
      </c>
      <c r="DJ252">
        <f>EtalonRes!Y252</f>
        <v>1740</v>
      </c>
      <c r="DK252">
        <f>Source!BC74</f>
        <v>1</v>
      </c>
      <c r="GQ252">
        <v>-1</v>
      </c>
      <c r="GR252">
        <v>-1</v>
      </c>
    </row>
    <row r="253" spans="1:200" x14ac:dyDescent="0.2">
      <c r="A253">
        <f>ROW(Source!A74)</f>
        <v>74</v>
      </c>
      <c r="B253">
        <v>34744228</v>
      </c>
      <c r="C253">
        <v>34744560</v>
      </c>
      <c r="D253">
        <v>31446395</v>
      </c>
      <c r="E253">
        <v>1</v>
      </c>
      <c r="F253">
        <v>1</v>
      </c>
      <c r="G253">
        <v>1</v>
      </c>
      <c r="H253">
        <v>3</v>
      </c>
      <c r="I253" t="s">
        <v>53</v>
      </c>
      <c r="J253" t="s">
        <v>608</v>
      </c>
      <c r="K253" t="s">
        <v>54</v>
      </c>
      <c r="L253">
        <v>1339</v>
      </c>
      <c r="N253">
        <v>1007</v>
      </c>
      <c r="O253" t="s">
        <v>45</v>
      </c>
      <c r="P253" t="s">
        <v>45</v>
      </c>
      <c r="Q253">
        <v>1</v>
      </c>
      <c r="W253">
        <v>0</v>
      </c>
      <c r="X253">
        <v>-1660354250</v>
      </c>
      <c r="Y253">
        <v>2</v>
      </c>
      <c r="AA253">
        <v>2.44</v>
      </c>
      <c r="AB253">
        <v>0</v>
      </c>
      <c r="AC253">
        <v>0</v>
      </c>
      <c r="AD253">
        <v>0</v>
      </c>
      <c r="AE253">
        <v>2.44</v>
      </c>
      <c r="AF253">
        <v>0</v>
      </c>
      <c r="AG253">
        <v>0</v>
      </c>
      <c r="AH253">
        <v>0</v>
      </c>
      <c r="AI253">
        <v>1</v>
      </c>
      <c r="AJ253">
        <v>1</v>
      </c>
      <c r="AK253">
        <v>1</v>
      </c>
      <c r="AL253">
        <v>1</v>
      </c>
      <c r="AN253">
        <v>0</v>
      </c>
      <c r="AO253">
        <v>1</v>
      </c>
      <c r="AP253">
        <v>0</v>
      </c>
      <c r="AQ253">
        <v>0</v>
      </c>
      <c r="AR253">
        <v>0</v>
      </c>
      <c r="AT253">
        <v>2</v>
      </c>
      <c r="AV253">
        <v>0</v>
      </c>
      <c r="AW253">
        <v>2</v>
      </c>
      <c r="AX253">
        <v>34744581</v>
      </c>
      <c r="AY253">
        <v>1</v>
      </c>
      <c r="AZ253">
        <v>0</v>
      </c>
      <c r="BA253">
        <v>253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CX253">
        <f>Y253*Source!I74</f>
        <v>0.42</v>
      </c>
      <c r="CY253">
        <f>AA253</f>
        <v>2.44</v>
      </c>
      <c r="CZ253">
        <f>AE253</f>
        <v>2.44</v>
      </c>
      <c r="DA253">
        <f>AI253</f>
        <v>1</v>
      </c>
      <c r="DB253">
        <v>0</v>
      </c>
      <c r="DH253">
        <f>Source!I74*SmtRes!Y253</f>
        <v>0.42</v>
      </c>
      <c r="DI253">
        <f>AA253</f>
        <v>2.44</v>
      </c>
      <c r="DJ253">
        <f>EtalonRes!Y253</f>
        <v>2.44</v>
      </c>
      <c r="DK253">
        <f>Source!BC74</f>
        <v>1</v>
      </c>
      <c r="GQ253">
        <v>-1</v>
      </c>
      <c r="GR253">
        <v>-1</v>
      </c>
    </row>
    <row r="254" spans="1:200" x14ac:dyDescent="0.2">
      <c r="A254">
        <f>ROW(Source!A74)</f>
        <v>74</v>
      </c>
      <c r="B254">
        <v>34744228</v>
      </c>
      <c r="C254">
        <v>34744560</v>
      </c>
      <c r="D254">
        <v>31441732</v>
      </c>
      <c r="E254">
        <v>17</v>
      </c>
      <c r="F254">
        <v>1</v>
      </c>
      <c r="G254">
        <v>1</v>
      </c>
      <c r="H254">
        <v>3</v>
      </c>
      <c r="I254" t="s">
        <v>172</v>
      </c>
      <c r="K254" t="s">
        <v>173</v>
      </c>
      <c r="L254">
        <v>1339</v>
      </c>
      <c r="N254">
        <v>1007</v>
      </c>
      <c r="O254" t="s">
        <v>45</v>
      </c>
      <c r="P254" t="s">
        <v>45</v>
      </c>
      <c r="Q254">
        <v>1</v>
      </c>
      <c r="W254">
        <v>0</v>
      </c>
      <c r="X254">
        <v>369975625</v>
      </c>
      <c r="Y254">
        <v>3.6</v>
      </c>
      <c r="AA254">
        <v>51.45</v>
      </c>
      <c r="AB254">
        <v>0</v>
      </c>
      <c r="AC254">
        <v>0</v>
      </c>
      <c r="AD254">
        <v>0</v>
      </c>
      <c r="AE254">
        <v>51.45</v>
      </c>
      <c r="AF254">
        <v>0</v>
      </c>
      <c r="AG254">
        <v>0</v>
      </c>
      <c r="AH254">
        <v>0</v>
      </c>
      <c r="AI254">
        <v>1</v>
      </c>
      <c r="AJ254">
        <v>1</v>
      </c>
      <c r="AK254">
        <v>1</v>
      </c>
      <c r="AL254">
        <v>1</v>
      </c>
      <c r="AN254">
        <v>0</v>
      </c>
      <c r="AO254">
        <v>0</v>
      </c>
      <c r="AP254">
        <v>1</v>
      </c>
      <c r="AQ254">
        <v>0</v>
      </c>
      <c r="AR254">
        <v>0</v>
      </c>
      <c r="AT254">
        <v>3.6</v>
      </c>
      <c r="AV254">
        <v>0</v>
      </c>
      <c r="AW254">
        <v>2</v>
      </c>
      <c r="AX254">
        <v>34744582</v>
      </c>
      <c r="AY254">
        <v>2</v>
      </c>
      <c r="AZ254">
        <v>16384</v>
      </c>
      <c r="BA254">
        <v>254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CX254">
        <f>Y254*Source!I74</f>
        <v>0.75600000000000001</v>
      </c>
      <c r="CY254">
        <f>AA254</f>
        <v>51.45</v>
      </c>
      <c r="CZ254">
        <f>AE254</f>
        <v>51.45</v>
      </c>
      <c r="DA254">
        <f>AI254</f>
        <v>1</v>
      </c>
      <c r="DB254">
        <v>0</v>
      </c>
      <c r="DH254">
        <f>Source!I74*SmtRes!Y254</f>
        <v>0.75600000000000001</v>
      </c>
      <c r="DI254">
        <f>AA254</f>
        <v>51.45</v>
      </c>
      <c r="DJ254">
        <f>EtalonRes!Y254</f>
        <v>0</v>
      </c>
      <c r="DK254">
        <f>Source!BC74</f>
        <v>1</v>
      </c>
      <c r="GP254">
        <v>1</v>
      </c>
      <c r="GQ254">
        <v>-1</v>
      </c>
      <c r="GR254">
        <v>-1</v>
      </c>
    </row>
    <row r="255" spans="1:200" x14ac:dyDescent="0.2">
      <c r="A255">
        <f>ROW(Source!A74)</f>
        <v>74</v>
      </c>
      <c r="B255">
        <v>34744228</v>
      </c>
      <c r="C255">
        <v>34744560</v>
      </c>
      <c r="D255">
        <v>31440694</v>
      </c>
      <c r="E255">
        <v>17</v>
      </c>
      <c r="F255">
        <v>1</v>
      </c>
      <c r="G255">
        <v>1</v>
      </c>
      <c r="H255">
        <v>3</v>
      </c>
      <c r="I255" t="s">
        <v>182</v>
      </c>
      <c r="K255" t="s">
        <v>183</v>
      </c>
      <c r="L255">
        <v>1339</v>
      </c>
      <c r="N255">
        <v>1007</v>
      </c>
      <c r="O255" t="s">
        <v>45</v>
      </c>
      <c r="P255" t="s">
        <v>45</v>
      </c>
      <c r="Q255">
        <v>1</v>
      </c>
      <c r="W255">
        <v>0</v>
      </c>
      <c r="X255">
        <v>1239012555</v>
      </c>
      <c r="Y255">
        <v>25.2</v>
      </c>
      <c r="AA255">
        <v>152.99</v>
      </c>
      <c r="AB255">
        <v>0</v>
      </c>
      <c r="AC255">
        <v>0</v>
      </c>
      <c r="AD255">
        <v>0</v>
      </c>
      <c r="AE255">
        <v>152.99</v>
      </c>
      <c r="AF255">
        <v>0</v>
      </c>
      <c r="AG255">
        <v>0</v>
      </c>
      <c r="AH255">
        <v>0</v>
      </c>
      <c r="AI255">
        <v>1</v>
      </c>
      <c r="AJ255">
        <v>1</v>
      </c>
      <c r="AK255">
        <v>1</v>
      </c>
      <c r="AL255">
        <v>1</v>
      </c>
      <c r="AN255">
        <v>0</v>
      </c>
      <c r="AO255">
        <v>0</v>
      </c>
      <c r="AP255">
        <v>1</v>
      </c>
      <c r="AQ255">
        <v>0</v>
      </c>
      <c r="AR255">
        <v>0</v>
      </c>
      <c r="AT255">
        <v>25.2</v>
      </c>
      <c r="AV255">
        <v>0</v>
      </c>
      <c r="AW255">
        <v>2</v>
      </c>
      <c r="AX255">
        <v>34744583</v>
      </c>
      <c r="AY255">
        <v>2</v>
      </c>
      <c r="AZ255">
        <v>16384</v>
      </c>
      <c r="BA255">
        <v>255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CX255">
        <f>Y255*Source!I74</f>
        <v>5.2919999999999998</v>
      </c>
      <c r="CY255">
        <f>AA255</f>
        <v>152.99</v>
      </c>
      <c r="CZ255">
        <f>AE255</f>
        <v>152.99</v>
      </c>
      <c r="DA255">
        <f>AI255</f>
        <v>1</v>
      </c>
      <c r="DB255">
        <v>0</v>
      </c>
      <c r="DH255">
        <f>Source!I74*SmtRes!Y255</f>
        <v>5.2919999999999998</v>
      </c>
      <c r="DI255">
        <f>AA255</f>
        <v>152.99</v>
      </c>
      <c r="DJ255">
        <f>EtalonRes!Y255</f>
        <v>0</v>
      </c>
      <c r="DK255">
        <f>Source!BC74</f>
        <v>1</v>
      </c>
      <c r="GP255">
        <v>1</v>
      </c>
      <c r="GQ255">
        <v>-1</v>
      </c>
      <c r="GR255">
        <v>-1</v>
      </c>
    </row>
    <row r="256" spans="1:200" x14ac:dyDescent="0.2">
      <c r="A256">
        <f>ROW(Source!A74)</f>
        <v>74</v>
      </c>
      <c r="B256">
        <v>34744228</v>
      </c>
      <c r="C256">
        <v>34744560</v>
      </c>
      <c r="D256">
        <v>31443310</v>
      </c>
      <c r="E256">
        <v>17</v>
      </c>
      <c r="F256">
        <v>1</v>
      </c>
      <c r="G256">
        <v>1</v>
      </c>
      <c r="H256">
        <v>3</v>
      </c>
      <c r="I256" t="s">
        <v>160</v>
      </c>
      <c r="K256" t="s">
        <v>161</v>
      </c>
      <c r="L256">
        <v>1348</v>
      </c>
      <c r="N256">
        <v>1009</v>
      </c>
      <c r="O256" t="s">
        <v>34</v>
      </c>
      <c r="P256" t="s">
        <v>34</v>
      </c>
      <c r="Q256">
        <v>1000</v>
      </c>
      <c r="W256">
        <v>0</v>
      </c>
      <c r="X256">
        <v>-581957658</v>
      </c>
      <c r="Y256">
        <v>11.73</v>
      </c>
      <c r="AA256">
        <v>62.18</v>
      </c>
      <c r="AB256">
        <v>0</v>
      </c>
      <c r="AC256">
        <v>0</v>
      </c>
      <c r="AD256">
        <v>0</v>
      </c>
      <c r="AE256">
        <v>62.18</v>
      </c>
      <c r="AF256">
        <v>0</v>
      </c>
      <c r="AG256">
        <v>0</v>
      </c>
      <c r="AH256">
        <v>0</v>
      </c>
      <c r="AI256">
        <v>1</v>
      </c>
      <c r="AJ256">
        <v>1</v>
      </c>
      <c r="AK256">
        <v>1</v>
      </c>
      <c r="AL256">
        <v>1</v>
      </c>
      <c r="AN256">
        <v>0</v>
      </c>
      <c r="AO256">
        <v>0</v>
      </c>
      <c r="AP256">
        <v>1</v>
      </c>
      <c r="AQ256">
        <v>0</v>
      </c>
      <c r="AR256">
        <v>0</v>
      </c>
      <c r="AT256">
        <v>11.73</v>
      </c>
      <c r="AV256">
        <v>0</v>
      </c>
      <c r="AW256">
        <v>2</v>
      </c>
      <c r="AX256">
        <v>34744584</v>
      </c>
      <c r="AY256">
        <v>2</v>
      </c>
      <c r="AZ256">
        <v>16384</v>
      </c>
      <c r="BA256">
        <v>256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CX256">
        <f>Y256*Source!I74</f>
        <v>2.4632999999999998</v>
      </c>
      <c r="CY256">
        <f>AA256</f>
        <v>62.18</v>
      </c>
      <c r="CZ256">
        <f>AE256</f>
        <v>62.18</v>
      </c>
      <c r="DA256">
        <f>AI256</f>
        <v>1</v>
      </c>
      <c r="DB256">
        <v>0</v>
      </c>
      <c r="DH256">
        <f>Source!I74*SmtRes!Y256</f>
        <v>2.4632999999999998</v>
      </c>
      <c r="DI256">
        <f>AA256</f>
        <v>62.18</v>
      </c>
      <c r="DJ256">
        <f>EtalonRes!Y256</f>
        <v>0</v>
      </c>
      <c r="DK256">
        <f>Source!BC74</f>
        <v>1</v>
      </c>
      <c r="GP256">
        <v>1</v>
      </c>
      <c r="GQ256">
        <v>-1</v>
      </c>
      <c r="GR256">
        <v>-1</v>
      </c>
    </row>
    <row r="257" spans="1:200" x14ac:dyDescent="0.2">
      <c r="A257">
        <f>ROW(Source!A75)</f>
        <v>75</v>
      </c>
      <c r="B257">
        <v>34744229</v>
      </c>
      <c r="C257">
        <v>34744560</v>
      </c>
      <c r="D257">
        <v>31712762</v>
      </c>
      <c r="E257">
        <v>1</v>
      </c>
      <c r="F257">
        <v>1</v>
      </c>
      <c r="G257">
        <v>1</v>
      </c>
      <c r="H257">
        <v>1</v>
      </c>
      <c r="I257" t="s">
        <v>529</v>
      </c>
      <c r="K257" t="s">
        <v>530</v>
      </c>
      <c r="L257">
        <v>1191</v>
      </c>
      <c r="N257">
        <v>1013</v>
      </c>
      <c r="O257" t="s">
        <v>521</v>
      </c>
      <c r="P257" t="s">
        <v>521</v>
      </c>
      <c r="Q257">
        <v>1</v>
      </c>
      <c r="W257">
        <v>0</v>
      </c>
      <c r="X257">
        <v>371339561</v>
      </c>
      <c r="Y257">
        <v>34.880000000000003</v>
      </c>
      <c r="AA257">
        <v>0</v>
      </c>
      <c r="AB257">
        <v>0</v>
      </c>
      <c r="AC257">
        <v>0</v>
      </c>
      <c r="AD257">
        <v>54.85</v>
      </c>
      <c r="AE257">
        <v>0</v>
      </c>
      <c r="AF257">
        <v>0</v>
      </c>
      <c r="AG257">
        <v>0</v>
      </c>
      <c r="AH257">
        <v>8.09</v>
      </c>
      <c r="AI257">
        <v>1</v>
      </c>
      <c r="AJ257">
        <v>1</v>
      </c>
      <c r="AK257">
        <v>1</v>
      </c>
      <c r="AL257">
        <v>6.78</v>
      </c>
      <c r="AN257">
        <v>0</v>
      </c>
      <c r="AO257">
        <v>1</v>
      </c>
      <c r="AP257">
        <v>0</v>
      </c>
      <c r="AQ257">
        <v>0</v>
      </c>
      <c r="AR257">
        <v>0</v>
      </c>
      <c r="AT257">
        <v>34.880000000000003</v>
      </c>
      <c r="AV257">
        <v>1</v>
      </c>
      <c r="AW257">
        <v>2</v>
      </c>
      <c r="AX257">
        <v>34744573</v>
      </c>
      <c r="AY257">
        <v>1</v>
      </c>
      <c r="AZ257">
        <v>0</v>
      </c>
      <c r="BA257">
        <v>257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CX257">
        <f>Y257*Source!I75</f>
        <v>7.3248000000000006</v>
      </c>
      <c r="CY257">
        <f>AD257</f>
        <v>54.85</v>
      </c>
      <c r="CZ257">
        <f>AH257</f>
        <v>8.09</v>
      </c>
      <c r="DA257">
        <f>AL257</f>
        <v>6.78</v>
      </c>
      <c r="DB257">
        <v>0</v>
      </c>
      <c r="GQ257">
        <v>-1</v>
      </c>
      <c r="GR257">
        <v>-1</v>
      </c>
    </row>
    <row r="258" spans="1:200" x14ac:dyDescent="0.2">
      <c r="A258">
        <f>ROW(Source!A75)</f>
        <v>75</v>
      </c>
      <c r="B258">
        <v>34744229</v>
      </c>
      <c r="C258">
        <v>34744560</v>
      </c>
      <c r="D258">
        <v>31709492</v>
      </c>
      <c r="E258">
        <v>1</v>
      </c>
      <c r="F258">
        <v>1</v>
      </c>
      <c r="G258">
        <v>1</v>
      </c>
      <c r="H258">
        <v>1</v>
      </c>
      <c r="I258" t="s">
        <v>531</v>
      </c>
      <c r="K258" t="s">
        <v>532</v>
      </c>
      <c r="L258">
        <v>1191</v>
      </c>
      <c r="N258">
        <v>1013</v>
      </c>
      <c r="O258" t="s">
        <v>521</v>
      </c>
      <c r="P258" t="s">
        <v>521</v>
      </c>
      <c r="Q258">
        <v>1</v>
      </c>
      <c r="W258">
        <v>0</v>
      </c>
      <c r="X258">
        <v>-1417349443</v>
      </c>
      <c r="Y258">
        <v>3.24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1</v>
      </c>
      <c r="AJ258">
        <v>1</v>
      </c>
      <c r="AK258">
        <v>6.78</v>
      </c>
      <c r="AL258">
        <v>1</v>
      </c>
      <c r="AN258">
        <v>0</v>
      </c>
      <c r="AO258">
        <v>1</v>
      </c>
      <c r="AP258">
        <v>0</v>
      </c>
      <c r="AQ258">
        <v>0</v>
      </c>
      <c r="AR258">
        <v>0</v>
      </c>
      <c r="AT258">
        <v>3.24</v>
      </c>
      <c r="AV258">
        <v>2</v>
      </c>
      <c r="AW258">
        <v>2</v>
      </c>
      <c r="AX258">
        <v>34744574</v>
      </c>
      <c r="AY258">
        <v>1</v>
      </c>
      <c r="AZ258">
        <v>0</v>
      </c>
      <c r="BA258">
        <v>258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CX258">
        <f>Y258*Source!I75</f>
        <v>0.6804</v>
      </c>
      <c r="CY258">
        <f>AD258</f>
        <v>0</v>
      </c>
      <c r="CZ258">
        <f>AH258</f>
        <v>0</v>
      </c>
      <c r="DA258">
        <f>AL258</f>
        <v>1</v>
      </c>
      <c r="DB258">
        <v>0</v>
      </c>
      <c r="GQ258">
        <v>-1</v>
      </c>
      <c r="GR258">
        <v>-1</v>
      </c>
    </row>
    <row r="259" spans="1:200" x14ac:dyDescent="0.2">
      <c r="A259">
        <f>ROW(Source!A75)</f>
        <v>75</v>
      </c>
      <c r="B259">
        <v>34744229</v>
      </c>
      <c r="C259">
        <v>34744560</v>
      </c>
      <c r="D259">
        <v>31526978</v>
      </c>
      <c r="E259">
        <v>1</v>
      </c>
      <c r="F259">
        <v>1</v>
      </c>
      <c r="G259">
        <v>1</v>
      </c>
      <c r="H259">
        <v>2</v>
      </c>
      <c r="I259" t="s">
        <v>617</v>
      </c>
      <c r="J259" t="s">
        <v>618</v>
      </c>
      <c r="K259" t="s">
        <v>619</v>
      </c>
      <c r="L259">
        <v>1368</v>
      </c>
      <c r="N259">
        <v>1011</v>
      </c>
      <c r="O259" t="s">
        <v>525</v>
      </c>
      <c r="P259" t="s">
        <v>525</v>
      </c>
      <c r="Q259">
        <v>1</v>
      </c>
      <c r="W259">
        <v>0</v>
      </c>
      <c r="X259">
        <v>1225731627</v>
      </c>
      <c r="Y259">
        <v>0.76</v>
      </c>
      <c r="AA259">
        <v>0</v>
      </c>
      <c r="AB259">
        <v>610.13</v>
      </c>
      <c r="AC259">
        <v>10.06</v>
      </c>
      <c r="AD259">
        <v>0</v>
      </c>
      <c r="AE259">
        <v>0</v>
      </c>
      <c r="AF259">
        <v>89.99</v>
      </c>
      <c r="AG259">
        <v>10.06</v>
      </c>
      <c r="AH259">
        <v>0</v>
      </c>
      <c r="AI259">
        <v>1</v>
      </c>
      <c r="AJ259">
        <v>6.78</v>
      </c>
      <c r="AK259">
        <v>1</v>
      </c>
      <c r="AL259">
        <v>1</v>
      </c>
      <c r="AN259">
        <v>0</v>
      </c>
      <c r="AO259">
        <v>1</v>
      </c>
      <c r="AP259">
        <v>0</v>
      </c>
      <c r="AQ259">
        <v>0</v>
      </c>
      <c r="AR259">
        <v>0</v>
      </c>
      <c r="AT259">
        <v>0.76</v>
      </c>
      <c r="AV259">
        <v>0</v>
      </c>
      <c r="AW259">
        <v>2</v>
      </c>
      <c r="AX259">
        <v>34744575</v>
      </c>
      <c r="AY259">
        <v>1</v>
      </c>
      <c r="AZ259">
        <v>0</v>
      </c>
      <c r="BA259">
        <v>259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CX259">
        <f>Y259*Source!I75</f>
        <v>0.15959999999999999</v>
      </c>
      <c r="CY259">
        <f>AB259</f>
        <v>610.13</v>
      </c>
      <c r="CZ259">
        <f>AF259</f>
        <v>89.99</v>
      </c>
      <c r="DA259">
        <f>AJ259</f>
        <v>6.78</v>
      </c>
      <c r="DB259">
        <v>0</v>
      </c>
      <c r="GQ259">
        <v>-1</v>
      </c>
      <c r="GR259">
        <v>-1</v>
      </c>
    </row>
    <row r="260" spans="1:200" x14ac:dyDescent="0.2">
      <c r="A260">
        <f>ROW(Source!A75)</f>
        <v>75</v>
      </c>
      <c r="B260">
        <v>34744229</v>
      </c>
      <c r="C260">
        <v>34744560</v>
      </c>
      <c r="D260">
        <v>31527275</v>
      </c>
      <c r="E260">
        <v>1</v>
      </c>
      <c r="F260">
        <v>1</v>
      </c>
      <c r="G260">
        <v>1</v>
      </c>
      <c r="H260">
        <v>2</v>
      </c>
      <c r="I260" t="s">
        <v>620</v>
      </c>
      <c r="J260" t="s">
        <v>621</v>
      </c>
      <c r="K260" t="s">
        <v>622</v>
      </c>
      <c r="L260">
        <v>1368</v>
      </c>
      <c r="N260">
        <v>1011</v>
      </c>
      <c r="O260" t="s">
        <v>525</v>
      </c>
      <c r="P260" t="s">
        <v>525</v>
      </c>
      <c r="Q260">
        <v>1</v>
      </c>
      <c r="W260">
        <v>0</v>
      </c>
      <c r="X260">
        <v>-1541929234</v>
      </c>
      <c r="Y260">
        <v>0.03</v>
      </c>
      <c r="AA260">
        <v>0</v>
      </c>
      <c r="AB260">
        <v>803.23</v>
      </c>
      <c r="AC260">
        <v>21.66</v>
      </c>
      <c r="AD260">
        <v>0</v>
      </c>
      <c r="AE260">
        <v>0</v>
      </c>
      <c r="AF260">
        <v>118.47</v>
      </c>
      <c r="AG260">
        <v>21.66</v>
      </c>
      <c r="AH260">
        <v>0</v>
      </c>
      <c r="AI260">
        <v>1</v>
      </c>
      <c r="AJ260">
        <v>6.78</v>
      </c>
      <c r="AK260">
        <v>1</v>
      </c>
      <c r="AL260">
        <v>1</v>
      </c>
      <c r="AN260">
        <v>0</v>
      </c>
      <c r="AO260">
        <v>1</v>
      </c>
      <c r="AP260">
        <v>0</v>
      </c>
      <c r="AQ260">
        <v>0</v>
      </c>
      <c r="AR260">
        <v>0</v>
      </c>
      <c r="AT260">
        <v>0.03</v>
      </c>
      <c r="AV260">
        <v>0</v>
      </c>
      <c r="AW260">
        <v>2</v>
      </c>
      <c r="AX260">
        <v>34744576</v>
      </c>
      <c r="AY260">
        <v>1</v>
      </c>
      <c r="AZ260">
        <v>0</v>
      </c>
      <c r="BA260">
        <v>260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CX260">
        <f>Y260*Source!I75</f>
        <v>6.2999999999999992E-3</v>
      </c>
      <c r="CY260">
        <f>AB260</f>
        <v>803.23</v>
      </c>
      <c r="CZ260">
        <f>AF260</f>
        <v>118.47</v>
      </c>
      <c r="DA260">
        <f>AJ260</f>
        <v>6.78</v>
      </c>
      <c r="DB260">
        <v>0</v>
      </c>
      <c r="GQ260">
        <v>-1</v>
      </c>
      <c r="GR260">
        <v>-1</v>
      </c>
    </row>
    <row r="261" spans="1:200" x14ac:dyDescent="0.2">
      <c r="A261">
        <f>ROW(Source!A75)</f>
        <v>75</v>
      </c>
      <c r="B261">
        <v>34744229</v>
      </c>
      <c r="C261">
        <v>34744560</v>
      </c>
      <c r="D261">
        <v>31527485</v>
      </c>
      <c r="E261">
        <v>1</v>
      </c>
      <c r="F261">
        <v>1</v>
      </c>
      <c r="G261">
        <v>1</v>
      </c>
      <c r="H261">
        <v>2</v>
      </c>
      <c r="I261" t="s">
        <v>623</v>
      </c>
      <c r="J261" t="s">
        <v>624</v>
      </c>
      <c r="K261" t="s">
        <v>625</v>
      </c>
      <c r="L261">
        <v>1368</v>
      </c>
      <c r="N261">
        <v>1011</v>
      </c>
      <c r="O261" t="s">
        <v>525</v>
      </c>
      <c r="P261" t="s">
        <v>525</v>
      </c>
      <c r="Q261">
        <v>1</v>
      </c>
      <c r="W261">
        <v>0</v>
      </c>
      <c r="X261">
        <v>2043710188</v>
      </c>
      <c r="Y261">
        <v>3.24</v>
      </c>
      <c r="AA261">
        <v>0</v>
      </c>
      <c r="AB261">
        <v>45.43</v>
      </c>
      <c r="AC261">
        <v>0</v>
      </c>
      <c r="AD261">
        <v>0</v>
      </c>
      <c r="AE261">
        <v>0</v>
      </c>
      <c r="AF261">
        <v>6.7</v>
      </c>
      <c r="AG261">
        <v>0</v>
      </c>
      <c r="AH261">
        <v>0</v>
      </c>
      <c r="AI261">
        <v>1</v>
      </c>
      <c r="AJ261">
        <v>6.78</v>
      </c>
      <c r="AK261">
        <v>1</v>
      </c>
      <c r="AL261">
        <v>1</v>
      </c>
      <c r="AN261">
        <v>0</v>
      </c>
      <c r="AO261">
        <v>1</v>
      </c>
      <c r="AP261">
        <v>0</v>
      </c>
      <c r="AQ261">
        <v>0</v>
      </c>
      <c r="AR261">
        <v>0</v>
      </c>
      <c r="AT261">
        <v>3.24</v>
      </c>
      <c r="AV261">
        <v>0</v>
      </c>
      <c r="AW261">
        <v>2</v>
      </c>
      <c r="AX261">
        <v>34744577</v>
      </c>
      <c r="AY261">
        <v>1</v>
      </c>
      <c r="AZ261">
        <v>0</v>
      </c>
      <c r="BA261">
        <v>261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CX261">
        <f>Y261*Source!I75</f>
        <v>0.6804</v>
      </c>
      <c r="CY261">
        <f>AB261</f>
        <v>45.43</v>
      </c>
      <c r="CZ261">
        <f>AF261</f>
        <v>6.7</v>
      </c>
      <c r="DA261">
        <f>AJ261</f>
        <v>6.78</v>
      </c>
      <c r="DB261">
        <v>0</v>
      </c>
      <c r="GQ261">
        <v>-1</v>
      </c>
      <c r="GR261">
        <v>-1</v>
      </c>
    </row>
    <row r="262" spans="1:200" x14ac:dyDescent="0.2">
      <c r="A262">
        <f>ROW(Source!A75)</f>
        <v>75</v>
      </c>
      <c r="B262">
        <v>34744229</v>
      </c>
      <c r="C262">
        <v>34744560</v>
      </c>
      <c r="D262">
        <v>31528071</v>
      </c>
      <c r="E262">
        <v>1</v>
      </c>
      <c r="F262">
        <v>1</v>
      </c>
      <c r="G262">
        <v>1</v>
      </c>
      <c r="H262">
        <v>2</v>
      </c>
      <c r="I262" t="s">
        <v>626</v>
      </c>
      <c r="J262" t="s">
        <v>627</v>
      </c>
      <c r="K262" t="s">
        <v>628</v>
      </c>
      <c r="L262">
        <v>1368</v>
      </c>
      <c r="N262">
        <v>1011</v>
      </c>
      <c r="O262" t="s">
        <v>525</v>
      </c>
      <c r="P262" t="s">
        <v>525</v>
      </c>
      <c r="Q262">
        <v>1</v>
      </c>
      <c r="W262">
        <v>0</v>
      </c>
      <c r="X262">
        <v>529073949</v>
      </c>
      <c r="Y262">
        <v>0.8</v>
      </c>
      <c r="AA262">
        <v>0</v>
      </c>
      <c r="AB262">
        <v>745.8</v>
      </c>
      <c r="AC262">
        <v>11.6</v>
      </c>
      <c r="AD262">
        <v>0</v>
      </c>
      <c r="AE262">
        <v>0</v>
      </c>
      <c r="AF262">
        <v>110</v>
      </c>
      <c r="AG262">
        <v>11.6</v>
      </c>
      <c r="AH262">
        <v>0</v>
      </c>
      <c r="AI262">
        <v>1</v>
      </c>
      <c r="AJ262">
        <v>6.78</v>
      </c>
      <c r="AK262">
        <v>1</v>
      </c>
      <c r="AL262">
        <v>1</v>
      </c>
      <c r="AN262">
        <v>0</v>
      </c>
      <c r="AO262">
        <v>1</v>
      </c>
      <c r="AP262">
        <v>0</v>
      </c>
      <c r="AQ262">
        <v>0</v>
      </c>
      <c r="AR262">
        <v>0</v>
      </c>
      <c r="AT262">
        <v>0.8</v>
      </c>
      <c r="AV262">
        <v>0</v>
      </c>
      <c r="AW262">
        <v>2</v>
      </c>
      <c r="AX262">
        <v>34744578</v>
      </c>
      <c r="AY262">
        <v>1</v>
      </c>
      <c r="AZ262">
        <v>0</v>
      </c>
      <c r="BA262">
        <v>262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CX262">
        <f>Y262*Source!I75</f>
        <v>0.16800000000000001</v>
      </c>
      <c r="CY262">
        <f>AB262</f>
        <v>745.8</v>
      </c>
      <c r="CZ262">
        <f>AF262</f>
        <v>110</v>
      </c>
      <c r="DA262">
        <f>AJ262</f>
        <v>6.78</v>
      </c>
      <c r="DB262">
        <v>0</v>
      </c>
      <c r="GQ262">
        <v>-1</v>
      </c>
      <c r="GR262">
        <v>-1</v>
      </c>
    </row>
    <row r="263" spans="1:200" x14ac:dyDescent="0.2">
      <c r="A263">
        <f>ROW(Source!A75)</f>
        <v>75</v>
      </c>
      <c r="B263">
        <v>34744229</v>
      </c>
      <c r="C263">
        <v>34744560</v>
      </c>
      <c r="D263">
        <v>31528270</v>
      </c>
      <c r="E263">
        <v>1</v>
      </c>
      <c r="F263">
        <v>1</v>
      </c>
      <c r="G263">
        <v>1</v>
      </c>
      <c r="H263">
        <v>2</v>
      </c>
      <c r="I263" t="s">
        <v>629</v>
      </c>
      <c r="J263" t="s">
        <v>630</v>
      </c>
      <c r="K263" t="s">
        <v>631</v>
      </c>
      <c r="L263">
        <v>1368</v>
      </c>
      <c r="N263">
        <v>1011</v>
      </c>
      <c r="O263" t="s">
        <v>525</v>
      </c>
      <c r="P263" t="s">
        <v>525</v>
      </c>
      <c r="Q263">
        <v>1</v>
      </c>
      <c r="W263">
        <v>0</v>
      </c>
      <c r="X263">
        <v>250868595</v>
      </c>
      <c r="Y263">
        <v>1.62</v>
      </c>
      <c r="AA263">
        <v>0</v>
      </c>
      <c r="AB263">
        <v>183.81</v>
      </c>
      <c r="AC263">
        <v>11.6</v>
      </c>
      <c r="AD263">
        <v>0</v>
      </c>
      <c r="AE263">
        <v>0</v>
      </c>
      <c r="AF263">
        <v>27.11</v>
      </c>
      <c r="AG263">
        <v>11.6</v>
      </c>
      <c r="AH263">
        <v>0</v>
      </c>
      <c r="AI263">
        <v>1</v>
      </c>
      <c r="AJ263">
        <v>6.78</v>
      </c>
      <c r="AK263">
        <v>1</v>
      </c>
      <c r="AL263">
        <v>1</v>
      </c>
      <c r="AN263">
        <v>0</v>
      </c>
      <c r="AO263">
        <v>1</v>
      </c>
      <c r="AP263">
        <v>0</v>
      </c>
      <c r="AQ263">
        <v>0</v>
      </c>
      <c r="AR263">
        <v>0</v>
      </c>
      <c r="AT263">
        <v>1.62</v>
      </c>
      <c r="AV263">
        <v>0</v>
      </c>
      <c r="AW263">
        <v>2</v>
      </c>
      <c r="AX263">
        <v>34744579</v>
      </c>
      <c r="AY263">
        <v>1</v>
      </c>
      <c r="AZ263">
        <v>0</v>
      </c>
      <c r="BA263">
        <v>263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CX263">
        <f>Y263*Source!I75</f>
        <v>0.3402</v>
      </c>
      <c r="CY263">
        <f>AB263</f>
        <v>183.81</v>
      </c>
      <c r="CZ263">
        <f>AF263</f>
        <v>27.11</v>
      </c>
      <c r="DA263">
        <f>AJ263</f>
        <v>6.78</v>
      </c>
      <c r="DB263">
        <v>0</v>
      </c>
      <c r="GQ263">
        <v>-1</v>
      </c>
      <c r="GR263">
        <v>-1</v>
      </c>
    </row>
    <row r="264" spans="1:200" x14ac:dyDescent="0.2">
      <c r="A264">
        <f>ROW(Source!A75)</f>
        <v>75</v>
      </c>
      <c r="B264">
        <v>34744229</v>
      </c>
      <c r="C264">
        <v>34744560</v>
      </c>
      <c r="D264">
        <v>31444440</v>
      </c>
      <c r="E264">
        <v>1</v>
      </c>
      <c r="F264">
        <v>1</v>
      </c>
      <c r="G264">
        <v>1</v>
      </c>
      <c r="H264">
        <v>3</v>
      </c>
      <c r="I264" t="s">
        <v>32</v>
      </c>
      <c r="J264" t="s">
        <v>632</v>
      </c>
      <c r="K264" t="s">
        <v>33</v>
      </c>
      <c r="L264">
        <v>1348</v>
      </c>
      <c r="N264">
        <v>1009</v>
      </c>
      <c r="O264" t="s">
        <v>34</v>
      </c>
      <c r="P264" t="s">
        <v>34</v>
      </c>
      <c r="Q264">
        <v>1000</v>
      </c>
      <c r="W264">
        <v>0</v>
      </c>
      <c r="X264">
        <v>-1261451785</v>
      </c>
      <c r="Y264">
        <v>0.08</v>
      </c>
      <c r="AA264">
        <v>11797.2</v>
      </c>
      <c r="AB264">
        <v>0</v>
      </c>
      <c r="AC264">
        <v>0</v>
      </c>
      <c r="AD264">
        <v>0</v>
      </c>
      <c r="AE264">
        <v>1740</v>
      </c>
      <c r="AF264">
        <v>0</v>
      </c>
      <c r="AG264">
        <v>0</v>
      </c>
      <c r="AH264">
        <v>0</v>
      </c>
      <c r="AI264">
        <v>6.78</v>
      </c>
      <c r="AJ264">
        <v>1</v>
      </c>
      <c r="AK264">
        <v>1</v>
      </c>
      <c r="AL264">
        <v>1</v>
      </c>
      <c r="AN264">
        <v>0</v>
      </c>
      <c r="AO264">
        <v>1</v>
      </c>
      <c r="AP264">
        <v>0</v>
      </c>
      <c r="AQ264">
        <v>0</v>
      </c>
      <c r="AR264">
        <v>0</v>
      </c>
      <c r="AT264">
        <v>0.08</v>
      </c>
      <c r="AV264">
        <v>0</v>
      </c>
      <c r="AW264">
        <v>2</v>
      </c>
      <c r="AX264">
        <v>34744580</v>
      </c>
      <c r="AY264">
        <v>1</v>
      </c>
      <c r="AZ264">
        <v>0</v>
      </c>
      <c r="BA264">
        <v>264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CX264">
        <f>Y264*Source!I75</f>
        <v>1.6799999999999999E-2</v>
      </c>
      <c r="CY264">
        <f>AA264</f>
        <v>11797.2</v>
      </c>
      <c r="CZ264">
        <f>AE264</f>
        <v>1740</v>
      </c>
      <c r="DA264">
        <f>AI264</f>
        <v>6.78</v>
      </c>
      <c r="DB264">
        <v>0</v>
      </c>
      <c r="DH264">
        <f>Source!I75*SmtRes!Y264</f>
        <v>1.6799999999999999E-2</v>
      </c>
      <c r="DI264">
        <f>AA264</f>
        <v>11797.2</v>
      </c>
      <c r="DJ264">
        <f>EtalonRes!Y264</f>
        <v>1740</v>
      </c>
      <c r="DK264">
        <f>Source!BC75</f>
        <v>6.78</v>
      </c>
      <c r="GQ264">
        <v>-1</v>
      </c>
      <c r="GR264">
        <v>-1</v>
      </c>
    </row>
    <row r="265" spans="1:200" x14ac:dyDescent="0.2">
      <c r="A265">
        <f>ROW(Source!A75)</f>
        <v>75</v>
      </c>
      <c r="B265">
        <v>34744229</v>
      </c>
      <c r="C265">
        <v>34744560</v>
      </c>
      <c r="D265">
        <v>31446395</v>
      </c>
      <c r="E265">
        <v>1</v>
      </c>
      <c r="F265">
        <v>1</v>
      </c>
      <c r="G265">
        <v>1</v>
      </c>
      <c r="H265">
        <v>3</v>
      </c>
      <c r="I265" t="s">
        <v>53</v>
      </c>
      <c r="J265" t="s">
        <v>608</v>
      </c>
      <c r="K265" t="s">
        <v>54</v>
      </c>
      <c r="L265">
        <v>1339</v>
      </c>
      <c r="N265">
        <v>1007</v>
      </c>
      <c r="O265" t="s">
        <v>45</v>
      </c>
      <c r="P265" t="s">
        <v>45</v>
      </c>
      <c r="Q265">
        <v>1</v>
      </c>
      <c r="W265">
        <v>0</v>
      </c>
      <c r="X265">
        <v>-1660354250</v>
      </c>
      <c r="Y265">
        <v>2</v>
      </c>
      <c r="AA265">
        <v>16.54</v>
      </c>
      <c r="AB265">
        <v>0</v>
      </c>
      <c r="AC265">
        <v>0</v>
      </c>
      <c r="AD265">
        <v>0</v>
      </c>
      <c r="AE265">
        <v>2.44</v>
      </c>
      <c r="AF265">
        <v>0</v>
      </c>
      <c r="AG265">
        <v>0</v>
      </c>
      <c r="AH265">
        <v>0</v>
      </c>
      <c r="AI265">
        <v>6.78</v>
      </c>
      <c r="AJ265">
        <v>1</v>
      </c>
      <c r="AK265">
        <v>1</v>
      </c>
      <c r="AL265">
        <v>1</v>
      </c>
      <c r="AN265">
        <v>0</v>
      </c>
      <c r="AO265">
        <v>1</v>
      </c>
      <c r="AP265">
        <v>0</v>
      </c>
      <c r="AQ265">
        <v>0</v>
      </c>
      <c r="AR265">
        <v>0</v>
      </c>
      <c r="AT265">
        <v>2</v>
      </c>
      <c r="AV265">
        <v>0</v>
      </c>
      <c r="AW265">
        <v>2</v>
      </c>
      <c r="AX265">
        <v>34744581</v>
      </c>
      <c r="AY265">
        <v>1</v>
      </c>
      <c r="AZ265">
        <v>0</v>
      </c>
      <c r="BA265">
        <v>265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CX265">
        <f>Y265*Source!I75</f>
        <v>0.42</v>
      </c>
      <c r="CY265">
        <f>AA265</f>
        <v>16.54</v>
      </c>
      <c r="CZ265">
        <f>AE265</f>
        <v>2.44</v>
      </c>
      <c r="DA265">
        <f>AI265</f>
        <v>6.78</v>
      </c>
      <c r="DB265">
        <v>0</v>
      </c>
      <c r="DH265">
        <f>Source!I75*SmtRes!Y265</f>
        <v>0.42</v>
      </c>
      <c r="DI265">
        <f>AA265</f>
        <v>16.54</v>
      </c>
      <c r="DJ265">
        <f>EtalonRes!Y265</f>
        <v>2.44</v>
      </c>
      <c r="DK265">
        <f>Source!BC75</f>
        <v>6.78</v>
      </c>
      <c r="GQ265">
        <v>-1</v>
      </c>
      <c r="GR265">
        <v>-1</v>
      </c>
    </row>
    <row r="266" spans="1:200" x14ac:dyDescent="0.2">
      <c r="A266">
        <f>ROW(Source!A75)</f>
        <v>75</v>
      </c>
      <c r="B266">
        <v>34744229</v>
      </c>
      <c r="C266">
        <v>34744560</v>
      </c>
      <c r="D266">
        <v>31441732</v>
      </c>
      <c r="E266">
        <v>17</v>
      </c>
      <c r="F266">
        <v>1</v>
      </c>
      <c r="G266">
        <v>1</v>
      </c>
      <c r="H266">
        <v>3</v>
      </c>
      <c r="I266" t="s">
        <v>172</v>
      </c>
      <c r="K266" t="s">
        <v>173</v>
      </c>
      <c r="L266">
        <v>1339</v>
      </c>
      <c r="N266">
        <v>1007</v>
      </c>
      <c r="O266" t="s">
        <v>45</v>
      </c>
      <c r="P266" t="s">
        <v>45</v>
      </c>
      <c r="Q266">
        <v>1</v>
      </c>
      <c r="W266">
        <v>0</v>
      </c>
      <c r="X266">
        <v>369975625</v>
      </c>
      <c r="Y266">
        <v>3.6</v>
      </c>
      <c r="AA266">
        <v>342</v>
      </c>
      <c r="AB266">
        <v>0</v>
      </c>
      <c r="AC266">
        <v>0</v>
      </c>
      <c r="AD266">
        <v>0</v>
      </c>
      <c r="AE266">
        <v>51.45</v>
      </c>
      <c r="AF266">
        <v>0</v>
      </c>
      <c r="AG266">
        <v>0</v>
      </c>
      <c r="AH266">
        <v>0</v>
      </c>
      <c r="AI266">
        <v>6.78</v>
      </c>
      <c r="AJ266">
        <v>1</v>
      </c>
      <c r="AK266">
        <v>1</v>
      </c>
      <c r="AL266">
        <v>1</v>
      </c>
      <c r="AN266">
        <v>0</v>
      </c>
      <c r="AO266">
        <v>0</v>
      </c>
      <c r="AP266">
        <v>1</v>
      </c>
      <c r="AQ266">
        <v>0</v>
      </c>
      <c r="AR266">
        <v>0</v>
      </c>
      <c r="AT266">
        <v>3.6</v>
      </c>
      <c r="AV266">
        <v>0</v>
      </c>
      <c r="AW266">
        <v>2</v>
      </c>
      <c r="AX266">
        <v>34744582</v>
      </c>
      <c r="AY266">
        <v>2</v>
      </c>
      <c r="AZ266">
        <v>16384</v>
      </c>
      <c r="BA266">
        <v>266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CX266">
        <f>Y266*Source!I75</f>
        <v>0.75600000000000001</v>
      </c>
      <c r="CY266">
        <f>AA266</f>
        <v>342</v>
      </c>
      <c r="CZ266">
        <f>AE266</f>
        <v>51.45</v>
      </c>
      <c r="DA266">
        <f>AI266</f>
        <v>6.78</v>
      </c>
      <c r="DB266">
        <v>0</v>
      </c>
      <c r="DH266">
        <f>Source!I75*SmtRes!Y266</f>
        <v>0.75600000000000001</v>
      </c>
      <c r="DI266">
        <f>AA266</f>
        <v>342</v>
      </c>
      <c r="DJ266">
        <f>EtalonRes!Y266</f>
        <v>0</v>
      </c>
      <c r="DK266">
        <f>Source!BC75</f>
        <v>6.78</v>
      </c>
      <c r="GP266">
        <v>1</v>
      </c>
      <c r="GQ266">
        <v>-1</v>
      </c>
      <c r="GR266">
        <v>-1</v>
      </c>
    </row>
    <row r="267" spans="1:200" x14ac:dyDescent="0.2">
      <c r="A267">
        <f>ROW(Source!A75)</f>
        <v>75</v>
      </c>
      <c r="B267">
        <v>34744229</v>
      </c>
      <c r="C267">
        <v>34744560</v>
      </c>
      <c r="D267">
        <v>31440694</v>
      </c>
      <c r="E267">
        <v>17</v>
      </c>
      <c r="F267">
        <v>1</v>
      </c>
      <c r="G267">
        <v>1</v>
      </c>
      <c r="H267">
        <v>3</v>
      </c>
      <c r="I267" t="s">
        <v>182</v>
      </c>
      <c r="K267" t="s">
        <v>183</v>
      </c>
      <c r="L267">
        <v>1339</v>
      </c>
      <c r="N267">
        <v>1007</v>
      </c>
      <c r="O267" t="s">
        <v>45</v>
      </c>
      <c r="P267" t="s">
        <v>45</v>
      </c>
      <c r="Q267">
        <v>1</v>
      </c>
      <c r="W267">
        <v>0</v>
      </c>
      <c r="X267">
        <v>1239012555</v>
      </c>
      <c r="Y267">
        <v>25.2</v>
      </c>
      <c r="AA267">
        <v>1016.95</v>
      </c>
      <c r="AB267">
        <v>0</v>
      </c>
      <c r="AC267">
        <v>0</v>
      </c>
      <c r="AD267">
        <v>0</v>
      </c>
      <c r="AE267">
        <v>152.99</v>
      </c>
      <c r="AF267">
        <v>0</v>
      </c>
      <c r="AG267">
        <v>0</v>
      </c>
      <c r="AH267">
        <v>0</v>
      </c>
      <c r="AI267">
        <v>6.78</v>
      </c>
      <c r="AJ267">
        <v>1</v>
      </c>
      <c r="AK267">
        <v>1</v>
      </c>
      <c r="AL267">
        <v>1</v>
      </c>
      <c r="AN267">
        <v>0</v>
      </c>
      <c r="AO267">
        <v>0</v>
      </c>
      <c r="AP267">
        <v>1</v>
      </c>
      <c r="AQ267">
        <v>0</v>
      </c>
      <c r="AR267">
        <v>0</v>
      </c>
      <c r="AT267">
        <v>25.2</v>
      </c>
      <c r="AV267">
        <v>0</v>
      </c>
      <c r="AW267">
        <v>2</v>
      </c>
      <c r="AX267">
        <v>34744583</v>
      </c>
      <c r="AY267">
        <v>2</v>
      </c>
      <c r="AZ267">
        <v>16384</v>
      </c>
      <c r="BA267">
        <v>267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CX267">
        <f>Y267*Source!I75</f>
        <v>5.2919999999999998</v>
      </c>
      <c r="CY267">
        <f>AA267</f>
        <v>1016.95</v>
      </c>
      <c r="CZ267">
        <f>AE267</f>
        <v>152.99</v>
      </c>
      <c r="DA267">
        <f>AI267</f>
        <v>6.78</v>
      </c>
      <c r="DB267">
        <v>0</v>
      </c>
      <c r="DH267">
        <f>Source!I75*SmtRes!Y267</f>
        <v>5.2919999999999998</v>
      </c>
      <c r="DI267">
        <f>AA267</f>
        <v>1016.95</v>
      </c>
      <c r="DJ267">
        <f>EtalonRes!Y267</f>
        <v>0</v>
      </c>
      <c r="DK267">
        <f>Source!BC75</f>
        <v>6.78</v>
      </c>
      <c r="GP267">
        <v>1</v>
      </c>
      <c r="GQ267">
        <v>-1</v>
      </c>
      <c r="GR267">
        <v>-1</v>
      </c>
    </row>
    <row r="268" spans="1:200" x14ac:dyDescent="0.2">
      <c r="A268">
        <f>ROW(Source!A75)</f>
        <v>75</v>
      </c>
      <c r="B268">
        <v>34744229</v>
      </c>
      <c r="C268">
        <v>34744560</v>
      </c>
      <c r="D268">
        <v>31443310</v>
      </c>
      <c r="E268">
        <v>17</v>
      </c>
      <c r="F268">
        <v>1</v>
      </c>
      <c r="G268">
        <v>1</v>
      </c>
      <c r="H268">
        <v>3</v>
      </c>
      <c r="I268" t="s">
        <v>160</v>
      </c>
      <c r="K268" t="s">
        <v>161</v>
      </c>
      <c r="L268">
        <v>1348</v>
      </c>
      <c r="N268">
        <v>1009</v>
      </c>
      <c r="O268" t="s">
        <v>34</v>
      </c>
      <c r="P268" t="s">
        <v>34</v>
      </c>
      <c r="Q268">
        <v>1000</v>
      </c>
      <c r="W268">
        <v>0</v>
      </c>
      <c r="X268">
        <v>-581957658</v>
      </c>
      <c r="Y268">
        <v>11.73</v>
      </c>
      <c r="AA268">
        <v>413.33300000000003</v>
      </c>
      <c r="AB268">
        <v>0</v>
      </c>
      <c r="AC268">
        <v>0</v>
      </c>
      <c r="AD268">
        <v>0</v>
      </c>
      <c r="AE268">
        <v>62.18</v>
      </c>
      <c r="AF268">
        <v>0</v>
      </c>
      <c r="AG268">
        <v>0</v>
      </c>
      <c r="AH268">
        <v>0</v>
      </c>
      <c r="AI268">
        <v>6.78</v>
      </c>
      <c r="AJ268">
        <v>1</v>
      </c>
      <c r="AK268">
        <v>1</v>
      </c>
      <c r="AL268">
        <v>1</v>
      </c>
      <c r="AN268">
        <v>0</v>
      </c>
      <c r="AO268">
        <v>0</v>
      </c>
      <c r="AP268">
        <v>1</v>
      </c>
      <c r="AQ268">
        <v>0</v>
      </c>
      <c r="AR268">
        <v>0</v>
      </c>
      <c r="AT268">
        <v>11.73</v>
      </c>
      <c r="AV268">
        <v>0</v>
      </c>
      <c r="AW268">
        <v>2</v>
      </c>
      <c r="AX268">
        <v>34744584</v>
      </c>
      <c r="AY268">
        <v>2</v>
      </c>
      <c r="AZ268">
        <v>16384</v>
      </c>
      <c r="BA268">
        <v>268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CX268">
        <f>Y268*Source!I75</f>
        <v>2.4632999999999998</v>
      </c>
      <c r="CY268">
        <f>AA268</f>
        <v>413.33300000000003</v>
      </c>
      <c r="CZ268">
        <f>AE268</f>
        <v>62.18</v>
      </c>
      <c r="DA268">
        <f>AI268</f>
        <v>6.78</v>
      </c>
      <c r="DB268">
        <v>0</v>
      </c>
      <c r="DH268">
        <f>Source!I75*SmtRes!Y268</f>
        <v>2.4632999999999998</v>
      </c>
      <c r="DI268">
        <f>AA268</f>
        <v>413.33300000000003</v>
      </c>
      <c r="DJ268">
        <f>EtalonRes!Y268</f>
        <v>0</v>
      </c>
      <c r="DK268">
        <f>Source!BC75</f>
        <v>6.78</v>
      </c>
      <c r="GP268">
        <v>1</v>
      </c>
      <c r="GQ268">
        <v>-1</v>
      </c>
      <c r="GR268">
        <v>-1</v>
      </c>
    </row>
  </sheetData>
  <printOptions gridLines="1"/>
  <pageMargins left="0.75" right="0.75" top="1" bottom="1" header="0.5" footer="0.5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68"/>
  <sheetViews>
    <sheetView zoomScaleNormal="100" workbookViewId="0"/>
  </sheetViews>
  <sheetFormatPr defaultRowHeight="12.75" x14ac:dyDescent="0.2"/>
  <cols>
    <col min="1" max="1025" width="8.5703125"/>
  </cols>
  <sheetData>
    <row r="1" spans="1:44" x14ac:dyDescent="0.2">
      <c r="A1">
        <f>ROW(Source!A24)</f>
        <v>24</v>
      </c>
      <c r="B1">
        <v>34744294</v>
      </c>
      <c r="C1">
        <v>34744291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519</v>
      </c>
      <c r="K1" t="s">
        <v>520</v>
      </c>
      <c r="L1">
        <v>1191</v>
      </c>
      <c r="N1">
        <v>1013</v>
      </c>
      <c r="O1" t="s">
        <v>521</v>
      </c>
      <c r="P1" t="s">
        <v>521</v>
      </c>
      <c r="Q1">
        <v>1</v>
      </c>
      <c r="X1">
        <v>15.9</v>
      </c>
      <c r="Y1">
        <v>0</v>
      </c>
      <c r="Z1">
        <v>0</v>
      </c>
      <c r="AA1">
        <v>0</v>
      </c>
      <c r="AB1">
        <v>7.8</v>
      </c>
      <c r="AC1">
        <v>0</v>
      </c>
      <c r="AD1">
        <v>1</v>
      </c>
      <c r="AE1">
        <v>1</v>
      </c>
      <c r="AG1">
        <v>15.9</v>
      </c>
      <c r="AH1">
        <v>2</v>
      </c>
      <c r="AI1">
        <v>34744292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34744295</v>
      </c>
      <c r="C2">
        <v>34744291</v>
      </c>
      <c r="D2">
        <v>31526946</v>
      </c>
      <c r="E2">
        <v>1</v>
      </c>
      <c r="F2">
        <v>1</v>
      </c>
      <c r="G2">
        <v>1</v>
      </c>
      <c r="H2">
        <v>2</v>
      </c>
      <c r="I2" t="s">
        <v>522</v>
      </c>
      <c r="J2" t="s">
        <v>523</v>
      </c>
      <c r="K2" t="s">
        <v>524</v>
      </c>
      <c r="L2">
        <v>1368</v>
      </c>
      <c r="N2">
        <v>1011</v>
      </c>
      <c r="O2" t="s">
        <v>525</v>
      </c>
      <c r="P2" t="s">
        <v>525</v>
      </c>
      <c r="Q2">
        <v>1</v>
      </c>
      <c r="X2">
        <v>4.5999999999999996</v>
      </c>
      <c r="Y2">
        <v>0</v>
      </c>
      <c r="Z2">
        <v>6.66</v>
      </c>
      <c r="AA2">
        <v>0</v>
      </c>
      <c r="AB2">
        <v>0</v>
      </c>
      <c r="AC2">
        <v>0</v>
      </c>
      <c r="AD2">
        <v>1</v>
      </c>
      <c r="AE2">
        <v>0</v>
      </c>
      <c r="AG2">
        <v>4.5999999999999996</v>
      </c>
      <c r="AH2">
        <v>2</v>
      </c>
      <c r="AI2">
        <v>34744293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34744294</v>
      </c>
      <c r="C3">
        <v>34744291</v>
      </c>
      <c r="D3">
        <v>31709613</v>
      </c>
      <c r="E3">
        <v>1</v>
      </c>
      <c r="F3">
        <v>1</v>
      </c>
      <c r="G3">
        <v>1</v>
      </c>
      <c r="H3">
        <v>1</v>
      </c>
      <c r="I3" t="s">
        <v>519</v>
      </c>
      <c r="K3" t="s">
        <v>520</v>
      </c>
      <c r="L3">
        <v>1191</v>
      </c>
      <c r="N3">
        <v>1013</v>
      </c>
      <c r="O3" t="s">
        <v>521</v>
      </c>
      <c r="P3" t="s">
        <v>521</v>
      </c>
      <c r="Q3">
        <v>1</v>
      </c>
      <c r="X3">
        <v>15.9</v>
      </c>
      <c r="Y3">
        <v>0</v>
      </c>
      <c r="Z3">
        <v>0</v>
      </c>
      <c r="AA3">
        <v>0</v>
      </c>
      <c r="AB3">
        <v>7.8</v>
      </c>
      <c r="AC3">
        <v>0</v>
      </c>
      <c r="AD3">
        <v>1</v>
      </c>
      <c r="AE3">
        <v>1</v>
      </c>
      <c r="AG3">
        <v>15.9</v>
      </c>
      <c r="AH3">
        <v>2</v>
      </c>
      <c r="AI3">
        <v>34744292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34744295</v>
      </c>
      <c r="C4">
        <v>34744291</v>
      </c>
      <c r="D4">
        <v>31526946</v>
      </c>
      <c r="E4">
        <v>1</v>
      </c>
      <c r="F4">
        <v>1</v>
      </c>
      <c r="G4">
        <v>1</v>
      </c>
      <c r="H4">
        <v>2</v>
      </c>
      <c r="I4" t="s">
        <v>522</v>
      </c>
      <c r="J4" t="s">
        <v>523</v>
      </c>
      <c r="K4" t="s">
        <v>524</v>
      </c>
      <c r="L4">
        <v>1368</v>
      </c>
      <c r="N4">
        <v>1011</v>
      </c>
      <c r="O4" t="s">
        <v>525</v>
      </c>
      <c r="P4" t="s">
        <v>525</v>
      </c>
      <c r="Q4">
        <v>1</v>
      </c>
      <c r="X4">
        <v>4.5999999999999996</v>
      </c>
      <c r="Y4">
        <v>0</v>
      </c>
      <c r="Z4">
        <v>6.66</v>
      </c>
      <c r="AA4">
        <v>0</v>
      </c>
      <c r="AB4">
        <v>0</v>
      </c>
      <c r="AC4">
        <v>0</v>
      </c>
      <c r="AD4">
        <v>1</v>
      </c>
      <c r="AE4">
        <v>0</v>
      </c>
      <c r="AG4">
        <v>4.5999999999999996</v>
      </c>
      <c r="AH4">
        <v>2</v>
      </c>
      <c r="AI4">
        <v>34744293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34744300</v>
      </c>
      <c r="C5">
        <v>34744296</v>
      </c>
      <c r="D5">
        <v>31709613</v>
      </c>
      <c r="E5">
        <v>1</v>
      </c>
      <c r="F5">
        <v>1</v>
      </c>
      <c r="G5">
        <v>1</v>
      </c>
      <c r="H5">
        <v>1</v>
      </c>
      <c r="I5" t="s">
        <v>519</v>
      </c>
      <c r="K5" t="s">
        <v>520</v>
      </c>
      <c r="L5">
        <v>1191</v>
      </c>
      <c r="N5">
        <v>1013</v>
      </c>
      <c r="O5" t="s">
        <v>521</v>
      </c>
      <c r="P5" t="s">
        <v>521</v>
      </c>
      <c r="Q5">
        <v>1</v>
      </c>
      <c r="X5">
        <v>9.2100000000000009</v>
      </c>
      <c r="Y5">
        <v>0</v>
      </c>
      <c r="Z5">
        <v>0</v>
      </c>
      <c r="AA5">
        <v>0</v>
      </c>
      <c r="AB5">
        <v>7.8</v>
      </c>
      <c r="AC5">
        <v>0</v>
      </c>
      <c r="AD5">
        <v>1</v>
      </c>
      <c r="AE5">
        <v>1</v>
      </c>
      <c r="AG5">
        <v>9.2100000000000009</v>
      </c>
      <c r="AH5">
        <v>2</v>
      </c>
      <c r="AI5">
        <v>34744297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ROW(Source!A26)</f>
        <v>26</v>
      </c>
      <c r="B6">
        <v>34744301</v>
      </c>
      <c r="C6">
        <v>34744296</v>
      </c>
      <c r="D6">
        <v>31526951</v>
      </c>
      <c r="E6">
        <v>1</v>
      </c>
      <c r="F6">
        <v>1</v>
      </c>
      <c r="G6">
        <v>1</v>
      </c>
      <c r="H6">
        <v>2</v>
      </c>
      <c r="I6" t="s">
        <v>526</v>
      </c>
      <c r="J6" t="s">
        <v>527</v>
      </c>
      <c r="K6" t="s">
        <v>528</v>
      </c>
      <c r="L6">
        <v>1368</v>
      </c>
      <c r="N6">
        <v>1011</v>
      </c>
      <c r="O6" t="s">
        <v>525</v>
      </c>
      <c r="P6" t="s">
        <v>525</v>
      </c>
      <c r="Q6">
        <v>1</v>
      </c>
      <c r="X6">
        <v>0.11</v>
      </c>
      <c r="Y6">
        <v>0</v>
      </c>
      <c r="Z6">
        <v>1.7</v>
      </c>
      <c r="AA6">
        <v>0</v>
      </c>
      <c r="AB6">
        <v>0</v>
      </c>
      <c r="AC6">
        <v>0</v>
      </c>
      <c r="AD6">
        <v>1</v>
      </c>
      <c r="AE6">
        <v>0</v>
      </c>
      <c r="AG6">
        <v>0.11</v>
      </c>
      <c r="AH6">
        <v>2</v>
      </c>
      <c r="AI6">
        <v>34744298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ROW(Source!A26)</f>
        <v>26</v>
      </c>
      <c r="B7">
        <v>34744302</v>
      </c>
      <c r="C7">
        <v>34744296</v>
      </c>
      <c r="D7">
        <v>31443675</v>
      </c>
      <c r="E7">
        <v>17</v>
      </c>
      <c r="F7">
        <v>1</v>
      </c>
      <c r="G7">
        <v>1</v>
      </c>
      <c r="H7">
        <v>3</v>
      </c>
      <c r="I7" t="s">
        <v>180</v>
      </c>
      <c r="K7" t="s">
        <v>181</v>
      </c>
      <c r="L7">
        <v>1348</v>
      </c>
      <c r="N7">
        <v>1009</v>
      </c>
      <c r="O7" t="s">
        <v>34</v>
      </c>
      <c r="P7" t="s">
        <v>34</v>
      </c>
      <c r="Q7">
        <v>1000</v>
      </c>
      <c r="X7">
        <v>0.1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G7">
        <v>0.1</v>
      </c>
      <c r="AH7">
        <v>2</v>
      </c>
      <c r="AI7">
        <v>34744299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ROW(Source!A27)</f>
        <v>27</v>
      </c>
      <c r="B8">
        <v>34744300</v>
      </c>
      <c r="C8">
        <v>34744296</v>
      </c>
      <c r="D8">
        <v>31709613</v>
      </c>
      <c r="E8">
        <v>1</v>
      </c>
      <c r="F8">
        <v>1</v>
      </c>
      <c r="G8">
        <v>1</v>
      </c>
      <c r="H8">
        <v>1</v>
      </c>
      <c r="I8" t="s">
        <v>519</v>
      </c>
      <c r="K8" t="s">
        <v>520</v>
      </c>
      <c r="L8">
        <v>1191</v>
      </c>
      <c r="N8">
        <v>1013</v>
      </c>
      <c r="O8" t="s">
        <v>521</v>
      </c>
      <c r="P8" t="s">
        <v>521</v>
      </c>
      <c r="Q8">
        <v>1</v>
      </c>
      <c r="X8">
        <v>9.2100000000000009</v>
      </c>
      <c r="Y8">
        <v>0</v>
      </c>
      <c r="Z8">
        <v>0</v>
      </c>
      <c r="AA8">
        <v>0</v>
      </c>
      <c r="AB8">
        <v>7.8</v>
      </c>
      <c r="AC8">
        <v>0</v>
      </c>
      <c r="AD8">
        <v>1</v>
      </c>
      <c r="AE8">
        <v>1</v>
      </c>
      <c r="AG8">
        <v>9.2100000000000009</v>
      </c>
      <c r="AH8">
        <v>2</v>
      </c>
      <c r="AI8">
        <v>34744297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ROW(Source!A27)</f>
        <v>27</v>
      </c>
      <c r="B9">
        <v>34744301</v>
      </c>
      <c r="C9">
        <v>34744296</v>
      </c>
      <c r="D9">
        <v>31526951</v>
      </c>
      <c r="E9">
        <v>1</v>
      </c>
      <c r="F9">
        <v>1</v>
      </c>
      <c r="G9">
        <v>1</v>
      </c>
      <c r="H9">
        <v>2</v>
      </c>
      <c r="I9" t="s">
        <v>526</v>
      </c>
      <c r="J9" t="s">
        <v>527</v>
      </c>
      <c r="K9" t="s">
        <v>528</v>
      </c>
      <c r="L9">
        <v>1368</v>
      </c>
      <c r="N9">
        <v>1011</v>
      </c>
      <c r="O9" t="s">
        <v>525</v>
      </c>
      <c r="P9" t="s">
        <v>525</v>
      </c>
      <c r="Q9">
        <v>1</v>
      </c>
      <c r="X9">
        <v>0.11</v>
      </c>
      <c r="Y9">
        <v>0</v>
      </c>
      <c r="Z9">
        <v>1.7</v>
      </c>
      <c r="AA9">
        <v>0</v>
      </c>
      <c r="AB9">
        <v>0</v>
      </c>
      <c r="AC9">
        <v>0</v>
      </c>
      <c r="AD9">
        <v>1</v>
      </c>
      <c r="AE9">
        <v>0</v>
      </c>
      <c r="AG9">
        <v>0.11</v>
      </c>
      <c r="AH9">
        <v>2</v>
      </c>
      <c r="AI9">
        <v>34744298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ROW(Source!A27)</f>
        <v>27</v>
      </c>
      <c r="B10">
        <v>34744302</v>
      </c>
      <c r="C10">
        <v>34744296</v>
      </c>
      <c r="D10">
        <v>31443675</v>
      </c>
      <c r="E10">
        <v>17</v>
      </c>
      <c r="F10">
        <v>1</v>
      </c>
      <c r="G10">
        <v>1</v>
      </c>
      <c r="H10">
        <v>3</v>
      </c>
      <c r="I10" t="s">
        <v>180</v>
      </c>
      <c r="K10" t="s">
        <v>181</v>
      </c>
      <c r="L10">
        <v>1348</v>
      </c>
      <c r="N10">
        <v>1009</v>
      </c>
      <c r="O10" t="s">
        <v>34</v>
      </c>
      <c r="P10" t="s">
        <v>34</v>
      </c>
      <c r="Q10">
        <v>1000</v>
      </c>
      <c r="X10">
        <v>0.1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G10">
        <v>0.1</v>
      </c>
      <c r="AH10">
        <v>2</v>
      </c>
      <c r="AI10">
        <v>34744299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ROW(Source!A30)</f>
        <v>30</v>
      </c>
      <c r="B11">
        <v>34744309</v>
      </c>
      <c r="C11">
        <v>34744304</v>
      </c>
      <c r="D11">
        <v>31712762</v>
      </c>
      <c r="E11">
        <v>1</v>
      </c>
      <c r="F11">
        <v>1</v>
      </c>
      <c r="G11">
        <v>1</v>
      </c>
      <c r="H11">
        <v>1</v>
      </c>
      <c r="I11" t="s">
        <v>529</v>
      </c>
      <c r="K11" t="s">
        <v>530</v>
      </c>
      <c r="L11">
        <v>1191</v>
      </c>
      <c r="N11">
        <v>1013</v>
      </c>
      <c r="O11" t="s">
        <v>521</v>
      </c>
      <c r="P11" t="s">
        <v>521</v>
      </c>
      <c r="Q11">
        <v>1</v>
      </c>
      <c r="X11">
        <v>27.08</v>
      </c>
      <c r="Y11">
        <v>0</v>
      </c>
      <c r="Z11">
        <v>0</v>
      </c>
      <c r="AA11">
        <v>0</v>
      </c>
      <c r="AB11">
        <v>8.09</v>
      </c>
      <c r="AC11">
        <v>0</v>
      </c>
      <c r="AD11">
        <v>1</v>
      </c>
      <c r="AE11">
        <v>1</v>
      </c>
      <c r="AG11">
        <v>27.08</v>
      </c>
      <c r="AH11">
        <v>2</v>
      </c>
      <c r="AI11">
        <v>34744305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ROW(Source!A30)</f>
        <v>30</v>
      </c>
      <c r="B12">
        <v>34744310</v>
      </c>
      <c r="C12">
        <v>34744304</v>
      </c>
      <c r="D12">
        <v>31709492</v>
      </c>
      <c r="E12">
        <v>1</v>
      </c>
      <c r="F12">
        <v>1</v>
      </c>
      <c r="G12">
        <v>1</v>
      </c>
      <c r="H12">
        <v>1</v>
      </c>
      <c r="I12" t="s">
        <v>531</v>
      </c>
      <c r="K12" t="s">
        <v>532</v>
      </c>
      <c r="L12">
        <v>1191</v>
      </c>
      <c r="N12">
        <v>1013</v>
      </c>
      <c r="O12" t="s">
        <v>521</v>
      </c>
      <c r="P12" t="s">
        <v>521</v>
      </c>
      <c r="Q12">
        <v>1</v>
      </c>
      <c r="X12">
        <v>0.42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2</v>
      </c>
      <c r="AG12">
        <v>0.42</v>
      </c>
      <c r="AH12">
        <v>2</v>
      </c>
      <c r="AI12">
        <v>34744306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ROW(Source!A30)</f>
        <v>30</v>
      </c>
      <c r="B13">
        <v>34744311</v>
      </c>
      <c r="C13">
        <v>34744304</v>
      </c>
      <c r="D13">
        <v>31526651</v>
      </c>
      <c r="E13">
        <v>1</v>
      </c>
      <c r="F13">
        <v>1</v>
      </c>
      <c r="G13">
        <v>1</v>
      </c>
      <c r="H13">
        <v>2</v>
      </c>
      <c r="I13" t="s">
        <v>533</v>
      </c>
      <c r="J13" t="s">
        <v>534</v>
      </c>
      <c r="K13" t="s">
        <v>535</v>
      </c>
      <c r="L13">
        <v>1368</v>
      </c>
      <c r="N13">
        <v>1011</v>
      </c>
      <c r="O13" t="s">
        <v>525</v>
      </c>
      <c r="P13" t="s">
        <v>525</v>
      </c>
      <c r="Q13">
        <v>1</v>
      </c>
      <c r="X13">
        <v>0.42</v>
      </c>
      <c r="Y13">
        <v>0</v>
      </c>
      <c r="Z13">
        <v>86.4</v>
      </c>
      <c r="AA13">
        <v>13.5</v>
      </c>
      <c r="AB13">
        <v>0</v>
      </c>
      <c r="AC13">
        <v>0</v>
      </c>
      <c r="AD13">
        <v>1</v>
      </c>
      <c r="AE13">
        <v>0</v>
      </c>
      <c r="AG13">
        <v>0.42</v>
      </c>
      <c r="AH13">
        <v>2</v>
      </c>
      <c r="AI13">
        <v>34744307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ROW(Source!A30)</f>
        <v>30</v>
      </c>
      <c r="B14">
        <v>34744312</v>
      </c>
      <c r="C14">
        <v>34744304</v>
      </c>
      <c r="D14">
        <v>31443675</v>
      </c>
      <c r="E14">
        <v>17</v>
      </c>
      <c r="F14">
        <v>1</v>
      </c>
      <c r="G14">
        <v>1</v>
      </c>
      <c r="H14">
        <v>3</v>
      </c>
      <c r="I14" t="s">
        <v>180</v>
      </c>
      <c r="K14" t="s">
        <v>181</v>
      </c>
      <c r="L14">
        <v>1348</v>
      </c>
      <c r="N14">
        <v>1009</v>
      </c>
      <c r="O14" t="s">
        <v>34</v>
      </c>
      <c r="P14" t="s">
        <v>34</v>
      </c>
      <c r="Q14">
        <v>1000</v>
      </c>
      <c r="X14">
        <v>1.25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G14">
        <v>1.25</v>
      </c>
      <c r="AH14">
        <v>2</v>
      </c>
      <c r="AI14">
        <v>34744308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ROW(Source!A31)</f>
        <v>31</v>
      </c>
      <c r="B15">
        <v>34744309</v>
      </c>
      <c r="C15">
        <v>34744304</v>
      </c>
      <c r="D15">
        <v>31712762</v>
      </c>
      <c r="E15">
        <v>1</v>
      </c>
      <c r="F15">
        <v>1</v>
      </c>
      <c r="G15">
        <v>1</v>
      </c>
      <c r="H15">
        <v>1</v>
      </c>
      <c r="I15" t="s">
        <v>529</v>
      </c>
      <c r="K15" t="s">
        <v>530</v>
      </c>
      <c r="L15">
        <v>1191</v>
      </c>
      <c r="N15">
        <v>1013</v>
      </c>
      <c r="O15" t="s">
        <v>521</v>
      </c>
      <c r="P15" t="s">
        <v>521</v>
      </c>
      <c r="Q15">
        <v>1</v>
      </c>
      <c r="X15">
        <v>27.08</v>
      </c>
      <c r="Y15">
        <v>0</v>
      </c>
      <c r="Z15">
        <v>0</v>
      </c>
      <c r="AA15">
        <v>0</v>
      </c>
      <c r="AB15">
        <v>8.09</v>
      </c>
      <c r="AC15">
        <v>0</v>
      </c>
      <c r="AD15">
        <v>1</v>
      </c>
      <c r="AE15">
        <v>1</v>
      </c>
      <c r="AG15">
        <v>27.08</v>
      </c>
      <c r="AH15">
        <v>2</v>
      </c>
      <c r="AI15">
        <v>34744305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ROW(Source!A31)</f>
        <v>31</v>
      </c>
      <c r="B16">
        <v>34744310</v>
      </c>
      <c r="C16">
        <v>34744304</v>
      </c>
      <c r="D16">
        <v>31709492</v>
      </c>
      <c r="E16">
        <v>1</v>
      </c>
      <c r="F16">
        <v>1</v>
      </c>
      <c r="G16">
        <v>1</v>
      </c>
      <c r="H16">
        <v>1</v>
      </c>
      <c r="I16" t="s">
        <v>531</v>
      </c>
      <c r="K16" t="s">
        <v>532</v>
      </c>
      <c r="L16">
        <v>1191</v>
      </c>
      <c r="N16">
        <v>1013</v>
      </c>
      <c r="O16" t="s">
        <v>521</v>
      </c>
      <c r="P16" t="s">
        <v>521</v>
      </c>
      <c r="Q16">
        <v>1</v>
      </c>
      <c r="X16">
        <v>0.42</v>
      </c>
      <c r="Y16">
        <v>0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2</v>
      </c>
      <c r="AG16">
        <v>0.42</v>
      </c>
      <c r="AH16">
        <v>2</v>
      </c>
      <c r="AI16">
        <v>34744306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ROW(Source!A31)</f>
        <v>31</v>
      </c>
      <c r="B17">
        <v>34744311</v>
      </c>
      <c r="C17">
        <v>34744304</v>
      </c>
      <c r="D17">
        <v>31526651</v>
      </c>
      <c r="E17">
        <v>1</v>
      </c>
      <c r="F17">
        <v>1</v>
      </c>
      <c r="G17">
        <v>1</v>
      </c>
      <c r="H17">
        <v>2</v>
      </c>
      <c r="I17" t="s">
        <v>533</v>
      </c>
      <c r="J17" t="s">
        <v>534</v>
      </c>
      <c r="K17" t="s">
        <v>535</v>
      </c>
      <c r="L17">
        <v>1368</v>
      </c>
      <c r="N17">
        <v>1011</v>
      </c>
      <c r="O17" t="s">
        <v>525</v>
      </c>
      <c r="P17" t="s">
        <v>525</v>
      </c>
      <c r="Q17">
        <v>1</v>
      </c>
      <c r="X17">
        <v>0.42</v>
      </c>
      <c r="Y17">
        <v>0</v>
      </c>
      <c r="Z17">
        <v>86.4</v>
      </c>
      <c r="AA17">
        <v>13.5</v>
      </c>
      <c r="AB17">
        <v>0</v>
      </c>
      <c r="AC17">
        <v>0</v>
      </c>
      <c r="AD17">
        <v>1</v>
      </c>
      <c r="AE17">
        <v>0</v>
      </c>
      <c r="AG17">
        <v>0.42</v>
      </c>
      <c r="AH17">
        <v>2</v>
      </c>
      <c r="AI17">
        <v>34744307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ROW(Source!A31)</f>
        <v>31</v>
      </c>
      <c r="B18">
        <v>34744312</v>
      </c>
      <c r="C18">
        <v>34744304</v>
      </c>
      <c r="D18">
        <v>31443675</v>
      </c>
      <c r="E18">
        <v>17</v>
      </c>
      <c r="F18">
        <v>1</v>
      </c>
      <c r="G18">
        <v>1</v>
      </c>
      <c r="H18">
        <v>3</v>
      </c>
      <c r="I18" t="s">
        <v>180</v>
      </c>
      <c r="K18" t="s">
        <v>181</v>
      </c>
      <c r="L18">
        <v>1348</v>
      </c>
      <c r="N18">
        <v>1009</v>
      </c>
      <c r="O18" t="s">
        <v>34</v>
      </c>
      <c r="P18" t="s">
        <v>34</v>
      </c>
      <c r="Q18">
        <v>1000</v>
      </c>
      <c r="X18">
        <v>1.25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G18">
        <v>1.25</v>
      </c>
      <c r="AH18">
        <v>2</v>
      </c>
      <c r="AI18">
        <v>34744308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ROW(Source!A34)</f>
        <v>34</v>
      </c>
      <c r="B19">
        <v>34744322</v>
      </c>
      <c r="C19">
        <v>34744314</v>
      </c>
      <c r="D19">
        <v>31712735</v>
      </c>
      <c r="E19">
        <v>1</v>
      </c>
      <c r="F19">
        <v>1</v>
      </c>
      <c r="G19">
        <v>1</v>
      </c>
      <c r="H19">
        <v>1</v>
      </c>
      <c r="I19" t="s">
        <v>536</v>
      </c>
      <c r="K19" t="s">
        <v>537</v>
      </c>
      <c r="L19">
        <v>1191</v>
      </c>
      <c r="N19">
        <v>1013</v>
      </c>
      <c r="O19" t="s">
        <v>521</v>
      </c>
      <c r="P19" t="s">
        <v>521</v>
      </c>
      <c r="Q19">
        <v>1</v>
      </c>
      <c r="X19">
        <v>45.7</v>
      </c>
      <c r="Y19">
        <v>0</v>
      </c>
      <c r="Z19">
        <v>0</v>
      </c>
      <c r="AA19">
        <v>0</v>
      </c>
      <c r="AB19">
        <v>7.94</v>
      </c>
      <c r="AC19">
        <v>0</v>
      </c>
      <c r="AD19">
        <v>1</v>
      </c>
      <c r="AE19">
        <v>1</v>
      </c>
      <c r="AG19">
        <v>45.7</v>
      </c>
      <c r="AH19">
        <v>2</v>
      </c>
      <c r="AI19">
        <v>34744315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ROW(Source!A34)</f>
        <v>34</v>
      </c>
      <c r="B20">
        <v>34744323</v>
      </c>
      <c r="C20">
        <v>34744314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531</v>
      </c>
      <c r="K20" t="s">
        <v>532</v>
      </c>
      <c r="L20">
        <v>1191</v>
      </c>
      <c r="N20">
        <v>1013</v>
      </c>
      <c r="O20" t="s">
        <v>521</v>
      </c>
      <c r="P20" t="s">
        <v>521</v>
      </c>
      <c r="Q20">
        <v>1</v>
      </c>
      <c r="X20">
        <v>0.18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2</v>
      </c>
      <c r="AG20">
        <v>0.18</v>
      </c>
      <c r="AH20">
        <v>2</v>
      </c>
      <c r="AI20">
        <v>34744316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ROW(Source!A34)</f>
        <v>34</v>
      </c>
      <c r="B21">
        <v>34744324</v>
      </c>
      <c r="C21">
        <v>34744314</v>
      </c>
      <c r="D21">
        <v>31526951</v>
      </c>
      <c r="E21">
        <v>1</v>
      </c>
      <c r="F21">
        <v>1</v>
      </c>
      <c r="G21">
        <v>1</v>
      </c>
      <c r="H21">
        <v>2</v>
      </c>
      <c r="I21" t="s">
        <v>526</v>
      </c>
      <c r="J21" t="s">
        <v>527</v>
      </c>
      <c r="K21" t="s">
        <v>528</v>
      </c>
      <c r="L21">
        <v>1368</v>
      </c>
      <c r="N21">
        <v>1011</v>
      </c>
      <c r="O21" t="s">
        <v>525</v>
      </c>
      <c r="P21" t="s">
        <v>525</v>
      </c>
      <c r="Q21">
        <v>1</v>
      </c>
      <c r="X21">
        <v>0.23</v>
      </c>
      <c r="Y21">
        <v>0</v>
      </c>
      <c r="Z21">
        <v>1.7</v>
      </c>
      <c r="AA21">
        <v>0</v>
      </c>
      <c r="AB21">
        <v>0</v>
      </c>
      <c r="AC21">
        <v>0</v>
      </c>
      <c r="AD21">
        <v>1</v>
      </c>
      <c r="AE21">
        <v>0</v>
      </c>
      <c r="AG21">
        <v>0.23</v>
      </c>
      <c r="AH21">
        <v>2</v>
      </c>
      <c r="AI21">
        <v>34744317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ROW(Source!A34)</f>
        <v>34</v>
      </c>
      <c r="B22">
        <v>34744325</v>
      </c>
      <c r="C22">
        <v>34744314</v>
      </c>
      <c r="D22">
        <v>31528142</v>
      </c>
      <c r="E22">
        <v>1</v>
      </c>
      <c r="F22">
        <v>1</v>
      </c>
      <c r="G22">
        <v>1</v>
      </c>
      <c r="H22">
        <v>2</v>
      </c>
      <c r="I22" t="s">
        <v>538</v>
      </c>
      <c r="J22" t="s">
        <v>539</v>
      </c>
      <c r="K22" t="s">
        <v>540</v>
      </c>
      <c r="L22">
        <v>1368</v>
      </c>
      <c r="N22">
        <v>1011</v>
      </c>
      <c r="O22" t="s">
        <v>525</v>
      </c>
      <c r="P22" t="s">
        <v>525</v>
      </c>
      <c r="Q22">
        <v>1</v>
      </c>
      <c r="X22">
        <v>0.18</v>
      </c>
      <c r="Y22">
        <v>0</v>
      </c>
      <c r="Z22">
        <v>65.709999999999994</v>
      </c>
      <c r="AA22">
        <v>11.6</v>
      </c>
      <c r="AB22">
        <v>0</v>
      </c>
      <c r="AC22">
        <v>0</v>
      </c>
      <c r="AD22">
        <v>1</v>
      </c>
      <c r="AE22">
        <v>0</v>
      </c>
      <c r="AG22">
        <v>0.18</v>
      </c>
      <c r="AH22">
        <v>2</v>
      </c>
      <c r="AI22">
        <v>34744318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ROW(Source!A34)</f>
        <v>34</v>
      </c>
      <c r="B23">
        <v>34744326</v>
      </c>
      <c r="C23">
        <v>34744314</v>
      </c>
      <c r="D23">
        <v>31443675</v>
      </c>
      <c r="E23">
        <v>17</v>
      </c>
      <c r="F23">
        <v>1</v>
      </c>
      <c r="G23">
        <v>1</v>
      </c>
      <c r="H23">
        <v>3</v>
      </c>
      <c r="I23" t="s">
        <v>180</v>
      </c>
      <c r="K23" t="s">
        <v>181</v>
      </c>
      <c r="L23">
        <v>1348</v>
      </c>
      <c r="N23">
        <v>1009</v>
      </c>
      <c r="O23" t="s">
        <v>34</v>
      </c>
      <c r="P23" t="s">
        <v>34</v>
      </c>
      <c r="Q23">
        <v>1000</v>
      </c>
      <c r="X23">
        <v>1.27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G23">
        <v>1.27</v>
      </c>
      <c r="AH23">
        <v>2</v>
      </c>
      <c r="AI23">
        <v>34744319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ROW(Source!A34)</f>
        <v>34</v>
      </c>
      <c r="B24">
        <v>34744327</v>
      </c>
      <c r="C24">
        <v>34744314</v>
      </c>
      <c r="D24">
        <v>31449148</v>
      </c>
      <c r="E24">
        <v>1</v>
      </c>
      <c r="F24">
        <v>1</v>
      </c>
      <c r="G24">
        <v>1</v>
      </c>
      <c r="H24">
        <v>3</v>
      </c>
      <c r="I24" t="s">
        <v>56</v>
      </c>
      <c r="J24" t="s">
        <v>541</v>
      </c>
      <c r="K24" t="s">
        <v>57</v>
      </c>
      <c r="L24">
        <v>1348</v>
      </c>
      <c r="N24">
        <v>1009</v>
      </c>
      <c r="O24" t="s">
        <v>34</v>
      </c>
      <c r="P24" t="s">
        <v>34</v>
      </c>
      <c r="Q24">
        <v>1000</v>
      </c>
      <c r="X24">
        <v>1E-3</v>
      </c>
      <c r="Y24">
        <v>11978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G24">
        <v>1E-3</v>
      </c>
      <c r="AH24">
        <v>2</v>
      </c>
      <c r="AI24">
        <v>34744320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ROW(Source!A34)</f>
        <v>34</v>
      </c>
      <c r="B25">
        <v>34744328</v>
      </c>
      <c r="C25">
        <v>34744314</v>
      </c>
      <c r="D25">
        <v>31443701</v>
      </c>
      <c r="E25">
        <v>17</v>
      </c>
      <c r="F25">
        <v>1</v>
      </c>
      <c r="G25">
        <v>1</v>
      </c>
      <c r="H25">
        <v>3</v>
      </c>
      <c r="I25" t="s">
        <v>167</v>
      </c>
      <c r="K25" t="s">
        <v>168</v>
      </c>
      <c r="L25">
        <v>1339</v>
      </c>
      <c r="N25">
        <v>1007</v>
      </c>
      <c r="O25" t="s">
        <v>45</v>
      </c>
      <c r="P25" t="s">
        <v>45</v>
      </c>
      <c r="Q25">
        <v>1</v>
      </c>
      <c r="X25">
        <v>0.8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G25">
        <v>0.8</v>
      </c>
      <c r="AH25">
        <v>2</v>
      </c>
      <c r="AI25">
        <v>34744321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ROW(Source!A35)</f>
        <v>35</v>
      </c>
      <c r="B26">
        <v>34744322</v>
      </c>
      <c r="C26">
        <v>34744314</v>
      </c>
      <c r="D26">
        <v>31712735</v>
      </c>
      <c r="E26">
        <v>1</v>
      </c>
      <c r="F26">
        <v>1</v>
      </c>
      <c r="G26">
        <v>1</v>
      </c>
      <c r="H26">
        <v>1</v>
      </c>
      <c r="I26" t="s">
        <v>536</v>
      </c>
      <c r="K26" t="s">
        <v>537</v>
      </c>
      <c r="L26">
        <v>1191</v>
      </c>
      <c r="N26">
        <v>1013</v>
      </c>
      <c r="O26" t="s">
        <v>521</v>
      </c>
      <c r="P26" t="s">
        <v>521</v>
      </c>
      <c r="Q26">
        <v>1</v>
      </c>
      <c r="X26">
        <v>45.7</v>
      </c>
      <c r="Y26">
        <v>0</v>
      </c>
      <c r="Z26">
        <v>0</v>
      </c>
      <c r="AA26">
        <v>0</v>
      </c>
      <c r="AB26">
        <v>7.94</v>
      </c>
      <c r="AC26">
        <v>0</v>
      </c>
      <c r="AD26">
        <v>1</v>
      </c>
      <c r="AE26">
        <v>1</v>
      </c>
      <c r="AG26">
        <v>45.7</v>
      </c>
      <c r="AH26">
        <v>2</v>
      </c>
      <c r="AI26">
        <v>34744315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ROW(Source!A35)</f>
        <v>35</v>
      </c>
      <c r="B27">
        <v>34744323</v>
      </c>
      <c r="C27">
        <v>34744314</v>
      </c>
      <c r="D27">
        <v>31709492</v>
      </c>
      <c r="E27">
        <v>1</v>
      </c>
      <c r="F27">
        <v>1</v>
      </c>
      <c r="G27">
        <v>1</v>
      </c>
      <c r="H27">
        <v>1</v>
      </c>
      <c r="I27" t="s">
        <v>531</v>
      </c>
      <c r="K27" t="s">
        <v>532</v>
      </c>
      <c r="L27">
        <v>1191</v>
      </c>
      <c r="N27">
        <v>1013</v>
      </c>
      <c r="O27" t="s">
        <v>521</v>
      </c>
      <c r="P27" t="s">
        <v>521</v>
      </c>
      <c r="Q27">
        <v>1</v>
      </c>
      <c r="X27">
        <v>0.18</v>
      </c>
      <c r="Y27">
        <v>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2</v>
      </c>
      <c r="AG27">
        <v>0.18</v>
      </c>
      <c r="AH27">
        <v>2</v>
      </c>
      <c r="AI27">
        <v>34744316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ROW(Source!A35)</f>
        <v>35</v>
      </c>
      <c r="B28">
        <v>34744324</v>
      </c>
      <c r="C28">
        <v>34744314</v>
      </c>
      <c r="D28">
        <v>31526951</v>
      </c>
      <c r="E28">
        <v>1</v>
      </c>
      <c r="F28">
        <v>1</v>
      </c>
      <c r="G28">
        <v>1</v>
      </c>
      <c r="H28">
        <v>2</v>
      </c>
      <c r="I28" t="s">
        <v>526</v>
      </c>
      <c r="J28" t="s">
        <v>527</v>
      </c>
      <c r="K28" t="s">
        <v>528</v>
      </c>
      <c r="L28">
        <v>1368</v>
      </c>
      <c r="N28">
        <v>1011</v>
      </c>
      <c r="O28" t="s">
        <v>525</v>
      </c>
      <c r="P28" t="s">
        <v>525</v>
      </c>
      <c r="Q28">
        <v>1</v>
      </c>
      <c r="X28">
        <v>0.23</v>
      </c>
      <c r="Y28">
        <v>0</v>
      </c>
      <c r="Z28">
        <v>1.7</v>
      </c>
      <c r="AA28">
        <v>0</v>
      </c>
      <c r="AB28">
        <v>0</v>
      </c>
      <c r="AC28">
        <v>0</v>
      </c>
      <c r="AD28">
        <v>1</v>
      </c>
      <c r="AE28">
        <v>0</v>
      </c>
      <c r="AG28">
        <v>0.23</v>
      </c>
      <c r="AH28">
        <v>2</v>
      </c>
      <c r="AI28">
        <v>34744317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ROW(Source!A35)</f>
        <v>35</v>
      </c>
      <c r="B29">
        <v>34744325</v>
      </c>
      <c r="C29">
        <v>34744314</v>
      </c>
      <c r="D29">
        <v>31528142</v>
      </c>
      <c r="E29">
        <v>1</v>
      </c>
      <c r="F29">
        <v>1</v>
      </c>
      <c r="G29">
        <v>1</v>
      </c>
      <c r="H29">
        <v>2</v>
      </c>
      <c r="I29" t="s">
        <v>538</v>
      </c>
      <c r="J29" t="s">
        <v>539</v>
      </c>
      <c r="K29" t="s">
        <v>540</v>
      </c>
      <c r="L29">
        <v>1368</v>
      </c>
      <c r="N29">
        <v>1011</v>
      </c>
      <c r="O29" t="s">
        <v>525</v>
      </c>
      <c r="P29" t="s">
        <v>525</v>
      </c>
      <c r="Q29">
        <v>1</v>
      </c>
      <c r="X29">
        <v>0.18</v>
      </c>
      <c r="Y29">
        <v>0</v>
      </c>
      <c r="Z29">
        <v>65.709999999999994</v>
      </c>
      <c r="AA29">
        <v>11.6</v>
      </c>
      <c r="AB29">
        <v>0</v>
      </c>
      <c r="AC29">
        <v>0</v>
      </c>
      <c r="AD29">
        <v>1</v>
      </c>
      <c r="AE29">
        <v>0</v>
      </c>
      <c r="AG29">
        <v>0.18</v>
      </c>
      <c r="AH29">
        <v>2</v>
      </c>
      <c r="AI29">
        <v>34744318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ROW(Source!A35)</f>
        <v>35</v>
      </c>
      <c r="B30">
        <v>34744326</v>
      </c>
      <c r="C30">
        <v>34744314</v>
      </c>
      <c r="D30">
        <v>31443675</v>
      </c>
      <c r="E30">
        <v>17</v>
      </c>
      <c r="F30">
        <v>1</v>
      </c>
      <c r="G30">
        <v>1</v>
      </c>
      <c r="H30">
        <v>3</v>
      </c>
      <c r="I30" t="s">
        <v>180</v>
      </c>
      <c r="K30" t="s">
        <v>181</v>
      </c>
      <c r="L30">
        <v>1348</v>
      </c>
      <c r="N30">
        <v>1009</v>
      </c>
      <c r="O30" t="s">
        <v>34</v>
      </c>
      <c r="P30" t="s">
        <v>34</v>
      </c>
      <c r="Q30">
        <v>1000</v>
      </c>
      <c r="X30">
        <v>1.27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G30">
        <v>1.27</v>
      </c>
      <c r="AH30">
        <v>2</v>
      </c>
      <c r="AI30">
        <v>34744319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ROW(Source!A35)</f>
        <v>35</v>
      </c>
      <c r="B31">
        <v>34744327</v>
      </c>
      <c r="C31">
        <v>34744314</v>
      </c>
      <c r="D31">
        <v>31449148</v>
      </c>
      <c r="E31">
        <v>1</v>
      </c>
      <c r="F31">
        <v>1</v>
      </c>
      <c r="G31">
        <v>1</v>
      </c>
      <c r="H31">
        <v>3</v>
      </c>
      <c r="I31" t="s">
        <v>56</v>
      </c>
      <c r="J31" t="s">
        <v>541</v>
      </c>
      <c r="K31" t="s">
        <v>57</v>
      </c>
      <c r="L31">
        <v>1348</v>
      </c>
      <c r="N31">
        <v>1009</v>
      </c>
      <c r="O31" t="s">
        <v>34</v>
      </c>
      <c r="P31" t="s">
        <v>34</v>
      </c>
      <c r="Q31">
        <v>1000</v>
      </c>
      <c r="X31">
        <v>1E-3</v>
      </c>
      <c r="Y31">
        <v>11978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G31">
        <v>1E-3</v>
      </c>
      <c r="AH31">
        <v>2</v>
      </c>
      <c r="AI31">
        <v>34744320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ROW(Source!A35)</f>
        <v>35</v>
      </c>
      <c r="B32">
        <v>34744328</v>
      </c>
      <c r="C32">
        <v>34744314</v>
      </c>
      <c r="D32">
        <v>31443701</v>
      </c>
      <c r="E32">
        <v>17</v>
      </c>
      <c r="F32">
        <v>1</v>
      </c>
      <c r="G32">
        <v>1</v>
      </c>
      <c r="H32">
        <v>3</v>
      </c>
      <c r="I32" t="s">
        <v>167</v>
      </c>
      <c r="K32" t="s">
        <v>168</v>
      </c>
      <c r="L32">
        <v>1339</v>
      </c>
      <c r="N32">
        <v>1007</v>
      </c>
      <c r="O32" t="s">
        <v>45</v>
      </c>
      <c r="P32" t="s">
        <v>45</v>
      </c>
      <c r="Q32">
        <v>1</v>
      </c>
      <c r="X32">
        <v>0.8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G32">
        <v>0.8</v>
      </c>
      <c r="AH32">
        <v>2</v>
      </c>
      <c r="AI32">
        <v>34744321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ROW(Source!A40)</f>
        <v>40</v>
      </c>
      <c r="B33">
        <v>34744338</v>
      </c>
      <c r="C33">
        <v>34744331</v>
      </c>
      <c r="D33">
        <v>31714582</v>
      </c>
      <c r="E33">
        <v>1</v>
      </c>
      <c r="F33">
        <v>1</v>
      </c>
      <c r="G33">
        <v>1</v>
      </c>
      <c r="H33">
        <v>1</v>
      </c>
      <c r="I33" t="s">
        <v>542</v>
      </c>
      <c r="K33" t="s">
        <v>543</v>
      </c>
      <c r="L33">
        <v>1191</v>
      </c>
      <c r="N33">
        <v>1013</v>
      </c>
      <c r="O33" t="s">
        <v>521</v>
      </c>
      <c r="P33" t="s">
        <v>521</v>
      </c>
      <c r="Q33">
        <v>1</v>
      </c>
      <c r="X33">
        <v>1.42</v>
      </c>
      <c r="Y33">
        <v>0</v>
      </c>
      <c r="Z33">
        <v>0</v>
      </c>
      <c r="AA33">
        <v>0</v>
      </c>
      <c r="AB33">
        <v>8.3800000000000008</v>
      </c>
      <c r="AC33">
        <v>0</v>
      </c>
      <c r="AD33">
        <v>1</v>
      </c>
      <c r="AE33">
        <v>1</v>
      </c>
      <c r="AG33">
        <v>1.42</v>
      </c>
      <c r="AH33">
        <v>2</v>
      </c>
      <c r="AI33">
        <v>34744332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ROW(Source!A40)</f>
        <v>40</v>
      </c>
      <c r="B34">
        <v>34744339</v>
      </c>
      <c r="C34">
        <v>34744331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531</v>
      </c>
      <c r="K34" t="s">
        <v>532</v>
      </c>
      <c r="L34">
        <v>1191</v>
      </c>
      <c r="N34">
        <v>1013</v>
      </c>
      <c r="O34" t="s">
        <v>521</v>
      </c>
      <c r="P34" t="s">
        <v>521</v>
      </c>
      <c r="Q34">
        <v>1</v>
      </c>
      <c r="X34">
        <v>0.27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2</v>
      </c>
      <c r="AG34">
        <v>0.27</v>
      </c>
      <c r="AH34">
        <v>2</v>
      </c>
      <c r="AI34">
        <v>34744333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ROW(Source!A40)</f>
        <v>40</v>
      </c>
      <c r="B35">
        <v>34744340</v>
      </c>
      <c r="C35">
        <v>34744331</v>
      </c>
      <c r="D35">
        <v>31526951</v>
      </c>
      <c r="E35">
        <v>1</v>
      </c>
      <c r="F35">
        <v>1</v>
      </c>
      <c r="G35">
        <v>1</v>
      </c>
      <c r="H35">
        <v>2</v>
      </c>
      <c r="I35" t="s">
        <v>526</v>
      </c>
      <c r="J35" t="s">
        <v>527</v>
      </c>
      <c r="K35" t="s">
        <v>528</v>
      </c>
      <c r="L35">
        <v>1368</v>
      </c>
      <c r="N35">
        <v>1011</v>
      </c>
      <c r="O35" t="s">
        <v>525</v>
      </c>
      <c r="P35" t="s">
        <v>525</v>
      </c>
      <c r="Q35">
        <v>1</v>
      </c>
      <c r="X35">
        <v>0.51</v>
      </c>
      <c r="Y35">
        <v>0</v>
      </c>
      <c r="Z35">
        <v>1.7</v>
      </c>
      <c r="AA35">
        <v>0</v>
      </c>
      <c r="AB35">
        <v>0</v>
      </c>
      <c r="AC35">
        <v>0</v>
      </c>
      <c r="AD35">
        <v>1</v>
      </c>
      <c r="AE35">
        <v>0</v>
      </c>
      <c r="AG35">
        <v>0.51</v>
      </c>
      <c r="AH35">
        <v>2</v>
      </c>
      <c r="AI35">
        <v>34744334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ROW(Source!A40)</f>
        <v>40</v>
      </c>
      <c r="B36">
        <v>34744341</v>
      </c>
      <c r="C36">
        <v>34744331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538</v>
      </c>
      <c r="J36" t="s">
        <v>539</v>
      </c>
      <c r="K36" t="s">
        <v>540</v>
      </c>
      <c r="L36">
        <v>1368</v>
      </c>
      <c r="N36">
        <v>1011</v>
      </c>
      <c r="O36" t="s">
        <v>525</v>
      </c>
      <c r="P36" t="s">
        <v>525</v>
      </c>
      <c r="Q36">
        <v>1</v>
      </c>
      <c r="X36">
        <v>0.27</v>
      </c>
      <c r="Y36">
        <v>0</v>
      </c>
      <c r="Z36">
        <v>65.709999999999994</v>
      </c>
      <c r="AA36">
        <v>11.6</v>
      </c>
      <c r="AB36">
        <v>0</v>
      </c>
      <c r="AC36">
        <v>0</v>
      </c>
      <c r="AD36">
        <v>1</v>
      </c>
      <c r="AE36">
        <v>0</v>
      </c>
      <c r="AG36">
        <v>0.27</v>
      </c>
      <c r="AH36">
        <v>2</v>
      </c>
      <c r="AI36">
        <v>34744335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ROW(Source!A40)</f>
        <v>40</v>
      </c>
      <c r="B37">
        <v>34744342</v>
      </c>
      <c r="C37">
        <v>34744331</v>
      </c>
      <c r="D37">
        <v>31468893</v>
      </c>
      <c r="E37">
        <v>1</v>
      </c>
      <c r="F37">
        <v>1</v>
      </c>
      <c r="G37">
        <v>1</v>
      </c>
      <c r="H37">
        <v>3</v>
      </c>
      <c r="I37" t="s">
        <v>112</v>
      </c>
      <c r="J37" t="s">
        <v>544</v>
      </c>
      <c r="K37" t="s">
        <v>113</v>
      </c>
      <c r="L37">
        <v>1348</v>
      </c>
      <c r="N37">
        <v>1009</v>
      </c>
      <c r="O37" t="s">
        <v>34</v>
      </c>
      <c r="P37" t="s">
        <v>34</v>
      </c>
      <c r="Q37">
        <v>1000</v>
      </c>
      <c r="X37">
        <v>1E-3</v>
      </c>
      <c r="Y37">
        <v>5989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G37">
        <v>1E-3</v>
      </c>
      <c r="AH37">
        <v>2</v>
      </c>
      <c r="AI37">
        <v>34744336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ROW(Source!A40)</f>
        <v>40</v>
      </c>
      <c r="B38">
        <v>34744343</v>
      </c>
      <c r="C38">
        <v>34744331</v>
      </c>
      <c r="D38">
        <v>31474824</v>
      </c>
      <c r="E38">
        <v>1</v>
      </c>
      <c r="F38">
        <v>1</v>
      </c>
      <c r="G38">
        <v>1</v>
      </c>
      <c r="H38">
        <v>3</v>
      </c>
      <c r="I38" t="s">
        <v>97</v>
      </c>
      <c r="J38" t="s">
        <v>545</v>
      </c>
      <c r="K38" t="s">
        <v>98</v>
      </c>
      <c r="L38">
        <v>1339</v>
      </c>
      <c r="N38">
        <v>1007</v>
      </c>
      <c r="O38" t="s">
        <v>45</v>
      </c>
      <c r="P38" t="s">
        <v>45</v>
      </c>
      <c r="Q38">
        <v>1</v>
      </c>
      <c r="X38">
        <v>6.7000000000000004E-2</v>
      </c>
      <c r="Y38">
        <v>558.33000000000004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G38">
        <v>6.7000000000000004E-2</v>
      </c>
      <c r="AH38">
        <v>2</v>
      </c>
      <c r="AI38">
        <v>34744337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ROW(Source!A41)</f>
        <v>41</v>
      </c>
      <c r="B39">
        <v>34744338</v>
      </c>
      <c r="C39">
        <v>34744331</v>
      </c>
      <c r="D39">
        <v>31714582</v>
      </c>
      <c r="E39">
        <v>1</v>
      </c>
      <c r="F39">
        <v>1</v>
      </c>
      <c r="G39">
        <v>1</v>
      </c>
      <c r="H39">
        <v>1</v>
      </c>
      <c r="I39" t="s">
        <v>542</v>
      </c>
      <c r="K39" t="s">
        <v>543</v>
      </c>
      <c r="L39">
        <v>1191</v>
      </c>
      <c r="N39">
        <v>1013</v>
      </c>
      <c r="O39" t="s">
        <v>521</v>
      </c>
      <c r="P39" t="s">
        <v>521</v>
      </c>
      <c r="Q39">
        <v>1</v>
      </c>
      <c r="X39">
        <v>1.42</v>
      </c>
      <c r="Y39">
        <v>0</v>
      </c>
      <c r="Z39">
        <v>0</v>
      </c>
      <c r="AA39">
        <v>0</v>
      </c>
      <c r="AB39">
        <v>8.3800000000000008</v>
      </c>
      <c r="AC39">
        <v>0</v>
      </c>
      <c r="AD39">
        <v>1</v>
      </c>
      <c r="AE39">
        <v>1</v>
      </c>
      <c r="AG39">
        <v>1.42</v>
      </c>
      <c r="AH39">
        <v>2</v>
      </c>
      <c r="AI39">
        <v>34744332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ROW(Source!A41)</f>
        <v>41</v>
      </c>
      <c r="B40">
        <v>34744339</v>
      </c>
      <c r="C40">
        <v>34744331</v>
      </c>
      <c r="D40">
        <v>31709492</v>
      </c>
      <c r="E40">
        <v>1</v>
      </c>
      <c r="F40">
        <v>1</v>
      </c>
      <c r="G40">
        <v>1</v>
      </c>
      <c r="H40">
        <v>1</v>
      </c>
      <c r="I40" t="s">
        <v>531</v>
      </c>
      <c r="K40" t="s">
        <v>532</v>
      </c>
      <c r="L40">
        <v>1191</v>
      </c>
      <c r="N40">
        <v>1013</v>
      </c>
      <c r="O40" t="s">
        <v>521</v>
      </c>
      <c r="P40" t="s">
        <v>521</v>
      </c>
      <c r="Q40">
        <v>1</v>
      </c>
      <c r="X40">
        <v>0.27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2</v>
      </c>
      <c r="AG40">
        <v>0.27</v>
      </c>
      <c r="AH40">
        <v>2</v>
      </c>
      <c r="AI40">
        <v>34744333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ROW(Source!A41)</f>
        <v>41</v>
      </c>
      <c r="B41">
        <v>34744340</v>
      </c>
      <c r="C41">
        <v>34744331</v>
      </c>
      <c r="D41">
        <v>31526951</v>
      </c>
      <c r="E41">
        <v>1</v>
      </c>
      <c r="F41">
        <v>1</v>
      </c>
      <c r="G41">
        <v>1</v>
      </c>
      <c r="H41">
        <v>2</v>
      </c>
      <c r="I41" t="s">
        <v>526</v>
      </c>
      <c r="J41" t="s">
        <v>527</v>
      </c>
      <c r="K41" t="s">
        <v>528</v>
      </c>
      <c r="L41">
        <v>1368</v>
      </c>
      <c r="N41">
        <v>1011</v>
      </c>
      <c r="O41" t="s">
        <v>525</v>
      </c>
      <c r="P41" t="s">
        <v>525</v>
      </c>
      <c r="Q41">
        <v>1</v>
      </c>
      <c r="X41">
        <v>0.51</v>
      </c>
      <c r="Y41">
        <v>0</v>
      </c>
      <c r="Z41">
        <v>1.7</v>
      </c>
      <c r="AA41">
        <v>0</v>
      </c>
      <c r="AB41">
        <v>0</v>
      </c>
      <c r="AC41">
        <v>0</v>
      </c>
      <c r="AD41">
        <v>1</v>
      </c>
      <c r="AE41">
        <v>0</v>
      </c>
      <c r="AG41">
        <v>0.51</v>
      </c>
      <c r="AH41">
        <v>2</v>
      </c>
      <c r="AI41">
        <v>34744334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ROW(Source!A41)</f>
        <v>41</v>
      </c>
      <c r="B42">
        <v>34744341</v>
      </c>
      <c r="C42">
        <v>34744331</v>
      </c>
      <c r="D42">
        <v>31528142</v>
      </c>
      <c r="E42">
        <v>1</v>
      </c>
      <c r="F42">
        <v>1</v>
      </c>
      <c r="G42">
        <v>1</v>
      </c>
      <c r="H42">
        <v>2</v>
      </c>
      <c r="I42" t="s">
        <v>538</v>
      </c>
      <c r="J42" t="s">
        <v>539</v>
      </c>
      <c r="K42" t="s">
        <v>540</v>
      </c>
      <c r="L42">
        <v>1368</v>
      </c>
      <c r="N42">
        <v>1011</v>
      </c>
      <c r="O42" t="s">
        <v>525</v>
      </c>
      <c r="P42" t="s">
        <v>525</v>
      </c>
      <c r="Q42">
        <v>1</v>
      </c>
      <c r="X42">
        <v>0.27</v>
      </c>
      <c r="Y42">
        <v>0</v>
      </c>
      <c r="Z42">
        <v>65.709999999999994</v>
      </c>
      <c r="AA42">
        <v>11.6</v>
      </c>
      <c r="AB42">
        <v>0</v>
      </c>
      <c r="AC42">
        <v>0</v>
      </c>
      <c r="AD42">
        <v>1</v>
      </c>
      <c r="AE42">
        <v>0</v>
      </c>
      <c r="AG42">
        <v>0.27</v>
      </c>
      <c r="AH42">
        <v>2</v>
      </c>
      <c r="AI42">
        <v>34744335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ROW(Source!A41)</f>
        <v>41</v>
      </c>
      <c r="B43">
        <v>34744342</v>
      </c>
      <c r="C43">
        <v>34744331</v>
      </c>
      <c r="D43">
        <v>31468893</v>
      </c>
      <c r="E43">
        <v>1</v>
      </c>
      <c r="F43">
        <v>1</v>
      </c>
      <c r="G43">
        <v>1</v>
      </c>
      <c r="H43">
        <v>3</v>
      </c>
      <c r="I43" t="s">
        <v>112</v>
      </c>
      <c r="J43" t="s">
        <v>544</v>
      </c>
      <c r="K43" t="s">
        <v>113</v>
      </c>
      <c r="L43">
        <v>1348</v>
      </c>
      <c r="N43">
        <v>1009</v>
      </c>
      <c r="O43" t="s">
        <v>34</v>
      </c>
      <c r="P43" t="s">
        <v>34</v>
      </c>
      <c r="Q43">
        <v>1000</v>
      </c>
      <c r="X43">
        <v>1E-3</v>
      </c>
      <c r="Y43">
        <v>5989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G43">
        <v>1E-3</v>
      </c>
      <c r="AH43">
        <v>2</v>
      </c>
      <c r="AI43">
        <v>34744336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ROW(Source!A41)</f>
        <v>41</v>
      </c>
      <c r="B44">
        <v>34744343</v>
      </c>
      <c r="C44">
        <v>34744331</v>
      </c>
      <c r="D44">
        <v>31474824</v>
      </c>
      <c r="E44">
        <v>1</v>
      </c>
      <c r="F44">
        <v>1</v>
      </c>
      <c r="G44">
        <v>1</v>
      </c>
      <c r="H44">
        <v>3</v>
      </c>
      <c r="I44" t="s">
        <v>97</v>
      </c>
      <c r="J44" t="s">
        <v>545</v>
      </c>
      <c r="K44" t="s">
        <v>98</v>
      </c>
      <c r="L44">
        <v>1339</v>
      </c>
      <c r="N44">
        <v>1007</v>
      </c>
      <c r="O44" t="s">
        <v>45</v>
      </c>
      <c r="P44" t="s">
        <v>45</v>
      </c>
      <c r="Q44">
        <v>1</v>
      </c>
      <c r="X44">
        <v>6.7000000000000004E-2</v>
      </c>
      <c r="Y44">
        <v>558.33000000000004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G44">
        <v>6.7000000000000004E-2</v>
      </c>
      <c r="AH44">
        <v>2</v>
      </c>
      <c r="AI44">
        <v>34744337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ROW(Source!A42)</f>
        <v>42</v>
      </c>
      <c r="B45">
        <v>34744354</v>
      </c>
      <c r="C45">
        <v>34744344</v>
      </c>
      <c r="D45">
        <v>31711332</v>
      </c>
      <c r="E45">
        <v>1</v>
      </c>
      <c r="F45">
        <v>1</v>
      </c>
      <c r="G45">
        <v>1</v>
      </c>
      <c r="H45">
        <v>1</v>
      </c>
      <c r="I45" t="s">
        <v>546</v>
      </c>
      <c r="K45" t="s">
        <v>547</v>
      </c>
      <c r="L45">
        <v>1191</v>
      </c>
      <c r="N45">
        <v>1013</v>
      </c>
      <c r="O45" t="s">
        <v>521</v>
      </c>
      <c r="P45" t="s">
        <v>521</v>
      </c>
      <c r="Q45">
        <v>1</v>
      </c>
      <c r="X45">
        <v>12.3</v>
      </c>
      <c r="Y45">
        <v>0</v>
      </c>
      <c r="Z45">
        <v>0</v>
      </c>
      <c r="AA45">
        <v>0</v>
      </c>
      <c r="AB45">
        <v>8.17</v>
      </c>
      <c r="AC45">
        <v>0</v>
      </c>
      <c r="AD45">
        <v>1</v>
      </c>
      <c r="AE45">
        <v>1</v>
      </c>
      <c r="AG45">
        <v>12.3</v>
      </c>
      <c r="AH45">
        <v>2</v>
      </c>
      <c r="AI45">
        <v>34744345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ROW(Source!A42)</f>
        <v>42</v>
      </c>
      <c r="B46">
        <v>34744355</v>
      </c>
      <c r="C46">
        <v>34744344</v>
      </c>
      <c r="D46">
        <v>31709492</v>
      </c>
      <c r="E46">
        <v>1</v>
      </c>
      <c r="F46">
        <v>1</v>
      </c>
      <c r="G46">
        <v>1</v>
      </c>
      <c r="H46">
        <v>1</v>
      </c>
      <c r="I46" t="s">
        <v>531</v>
      </c>
      <c r="K46" t="s">
        <v>532</v>
      </c>
      <c r="L46">
        <v>1191</v>
      </c>
      <c r="N46">
        <v>1013</v>
      </c>
      <c r="O46" t="s">
        <v>521</v>
      </c>
      <c r="P46" t="s">
        <v>521</v>
      </c>
      <c r="Q46">
        <v>1</v>
      </c>
      <c r="X46">
        <v>0.01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2</v>
      </c>
      <c r="AG46">
        <v>0.01</v>
      </c>
      <c r="AH46">
        <v>2</v>
      </c>
      <c r="AI46">
        <v>34744346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ROW(Source!A42)</f>
        <v>42</v>
      </c>
      <c r="B47">
        <v>34744356</v>
      </c>
      <c r="C47">
        <v>34744344</v>
      </c>
      <c r="D47">
        <v>31528142</v>
      </c>
      <c r="E47">
        <v>1</v>
      </c>
      <c r="F47">
        <v>1</v>
      </c>
      <c r="G47">
        <v>1</v>
      </c>
      <c r="H47">
        <v>2</v>
      </c>
      <c r="I47" t="s">
        <v>538</v>
      </c>
      <c r="J47" t="s">
        <v>539</v>
      </c>
      <c r="K47" t="s">
        <v>540</v>
      </c>
      <c r="L47">
        <v>1368</v>
      </c>
      <c r="N47">
        <v>1011</v>
      </c>
      <c r="O47" t="s">
        <v>525</v>
      </c>
      <c r="P47" t="s">
        <v>525</v>
      </c>
      <c r="Q47">
        <v>1</v>
      </c>
      <c r="X47">
        <v>0.01</v>
      </c>
      <c r="Y47">
        <v>0</v>
      </c>
      <c r="Z47">
        <v>65.709999999999994</v>
      </c>
      <c r="AA47">
        <v>11.6</v>
      </c>
      <c r="AB47">
        <v>0</v>
      </c>
      <c r="AC47">
        <v>0</v>
      </c>
      <c r="AD47">
        <v>1</v>
      </c>
      <c r="AE47">
        <v>0</v>
      </c>
      <c r="AG47">
        <v>0.01</v>
      </c>
      <c r="AH47">
        <v>2</v>
      </c>
      <c r="AI47">
        <v>34744347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ROW(Source!A42)</f>
        <v>42</v>
      </c>
      <c r="B48">
        <v>34744357</v>
      </c>
      <c r="C48">
        <v>34744344</v>
      </c>
      <c r="D48">
        <v>31441178</v>
      </c>
      <c r="E48">
        <v>17</v>
      </c>
      <c r="F48">
        <v>1</v>
      </c>
      <c r="G48">
        <v>1</v>
      </c>
      <c r="H48">
        <v>3</v>
      </c>
      <c r="I48" t="s">
        <v>174</v>
      </c>
      <c r="K48" t="s">
        <v>175</v>
      </c>
      <c r="L48">
        <v>1327</v>
      </c>
      <c r="N48">
        <v>1005</v>
      </c>
      <c r="O48" t="s">
        <v>135</v>
      </c>
      <c r="P48" t="s">
        <v>135</v>
      </c>
      <c r="Q48">
        <v>1</v>
      </c>
      <c r="X48">
        <v>125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G48">
        <v>125</v>
      </c>
      <c r="AH48">
        <v>2</v>
      </c>
      <c r="AI48">
        <v>34744348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ROW(Source!A42)</f>
        <v>42</v>
      </c>
      <c r="B49">
        <v>34744358</v>
      </c>
      <c r="C49">
        <v>34744344</v>
      </c>
      <c r="D49">
        <v>31449148</v>
      </c>
      <c r="E49">
        <v>1</v>
      </c>
      <c r="F49">
        <v>1</v>
      </c>
      <c r="G49">
        <v>1</v>
      </c>
      <c r="H49">
        <v>3</v>
      </c>
      <c r="I49" t="s">
        <v>56</v>
      </c>
      <c r="J49" t="s">
        <v>541</v>
      </c>
      <c r="K49" t="s">
        <v>57</v>
      </c>
      <c r="L49">
        <v>1348</v>
      </c>
      <c r="N49">
        <v>1009</v>
      </c>
      <c r="O49" t="s">
        <v>34</v>
      </c>
      <c r="P49" t="s">
        <v>34</v>
      </c>
      <c r="Q49">
        <v>1000</v>
      </c>
      <c r="X49">
        <v>1.1E-4</v>
      </c>
      <c r="Y49">
        <v>11978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G49">
        <v>1.1E-4</v>
      </c>
      <c r="AH49">
        <v>2</v>
      </c>
      <c r="AI49">
        <v>34744349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ROW(Source!A42)</f>
        <v>42</v>
      </c>
      <c r="B50">
        <v>34744359</v>
      </c>
      <c r="C50">
        <v>34744344</v>
      </c>
      <c r="D50">
        <v>31450131</v>
      </c>
      <c r="E50">
        <v>1</v>
      </c>
      <c r="F50">
        <v>1</v>
      </c>
      <c r="G50">
        <v>1</v>
      </c>
      <c r="H50">
        <v>3</v>
      </c>
      <c r="I50" t="s">
        <v>84</v>
      </c>
      <c r="J50" t="s">
        <v>548</v>
      </c>
      <c r="K50" t="s">
        <v>85</v>
      </c>
      <c r="L50">
        <v>1348</v>
      </c>
      <c r="N50">
        <v>1009</v>
      </c>
      <c r="O50" t="s">
        <v>34</v>
      </c>
      <c r="P50" t="s">
        <v>34</v>
      </c>
      <c r="Q50">
        <v>1000</v>
      </c>
      <c r="X50">
        <v>8.4999999999999995E-4</v>
      </c>
      <c r="Y50">
        <v>87116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G50">
        <v>8.4999999999999995E-4</v>
      </c>
      <c r="AH50">
        <v>2</v>
      </c>
      <c r="AI50">
        <v>34744350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ROW(Source!A42)</f>
        <v>42</v>
      </c>
      <c r="B51">
        <v>34744360</v>
      </c>
      <c r="C51">
        <v>34744344</v>
      </c>
      <c r="D51">
        <v>31469117</v>
      </c>
      <c r="E51">
        <v>1</v>
      </c>
      <c r="F51">
        <v>1</v>
      </c>
      <c r="G51">
        <v>1</v>
      </c>
      <c r="H51">
        <v>3</v>
      </c>
      <c r="I51" t="s">
        <v>93</v>
      </c>
      <c r="J51" t="s">
        <v>549</v>
      </c>
      <c r="K51" t="s">
        <v>94</v>
      </c>
      <c r="L51">
        <v>1356</v>
      </c>
      <c r="N51">
        <v>1010</v>
      </c>
      <c r="O51" t="s">
        <v>95</v>
      </c>
      <c r="P51" t="s">
        <v>95</v>
      </c>
      <c r="Q51">
        <v>1000</v>
      </c>
      <c r="X51">
        <v>2.3599999999999999E-2</v>
      </c>
      <c r="Y51">
        <v>1400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G51">
        <v>2.3599999999999999E-2</v>
      </c>
      <c r="AH51">
        <v>2</v>
      </c>
      <c r="AI51">
        <v>34744351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ROW(Source!A42)</f>
        <v>42</v>
      </c>
      <c r="B52">
        <v>34744361</v>
      </c>
      <c r="C52">
        <v>34744344</v>
      </c>
      <c r="D52">
        <v>31470237</v>
      </c>
      <c r="E52">
        <v>1</v>
      </c>
      <c r="F52">
        <v>1</v>
      </c>
      <c r="G52">
        <v>1</v>
      </c>
      <c r="H52">
        <v>3</v>
      </c>
      <c r="I52" t="s">
        <v>123</v>
      </c>
      <c r="J52" t="s">
        <v>550</v>
      </c>
      <c r="K52" t="s">
        <v>124</v>
      </c>
      <c r="L52">
        <v>1348</v>
      </c>
      <c r="N52">
        <v>1009</v>
      </c>
      <c r="O52" t="s">
        <v>34</v>
      </c>
      <c r="P52" t="s">
        <v>34</v>
      </c>
      <c r="Q52">
        <v>1000</v>
      </c>
      <c r="X52">
        <v>8.4999999999999995E-4</v>
      </c>
      <c r="Y52">
        <v>8190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G52">
        <v>8.4999999999999995E-4</v>
      </c>
      <c r="AH52">
        <v>2</v>
      </c>
      <c r="AI52">
        <v>34744352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ROW(Source!A42)</f>
        <v>42</v>
      </c>
      <c r="B53">
        <v>34744362</v>
      </c>
      <c r="C53">
        <v>34744344</v>
      </c>
      <c r="D53">
        <v>31475867</v>
      </c>
      <c r="E53">
        <v>1</v>
      </c>
      <c r="F53">
        <v>1</v>
      </c>
      <c r="G53">
        <v>1</v>
      </c>
      <c r="H53">
        <v>3</v>
      </c>
      <c r="I53" t="s">
        <v>149</v>
      </c>
      <c r="J53" t="s">
        <v>551</v>
      </c>
      <c r="K53" t="s">
        <v>150</v>
      </c>
      <c r="L53">
        <v>1339</v>
      </c>
      <c r="N53">
        <v>1007</v>
      </c>
      <c r="O53" t="s">
        <v>45</v>
      </c>
      <c r="P53" t="s">
        <v>45</v>
      </c>
      <c r="Q53">
        <v>1</v>
      </c>
      <c r="X53">
        <v>3.3999999999999998E-3</v>
      </c>
      <c r="Y53">
        <v>14250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G53">
        <v>3.3999999999999998E-3</v>
      </c>
      <c r="AH53">
        <v>2</v>
      </c>
      <c r="AI53">
        <v>34744353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ROW(Source!A43)</f>
        <v>43</v>
      </c>
      <c r="B54">
        <v>34744354</v>
      </c>
      <c r="C54">
        <v>34744344</v>
      </c>
      <c r="D54">
        <v>31711332</v>
      </c>
      <c r="E54">
        <v>1</v>
      </c>
      <c r="F54">
        <v>1</v>
      </c>
      <c r="G54">
        <v>1</v>
      </c>
      <c r="H54">
        <v>1</v>
      </c>
      <c r="I54" t="s">
        <v>546</v>
      </c>
      <c r="K54" t="s">
        <v>547</v>
      </c>
      <c r="L54">
        <v>1191</v>
      </c>
      <c r="N54">
        <v>1013</v>
      </c>
      <c r="O54" t="s">
        <v>521</v>
      </c>
      <c r="P54" t="s">
        <v>521</v>
      </c>
      <c r="Q54">
        <v>1</v>
      </c>
      <c r="X54">
        <v>12.3</v>
      </c>
      <c r="Y54">
        <v>0</v>
      </c>
      <c r="Z54">
        <v>0</v>
      </c>
      <c r="AA54">
        <v>0</v>
      </c>
      <c r="AB54">
        <v>8.17</v>
      </c>
      <c r="AC54">
        <v>0</v>
      </c>
      <c r="AD54">
        <v>1</v>
      </c>
      <c r="AE54">
        <v>1</v>
      </c>
      <c r="AG54">
        <v>12.3</v>
      </c>
      <c r="AH54">
        <v>2</v>
      </c>
      <c r="AI54">
        <v>34744345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ROW(Source!A43)</f>
        <v>43</v>
      </c>
      <c r="B55">
        <v>34744355</v>
      </c>
      <c r="C55">
        <v>34744344</v>
      </c>
      <c r="D55">
        <v>31709492</v>
      </c>
      <c r="E55">
        <v>1</v>
      </c>
      <c r="F55">
        <v>1</v>
      </c>
      <c r="G55">
        <v>1</v>
      </c>
      <c r="H55">
        <v>1</v>
      </c>
      <c r="I55" t="s">
        <v>531</v>
      </c>
      <c r="K55" t="s">
        <v>532</v>
      </c>
      <c r="L55">
        <v>1191</v>
      </c>
      <c r="N55">
        <v>1013</v>
      </c>
      <c r="O55" t="s">
        <v>521</v>
      </c>
      <c r="P55" t="s">
        <v>521</v>
      </c>
      <c r="Q55">
        <v>1</v>
      </c>
      <c r="X55">
        <v>0.01</v>
      </c>
      <c r="Y55">
        <v>0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2</v>
      </c>
      <c r="AG55">
        <v>0.01</v>
      </c>
      <c r="AH55">
        <v>2</v>
      </c>
      <c r="AI55">
        <v>34744346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ROW(Source!A43)</f>
        <v>43</v>
      </c>
      <c r="B56">
        <v>34744356</v>
      </c>
      <c r="C56">
        <v>34744344</v>
      </c>
      <c r="D56">
        <v>31528142</v>
      </c>
      <c r="E56">
        <v>1</v>
      </c>
      <c r="F56">
        <v>1</v>
      </c>
      <c r="G56">
        <v>1</v>
      </c>
      <c r="H56">
        <v>2</v>
      </c>
      <c r="I56" t="s">
        <v>538</v>
      </c>
      <c r="J56" t="s">
        <v>539</v>
      </c>
      <c r="K56" t="s">
        <v>540</v>
      </c>
      <c r="L56">
        <v>1368</v>
      </c>
      <c r="N56">
        <v>1011</v>
      </c>
      <c r="O56" t="s">
        <v>525</v>
      </c>
      <c r="P56" t="s">
        <v>525</v>
      </c>
      <c r="Q56">
        <v>1</v>
      </c>
      <c r="X56">
        <v>0.01</v>
      </c>
      <c r="Y56">
        <v>0</v>
      </c>
      <c r="Z56">
        <v>65.709999999999994</v>
      </c>
      <c r="AA56">
        <v>11.6</v>
      </c>
      <c r="AB56">
        <v>0</v>
      </c>
      <c r="AC56">
        <v>0</v>
      </c>
      <c r="AD56">
        <v>1</v>
      </c>
      <c r="AE56">
        <v>0</v>
      </c>
      <c r="AG56">
        <v>0.01</v>
      </c>
      <c r="AH56">
        <v>2</v>
      </c>
      <c r="AI56">
        <v>34744347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ROW(Source!A43)</f>
        <v>43</v>
      </c>
      <c r="B57">
        <v>34744357</v>
      </c>
      <c r="C57">
        <v>34744344</v>
      </c>
      <c r="D57">
        <v>31441178</v>
      </c>
      <c r="E57">
        <v>17</v>
      </c>
      <c r="F57">
        <v>1</v>
      </c>
      <c r="G57">
        <v>1</v>
      </c>
      <c r="H57">
        <v>3</v>
      </c>
      <c r="I57" t="s">
        <v>174</v>
      </c>
      <c r="K57" t="s">
        <v>175</v>
      </c>
      <c r="L57">
        <v>1327</v>
      </c>
      <c r="N57">
        <v>1005</v>
      </c>
      <c r="O57" t="s">
        <v>135</v>
      </c>
      <c r="P57" t="s">
        <v>135</v>
      </c>
      <c r="Q57">
        <v>1</v>
      </c>
      <c r="X57">
        <v>125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G57">
        <v>125</v>
      </c>
      <c r="AH57">
        <v>2</v>
      </c>
      <c r="AI57">
        <v>34744348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ROW(Source!A43)</f>
        <v>43</v>
      </c>
      <c r="B58">
        <v>34744358</v>
      </c>
      <c r="C58">
        <v>34744344</v>
      </c>
      <c r="D58">
        <v>31449148</v>
      </c>
      <c r="E58">
        <v>1</v>
      </c>
      <c r="F58">
        <v>1</v>
      </c>
      <c r="G58">
        <v>1</v>
      </c>
      <c r="H58">
        <v>3</v>
      </c>
      <c r="I58" t="s">
        <v>56</v>
      </c>
      <c r="J58" t="s">
        <v>541</v>
      </c>
      <c r="K58" t="s">
        <v>57</v>
      </c>
      <c r="L58">
        <v>1348</v>
      </c>
      <c r="N58">
        <v>1009</v>
      </c>
      <c r="O58" t="s">
        <v>34</v>
      </c>
      <c r="P58" t="s">
        <v>34</v>
      </c>
      <c r="Q58">
        <v>1000</v>
      </c>
      <c r="X58">
        <v>1.1E-4</v>
      </c>
      <c r="Y58">
        <v>11978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G58">
        <v>1.1E-4</v>
      </c>
      <c r="AH58">
        <v>2</v>
      </c>
      <c r="AI58">
        <v>34744349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ROW(Source!A43)</f>
        <v>43</v>
      </c>
      <c r="B59">
        <v>34744359</v>
      </c>
      <c r="C59">
        <v>34744344</v>
      </c>
      <c r="D59">
        <v>31450131</v>
      </c>
      <c r="E59">
        <v>1</v>
      </c>
      <c r="F59">
        <v>1</v>
      </c>
      <c r="G59">
        <v>1</v>
      </c>
      <c r="H59">
        <v>3</v>
      </c>
      <c r="I59" t="s">
        <v>84</v>
      </c>
      <c r="J59" t="s">
        <v>548</v>
      </c>
      <c r="K59" t="s">
        <v>85</v>
      </c>
      <c r="L59">
        <v>1348</v>
      </c>
      <c r="N59">
        <v>1009</v>
      </c>
      <c r="O59" t="s">
        <v>34</v>
      </c>
      <c r="P59" t="s">
        <v>34</v>
      </c>
      <c r="Q59">
        <v>1000</v>
      </c>
      <c r="X59">
        <v>8.4999999999999995E-4</v>
      </c>
      <c r="Y59">
        <v>87116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G59">
        <v>8.4999999999999995E-4</v>
      </c>
      <c r="AH59">
        <v>2</v>
      </c>
      <c r="AI59">
        <v>34744350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ROW(Source!A43)</f>
        <v>43</v>
      </c>
      <c r="B60">
        <v>34744360</v>
      </c>
      <c r="C60">
        <v>34744344</v>
      </c>
      <c r="D60">
        <v>31469117</v>
      </c>
      <c r="E60">
        <v>1</v>
      </c>
      <c r="F60">
        <v>1</v>
      </c>
      <c r="G60">
        <v>1</v>
      </c>
      <c r="H60">
        <v>3</v>
      </c>
      <c r="I60" t="s">
        <v>93</v>
      </c>
      <c r="J60" t="s">
        <v>549</v>
      </c>
      <c r="K60" t="s">
        <v>94</v>
      </c>
      <c r="L60">
        <v>1356</v>
      </c>
      <c r="N60">
        <v>1010</v>
      </c>
      <c r="O60" t="s">
        <v>95</v>
      </c>
      <c r="P60" t="s">
        <v>95</v>
      </c>
      <c r="Q60">
        <v>1000</v>
      </c>
      <c r="X60">
        <v>2.3599999999999999E-2</v>
      </c>
      <c r="Y60">
        <v>1400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G60">
        <v>2.3599999999999999E-2</v>
      </c>
      <c r="AH60">
        <v>2</v>
      </c>
      <c r="AI60">
        <v>34744351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ROW(Source!A43)</f>
        <v>43</v>
      </c>
      <c r="B61">
        <v>34744361</v>
      </c>
      <c r="C61">
        <v>34744344</v>
      </c>
      <c r="D61">
        <v>31470237</v>
      </c>
      <c r="E61">
        <v>1</v>
      </c>
      <c r="F61">
        <v>1</v>
      </c>
      <c r="G61">
        <v>1</v>
      </c>
      <c r="H61">
        <v>3</v>
      </c>
      <c r="I61" t="s">
        <v>123</v>
      </c>
      <c r="J61" t="s">
        <v>550</v>
      </c>
      <c r="K61" t="s">
        <v>124</v>
      </c>
      <c r="L61">
        <v>1348</v>
      </c>
      <c r="N61">
        <v>1009</v>
      </c>
      <c r="O61" t="s">
        <v>34</v>
      </c>
      <c r="P61" t="s">
        <v>34</v>
      </c>
      <c r="Q61">
        <v>1000</v>
      </c>
      <c r="X61">
        <v>8.4999999999999995E-4</v>
      </c>
      <c r="Y61">
        <v>8190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G61">
        <v>8.4999999999999995E-4</v>
      </c>
      <c r="AH61">
        <v>2</v>
      </c>
      <c r="AI61">
        <v>34744352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ROW(Source!A43)</f>
        <v>43</v>
      </c>
      <c r="B62">
        <v>34744362</v>
      </c>
      <c r="C62">
        <v>34744344</v>
      </c>
      <c r="D62">
        <v>31475867</v>
      </c>
      <c r="E62">
        <v>1</v>
      </c>
      <c r="F62">
        <v>1</v>
      </c>
      <c r="G62">
        <v>1</v>
      </c>
      <c r="H62">
        <v>3</v>
      </c>
      <c r="I62" t="s">
        <v>149</v>
      </c>
      <c r="J62" t="s">
        <v>551</v>
      </c>
      <c r="K62" t="s">
        <v>150</v>
      </c>
      <c r="L62">
        <v>1339</v>
      </c>
      <c r="N62">
        <v>1007</v>
      </c>
      <c r="O62" t="s">
        <v>45</v>
      </c>
      <c r="P62" t="s">
        <v>45</v>
      </c>
      <c r="Q62">
        <v>1</v>
      </c>
      <c r="X62">
        <v>3.3999999999999998E-3</v>
      </c>
      <c r="Y62">
        <v>14250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G62">
        <v>3.3999999999999998E-3</v>
      </c>
      <c r="AH62">
        <v>2</v>
      </c>
      <c r="AI62">
        <v>34744353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ROW(Source!A46)</f>
        <v>46</v>
      </c>
      <c r="B63">
        <v>34744377</v>
      </c>
      <c r="C63">
        <v>34744364</v>
      </c>
      <c r="D63">
        <v>31711452</v>
      </c>
      <c r="E63">
        <v>1</v>
      </c>
      <c r="F63">
        <v>1</v>
      </c>
      <c r="G63">
        <v>1</v>
      </c>
      <c r="H63">
        <v>1</v>
      </c>
      <c r="I63" t="s">
        <v>552</v>
      </c>
      <c r="K63" t="s">
        <v>553</v>
      </c>
      <c r="L63">
        <v>1191</v>
      </c>
      <c r="N63">
        <v>1013</v>
      </c>
      <c r="O63" t="s">
        <v>521</v>
      </c>
      <c r="P63" t="s">
        <v>521</v>
      </c>
      <c r="Q63">
        <v>1</v>
      </c>
      <c r="X63">
        <v>24.09</v>
      </c>
      <c r="Y63">
        <v>0</v>
      </c>
      <c r="Z63">
        <v>0</v>
      </c>
      <c r="AA63">
        <v>0</v>
      </c>
      <c r="AB63">
        <v>8.31</v>
      </c>
      <c r="AC63">
        <v>0</v>
      </c>
      <c r="AD63">
        <v>1</v>
      </c>
      <c r="AE63">
        <v>1</v>
      </c>
      <c r="AG63">
        <v>24.09</v>
      </c>
      <c r="AH63">
        <v>2</v>
      </c>
      <c r="AI63">
        <v>34744365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ROW(Source!A46)</f>
        <v>46</v>
      </c>
      <c r="B64">
        <v>34744378</v>
      </c>
      <c r="C64">
        <v>34744364</v>
      </c>
      <c r="D64">
        <v>31709492</v>
      </c>
      <c r="E64">
        <v>1</v>
      </c>
      <c r="F64">
        <v>1</v>
      </c>
      <c r="G64">
        <v>1</v>
      </c>
      <c r="H64">
        <v>1</v>
      </c>
      <c r="I64" t="s">
        <v>531</v>
      </c>
      <c r="K64" t="s">
        <v>532</v>
      </c>
      <c r="L64">
        <v>1191</v>
      </c>
      <c r="N64">
        <v>1013</v>
      </c>
      <c r="O64" t="s">
        <v>521</v>
      </c>
      <c r="P64" t="s">
        <v>521</v>
      </c>
      <c r="Q64">
        <v>1</v>
      </c>
      <c r="X64">
        <v>0.37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2</v>
      </c>
      <c r="AG64">
        <v>0.37</v>
      </c>
      <c r="AH64">
        <v>2</v>
      </c>
      <c r="AI64">
        <v>34744366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ROW(Source!A46)</f>
        <v>46</v>
      </c>
      <c r="B65">
        <v>34744379</v>
      </c>
      <c r="C65">
        <v>34744364</v>
      </c>
      <c r="D65">
        <v>31526753</v>
      </c>
      <c r="E65">
        <v>1</v>
      </c>
      <c r="F65">
        <v>1</v>
      </c>
      <c r="G65">
        <v>1</v>
      </c>
      <c r="H65">
        <v>2</v>
      </c>
      <c r="I65" t="s">
        <v>554</v>
      </c>
      <c r="J65" t="s">
        <v>555</v>
      </c>
      <c r="K65" t="s">
        <v>556</v>
      </c>
      <c r="L65">
        <v>1368</v>
      </c>
      <c r="N65">
        <v>1011</v>
      </c>
      <c r="O65" t="s">
        <v>525</v>
      </c>
      <c r="P65" t="s">
        <v>525</v>
      </c>
      <c r="Q65">
        <v>1</v>
      </c>
      <c r="X65">
        <v>0.15</v>
      </c>
      <c r="Y65">
        <v>0</v>
      </c>
      <c r="Z65">
        <v>111.99</v>
      </c>
      <c r="AA65">
        <v>13.5</v>
      </c>
      <c r="AB65">
        <v>0</v>
      </c>
      <c r="AC65">
        <v>0</v>
      </c>
      <c r="AD65">
        <v>1</v>
      </c>
      <c r="AE65">
        <v>0</v>
      </c>
      <c r="AG65">
        <v>0.15</v>
      </c>
      <c r="AH65">
        <v>2</v>
      </c>
      <c r="AI65">
        <v>34744367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ROW(Source!A46)</f>
        <v>46</v>
      </c>
      <c r="B66">
        <v>34744380</v>
      </c>
      <c r="C66">
        <v>34744364</v>
      </c>
      <c r="D66">
        <v>31528142</v>
      </c>
      <c r="E66">
        <v>1</v>
      </c>
      <c r="F66">
        <v>1</v>
      </c>
      <c r="G66">
        <v>1</v>
      </c>
      <c r="H66">
        <v>2</v>
      </c>
      <c r="I66" t="s">
        <v>538</v>
      </c>
      <c r="J66" t="s">
        <v>539</v>
      </c>
      <c r="K66" t="s">
        <v>540</v>
      </c>
      <c r="L66">
        <v>1368</v>
      </c>
      <c r="N66">
        <v>1011</v>
      </c>
      <c r="O66" t="s">
        <v>525</v>
      </c>
      <c r="P66" t="s">
        <v>525</v>
      </c>
      <c r="Q66">
        <v>1</v>
      </c>
      <c r="X66">
        <v>0.22</v>
      </c>
      <c r="Y66">
        <v>0</v>
      </c>
      <c r="Z66">
        <v>65.709999999999994</v>
      </c>
      <c r="AA66">
        <v>11.6</v>
      </c>
      <c r="AB66">
        <v>0</v>
      </c>
      <c r="AC66">
        <v>0</v>
      </c>
      <c r="AD66">
        <v>1</v>
      </c>
      <c r="AE66">
        <v>0</v>
      </c>
      <c r="AG66">
        <v>0.22</v>
      </c>
      <c r="AH66">
        <v>2</v>
      </c>
      <c r="AI66">
        <v>34744368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ROW(Source!A46)</f>
        <v>46</v>
      </c>
      <c r="B67">
        <v>34744381</v>
      </c>
      <c r="C67">
        <v>34744364</v>
      </c>
      <c r="D67">
        <v>31449148</v>
      </c>
      <c r="E67">
        <v>1</v>
      </c>
      <c r="F67">
        <v>1</v>
      </c>
      <c r="G67">
        <v>1</v>
      </c>
      <c r="H67">
        <v>3</v>
      </c>
      <c r="I67" t="s">
        <v>56</v>
      </c>
      <c r="J67" t="s">
        <v>541</v>
      </c>
      <c r="K67" t="s">
        <v>57</v>
      </c>
      <c r="L67">
        <v>1348</v>
      </c>
      <c r="N67">
        <v>1009</v>
      </c>
      <c r="O67" t="s">
        <v>34</v>
      </c>
      <c r="P67" t="s">
        <v>34</v>
      </c>
      <c r="Q67">
        <v>1000</v>
      </c>
      <c r="X67">
        <v>7.1999999999999998E-3</v>
      </c>
      <c r="Y67">
        <v>11978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G67">
        <v>7.1999999999999998E-3</v>
      </c>
      <c r="AH67">
        <v>2</v>
      </c>
      <c r="AI67">
        <v>34744369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ROW(Source!A46)</f>
        <v>46</v>
      </c>
      <c r="B68">
        <v>34744382</v>
      </c>
      <c r="C68">
        <v>34744364</v>
      </c>
      <c r="D68">
        <v>31468893</v>
      </c>
      <c r="E68">
        <v>1</v>
      </c>
      <c r="F68">
        <v>1</v>
      </c>
      <c r="G68">
        <v>1</v>
      </c>
      <c r="H68">
        <v>3</v>
      </c>
      <c r="I68" t="s">
        <v>112</v>
      </c>
      <c r="J68" t="s">
        <v>544</v>
      </c>
      <c r="K68" t="s">
        <v>113</v>
      </c>
      <c r="L68">
        <v>1348</v>
      </c>
      <c r="N68">
        <v>1009</v>
      </c>
      <c r="O68" t="s">
        <v>34</v>
      </c>
      <c r="P68" t="s">
        <v>34</v>
      </c>
      <c r="Q68">
        <v>1000</v>
      </c>
      <c r="X68">
        <v>3.7999999999999999E-2</v>
      </c>
      <c r="Y68">
        <v>5989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G68">
        <v>3.7999999999999999E-2</v>
      </c>
      <c r="AH68">
        <v>2</v>
      </c>
      <c r="AI68">
        <v>34744370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ROW(Source!A46)</f>
        <v>46</v>
      </c>
      <c r="B69">
        <v>34744383</v>
      </c>
      <c r="C69">
        <v>34744364</v>
      </c>
      <c r="D69">
        <v>31470250</v>
      </c>
      <c r="E69">
        <v>1</v>
      </c>
      <c r="F69">
        <v>1</v>
      </c>
      <c r="G69">
        <v>1</v>
      </c>
      <c r="H69">
        <v>3</v>
      </c>
      <c r="I69" t="s">
        <v>120</v>
      </c>
      <c r="J69" t="s">
        <v>557</v>
      </c>
      <c r="K69" t="s">
        <v>121</v>
      </c>
      <c r="L69">
        <v>1348</v>
      </c>
      <c r="N69">
        <v>1009</v>
      </c>
      <c r="O69" t="s">
        <v>34</v>
      </c>
      <c r="P69" t="s">
        <v>34</v>
      </c>
      <c r="Q69">
        <v>1000</v>
      </c>
      <c r="X69">
        <v>4.3800000000000002E-3</v>
      </c>
      <c r="Y69">
        <v>4455.2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G69">
        <v>4.3800000000000002E-3</v>
      </c>
      <c r="AH69">
        <v>2</v>
      </c>
      <c r="AI69">
        <v>34744371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ROW(Source!A46)</f>
        <v>46</v>
      </c>
      <c r="B70">
        <v>34744384</v>
      </c>
      <c r="C70">
        <v>34744364</v>
      </c>
      <c r="D70">
        <v>31474918</v>
      </c>
      <c r="E70">
        <v>1</v>
      </c>
      <c r="F70">
        <v>1</v>
      </c>
      <c r="G70">
        <v>1</v>
      </c>
      <c r="H70">
        <v>3</v>
      </c>
      <c r="I70" t="s">
        <v>50</v>
      </c>
      <c r="J70" t="s">
        <v>558</v>
      </c>
      <c r="K70" t="s">
        <v>51</v>
      </c>
      <c r="L70">
        <v>1339</v>
      </c>
      <c r="N70">
        <v>1007</v>
      </c>
      <c r="O70" t="s">
        <v>45</v>
      </c>
      <c r="P70" t="s">
        <v>45</v>
      </c>
      <c r="Q70">
        <v>1</v>
      </c>
      <c r="X70">
        <v>0.16</v>
      </c>
      <c r="Y70">
        <v>1601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G70">
        <v>0.16</v>
      </c>
      <c r="AH70">
        <v>2</v>
      </c>
      <c r="AI70">
        <v>34744372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ROW(Source!A46)</f>
        <v>46</v>
      </c>
      <c r="B71">
        <v>34744385</v>
      </c>
      <c r="C71">
        <v>34744364</v>
      </c>
      <c r="D71">
        <v>31474922</v>
      </c>
      <c r="E71">
        <v>1</v>
      </c>
      <c r="F71">
        <v>1</v>
      </c>
      <c r="G71">
        <v>1</v>
      </c>
      <c r="H71">
        <v>3</v>
      </c>
      <c r="I71" t="s">
        <v>43</v>
      </c>
      <c r="J71" t="s">
        <v>559</v>
      </c>
      <c r="K71" t="s">
        <v>44</v>
      </c>
      <c r="L71">
        <v>1339</v>
      </c>
      <c r="N71">
        <v>1007</v>
      </c>
      <c r="O71" t="s">
        <v>45</v>
      </c>
      <c r="P71" t="s">
        <v>45</v>
      </c>
      <c r="Q71">
        <v>1</v>
      </c>
      <c r="X71">
        <v>0.06</v>
      </c>
      <c r="Y71">
        <v>1980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G71">
        <v>0.06</v>
      </c>
      <c r="AH71">
        <v>2</v>
      </c>
      <c r="AI71">
        <v>34744373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ROW(Source!A46)</f>
        <v>46</v>
      </c>
      <c r="B72">
        <v>34744386</v>
      </c>
      <c r="C72">
        <v>34744364</v>
      </c>
      <c r="D72">
        <v>31475111</v>
      </c>
      <c r="E72">
        <v>1</v>
      </c>
      <c r="F72">
        <v>1</v>
      </c>
      <c r="G72">
        <v>1</v>
      </c>
      <c r="H72">
        <v>3</v>
      </c>
      <c r="I72" t="s">
        <v>71</v>
      </c>
      <c r="J72" t="s">
        <v>560</v>
      </c>
      <c r="K72" t="s">
        <v>72</v>
      </c>
      <c r="L72">
        <v>1339</v>
      </c>
      <c r="N72">
        <v>1007</v>
      </c>
      <c r="O72" t="s">
        <v>45</v>
      </c>
      <c r="P72" t="s">
        <v>45</v>
      </c>
      <c r="Q72">
        <v>1</v>
      </c>
      <c r="X72">
        <v>0.83</v>
      </c>
      <c r="Y72">
        <v>1572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G72">
        <v>0.83</v>
      </c>
      <c r="AH72">
        <v>2</v>
      </c>
      <c r="AI72">
        <v>34744374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ROW(Source!A46)</f>
        <v>46</v>
      </c>
      <c r="B73">
        <v>34744387</v>
      </c>
      <c r="C73">
        <v>34744364</v>
      </c>
      <c r="D73">
        <v>31477552</v>
      </c>
      <c r="E73">
        <v>1</v>
      </c>
      <c r="F73">
        <v>1</v>
      </c>
      <c r="G73">
        <v>1</v>
      </c>
      <c r="H73">
        <v>3</v>
      </c>
      <c r="I73" t="s">
        <v>143</v>
      </c>
      <c r="J73" t="s">
        <v>561</v>
      </c>
      <c r="K73" t="s">
        <v>144</v>
      </c>
      <c r="L73">
        <v>1327</v>
      </c>
      <c r="N73">
        <v>1005</v>
      </c>
      <c r="O73" t="s">
        <v>135</v>
      </c>
      <c r="P73" t="s">
        <v>135</v>
      </c>
      <c r="Q73">
        <v>1</v>
      </c>
      <c r="X73">
        <v>3.38</v>
      </c>
      <c r="Y73">
        <v>5.71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G73">
        <v>3.38</v>
      </c>
      <c r="AH73">
        <v>2</v>
      </c>
      <c r="AI73">
        <v>34744375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ROW(Source!A46)</f>
        <v>46</v>
      </c>
      <c r="B74">
        <v>34744388</v>
      </c>
      <c r="C74">
        <v>34744364</v>
      </c>
      <c r="D74">
        <v>31483578</v>
      </c>
      <c r="E74">
        <v>1</v>
      </c>
      <c r="F74">
        <v>1</v>
      </c>
      <c r="G74">
        <v>1</v>
      </c>
      <c r="H74">
        <v>3</v>
      </c>
      <c r="I74" t="s">
        <v>109</v>
      </c>
      <c r="J74" t="s">
        <v>562</v>
      </c>
      <c r="K74" t="s">
        <v>110</v>
      </c>
      <c r="L74">
        <v>1348</v>
      </c>
      <c r="N74">
        <v>1009</v>
      </c>
      <c r="O74" t="s">
        <v>34</v>
      </c>
      <c r="P74" t="s">
        <v>34</v>
      </c>
      <c r="Q74">
        <v>1000</v>
      </c>
      <c r="X74">
        <v>1.9599999999999999E-3</v>
      </c>
      <c r="Y74">
        <v>15255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G74">
        <v>1.9599999999999999E-3</v>
      </c>
      <c r="AH74">
        <v>2</v>
      </c>
      <c r="AI74">
        <v>34744376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ROW(Source!A47)</f>
        <v>47</v>
      </c>
      <c r="B75">
        <v>34744377</v>
      </c>
      <c r="C75">
        <v>34744364</v>
      </c>
      <c r="D75">
        <v>31711452</v>
      </c>
      <c r="E75">
        <v>1</v>
      </c>
      <c r="F75">
        <v>1</v>
      </c>
      <c r="G75">
        <v>1</v>
      </c>
      <c r="H75">
        <v>1</v>
      </c>
      <c r="I75" t="s">
        <v>552</v>
      </c>
      <c r="K75" t="s">
        <v>553</v>
      </c>
      <c r="L75">
        <v>1191</v>
      </c>
      <c r="N75">
        <v>1013</v>
      </c>
      <c r="O75" t="s">
        <v>521</v>
      </c>
      <c r="P75" t="s">
        <v>521</v>
      </c>
      <c r="Q75">
        <v>1</v>
      </c>
      <c r="X75">
        <v>24.09</v>
      </c>
      <c r="Y75">
        <v>0</v>
      </c>
      <c r="Z75">
        <v>0</v>
      </c>
      <c r="AA75">
        <v>0</v>
      </c>
      <c r="AB75">
        <v>8.31</v>
      </c>
      <c r="AC75">
        <v>0</v>
      </c>
      <c r="AD75">
        <v>1</v>
      </c>
      <c r="AE75">
        <v>1</v>
      </c>
      <c r="AG75">
        <v>24.09</v>
      </c>
      <c r="AH75">
        <v>2</v>
      </c>
      <c r="AI75">
        <v>34744365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ROW(Source!A47)</f>
        <v>47</v>
      </c>
      <c r="B76">
        <v>34744378</v>
      </c>
      <c r="C76">
        <v>34744364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531</v>
      </c>
      <c r="K76" t="s">
        <v>532</v>
      </c>
      <c r="L76">
        <v>1191</v>
      </c>
      <c r="N76">
        <v>1013</v>
      </c>
      <c r="O76" t="s">
        <v>521</v>
      </c>
      <c r="P76" t="s">
        <v>521</v>
      </c>
      <c r="Q76">
        <v>1</v>
      </c>
      <c r="X76">
        <v>0.37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2</v>
      </c>
      <c r="AG76">
        <v>0.37</v>
      </c>
      <c r="AH76">
        <v>2</v>
      </c>
      <c r="AI76">
        <v>34744366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ROW(Source!A47)</f>
        <v>47</v>
      </c>
      <c r="B77">
        <v>34744379</v>
      </c>
      <c r="C77">
        <v>34744364</v>
      </c>
      <c r="D77">
        <v>31526753</v>
      </c>
      <c r="E77">
        <v>1</v>
      </c>
      <c r="F77">
        <v>1</v>
      </c>
      <c r="G77">
        <v>1</v>
      </c>
      <c r="H77">
        <v>2</v>
      </c>
      <c r="I77" t="s">
        <v>554</v>
      </c>
      <c r="J77" t="s">
        <v>555</v>
      </c>
      <c r="K77" t="s">
        <v>556</v>
      </c>
      <c r="L77">
        <v>1368</v>
      </c>
      <c r="N77">
        <v>1011</v>
      </c>
      <c r="O77" t="s">
        <v>525</v>
      </c>
      <c r="P77" t="s">
        <v>525</v>
      </c>
      <c r="Q77">
        <v>1</v>
      </c>
      <c r="X77">
        <v>0.15</v>
      </c>
      <c r="Y77">
        <v>0</v>
      </c>
      <c r="Z77">
        <v>111.99</v>
      </c>
      <c r="AA77">
        <v>13.5</v>
      </c>
      <c r="AB77">
        <v>0</v>
      </c>
      <c r="AC77">
        <v>0</v>
      </c>
      <c r="AD77">
        <v>1</v>
      </c>
      <c r="AE77">
        <v>0</v>
      </c>
      <c r="AG77">
        <v>0.15</v>
      </c>
      <c r="AH77">
        <v>2</v>
      </c>
      <c r="AI77">
        <v>34744367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ROW(Source!A47)</f>
        <v>47</v>
      </c>
      <c r="B78">
        <v>34744380</v>
      </c>
      <c r="C78">
        <v>34744364</v>
      </c>
      <c r="D78">
        <v>31528142</v>
      </c>
      <c r="E78">
        <v>1</v>
      </c>
      <c r="F78">
        <v>1</v>
      </c>
      <c r="G78">
        <v>1</v>
      </c>
      <c r="H78">
        <v>2</v>
      </c>
      <c r="I78" t="s">
        <v>538</v>
      </c>
      <c r="J78" t="s">
        <v>539</v>
      </c>
      <c r="K78" t="s">
        <v>540</v>
      </c>
      <c r="L78">
        <v>1368</v>
      </c>
      <c r="N78">
        <v>1011</v>
      </c>
      <c r="O78" t="s">
        <v>525</v>
      </c>
      <c r="P78" t="s">
        <v>525</v>
      </c>
      <c r="Q78">
        <v>1</v>
      </c>
      <c r="X78">
        <v>0.22</v>
      </c>
      <c r="Y78">
        <v>0</v>
      </c>
      <c r="Z78">
        <v>65.709999999999994</v>
      </c>
      <c r="AA78">
        <v>11.6</v>
      </c>
      <c r="AB78">
        <v>0</v>
      </c>
      <c r="AC78">
        <v>0</v>
      </c>
      <c r="AD78">
        <v>1</v>
      </c>
      <c r="AE78">
        <v>0</v>
      </c>
      <c r="AG78">
        <v>0.22</v>
      </c>
      <c r="AH78">
        <v>2</v>
      </c>
      <c r="AI78">
        <v>34744368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ROW(Source!A47)</f>
        <v>47</v>
      </c>
      <c r="B79">
        <v>34744381</v>
      </c>
      <c r="C79">
        <v>34744364</v>
      </c>
      <c r="D79">
        <v>31449148</v>
      </c>
      <c r="E79">
        <v>1</v>
      </c>
      <c r="F79">
        <v>1</v>
      </c>
      <c r="G79">
        <v>1</v>
      </c>
      <c r="H79">
        <v>3</v>
      </c>
      <c r="I79" t="s">
        <v>56</v>
      </c>
      <c r="J79" t="s">
        <v>541</v>
      </c>
      <c r="K79" t="s">
        <v>57</v>
      </c>
      <c r="L79">
        <v>1348</v>
      </c>
      <c r="N79">
        <v>1009</v>
      </c>
      <c r="O79" t="s">
        <v>34</v>
      </c>
      <c r="P79" t="s">
        <v>34</v>
      </c>
      <c r="Q79">
        <v>1000</v>
      </c>
      <c r="X79">
        <v>7.1999999999999998E-3</v>
      </c>
      <c r="Y79">
        <v>11978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G79">
        <v>7.1999999999999998E-3</v>
      </c>
      <c r="AH79">
        <v>2</v>
      </c>
      <c r="AI79">
        <v>34744369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ROW(Source!A47)</f>
        <v>47</v>
      </c>
      <c r="B80">
        <v>34744382</v>
      </c>
      <c r="C80">
        <v>34744364</v>
      </c>
      <c r="D80">
        <v>31468893</v>
      </c>
      <c r="E80">
        <v>1</v>
      </c>
      <c r="F80">
        <v>1</v>
      </c>
      <c r="G80">
        <v>1</v>
      </c>
      <c r="H80">
        <v>3</v>
      </c>
      <c r="I80" t="s">
        <v>112</v>
      </c>
      <c r="J80" t="s">
        <v>544</v>
      </c>
      <c r="K80" t="s">
        <v>113</v>
      </c>
      <c r="L80">
        <v>1348</v>
      </c>
      <c r="N80">
        <v>1009</v>
      </c>
      <c r="O80" t="s">
        <v>34</v>
      </c>
      <c r="P80" t="s">
        <v>34</v>
      </c>
      <c r="Q80">
        <v>1000</v>
      </c>
      <c r="X80">
        <v>3.7999999999999999E-2</v>
      </c>
      <c r="Y80">
        <v>5989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G80">
        <v>3.7999999999999999E-2</v>
      </c>
      <c r="AH80">
        <v>2</v>
      </c>
      <c r="AI80">
        <v>34744370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ROW(Source!A47)</f>
        <v>47</v>
      </c>
      <c r="B81">
        <v>34744383</v>
      </c>
      <c r="C81">
        <v>34744364</v>
      </c>
      <c r="D81">
        <v>31470250</v>
      </c>
      <c r="E81">
        <v>1</v>
      </c>
      <c r="F81">
        <v>1</v>
      </c>
      <c r="G81">
        <v>1</v>
      </c>
      <c r="H81">
        <v>3</v>
      </c>
      <c r="I81" t="s">
        <v>120</v>
      </c>
      <c r="J81" t="s">
        <v>557</v>
      </c>
      <c r="K81" t="s">
        <v>121</v>
      </c>
      <c r="L81">
        <v>1348</v>
      </c>
      <c r="N81">
        <v>1009</v>
      </c>
      <c r="O81" t="s">
        <v>34</v>
      </c>
      <c r="P81" t="s">
        <v>34</v>
      </c>
      <c r="Q81">
        <v>1000</v>
      </c>
      <c r="X81">
        <v>4.3800000000000002E-3</v>
      </c>
      <c r="Y81">
        <v>4455.2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G81">
        <v>4.3800000000000002E-3</v>
      </c>
      <c r="AH81">
        <v>2</v>
      </c>
      <c r="AI81">
        <v>34744371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ROW(Source!A47)</f>
        <v>47</v>
      </c>
      <c r="B82">
        <v>34744384</v>
      </c>
      <c r="C82">
        <v>34744364</v>
      </c>
      <c r="D82">
        <v>31474918</v>
      </c>
      <c r="E82">
        <v>1</v>
      </c>
      <c r="F82">
        <v>1</v>
      </c>
      <c r="G82">
        <v>1</v>
      </c>
      <c r="H82">
        <v>3</v>
      </c>
      <c r="I82" t="s">
        <v>50</v>
      </c>
      <c r="J82" t="s">
        <v>558</v>
      </c>
      <c r="K82" t="s">
        <v>51</v>
      </c>
      <c r="L82">
        <v>1339</v>
      </c>
      <c r="N82">
        <v>1007</v>
      </c>
      <c r="O82" t="s">
        <v>45</v>
      </c>
      <c r="P82" t="s">
        <v>45</v>
      </c>
      <c r="Q82">
        <v>1</v>
      </c>
      <c r="X82">
        <v>0.16</v>
      </c>
      <c r="Y82">
        <v>1601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G82">
        <v>0.16</v>
      </c>
      <c r="AH82">
        <v>2</v>
      </c>
      <c r="AI82">
        <v>34744372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ROW(Source!A47)</f>
        <v>47</v>
      </c>
      <c r="B83">
        <v>34744385</v>
      </c>
      <c r="C83">
        <v>34744364</v>
      </c>
      <c r="D83">
        <v>31474922</v>
      </c>
      <c r="E83">
        <v>1</v>
      </c>
      <c r="F83">
        <v>1</v>
      </c>
      <c r="G83">
        <v>1</v>
      </c>
      <c r="H83">
        <v>3</v>
      </c>
      <c r="I83" t="s">
        <v>43</v>
      </c>
      <c r="J83" t="s">
        <v>559</v>
      </c>
      <c r="K83" t="s">
        <v>44</v>
      </c>
      <c r="L83">
        <v>1339</v>
      </c>
      <c r="N83">
        <v>1007</v>
      </c>
      <c r="O83" t="s">
        <v>45</v>
      </c>
      <c r="P83" t="s">
        <v>45</v>
      </c>
      <c r="Q83">
        <v>1</v>
      </c>
      <c r="X83">
        <v>0.06</v>
      </c>
      <c r="Y83">
        <v>1980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G83">
        <v>0.06</v>
      </c>
      <c r="AH83">
        <v>2</v>
      </c>
      <c r="AI83">
        <v>34744373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ROW(Source!A47)</f>
        <v>47</v>
      </c>
      <c r="B84">
        <v>34744386</v>
      </c>
      <c r="C84">
        <v>34744364</v>
      </c>
      <c r="D84">
        <v>31475111</v>
      </c>
      <c r="E84">
        <v>1</v>
      </c>
      <c r="F84">
        <v>1</v>
      </c>
      <c r="G84">
        <v>1</v>
      </c>
      <c r="H84">
        <v>3</v>
      </c>
      <c r="I84" t="s">
        <v>71</v>
      </c>
      <c r="J84" t="s">
        <v>560</v>
      </c>
      <c r="K84" t="s">
        <v>72</v>
      </c>
      <c r="L84">
        <v>1339</v>
      </c>
      <c r="N84">
        <v>1007</v>
      </c>
      <c r="O84" t="s">
        <v>45</v>
      </c>
      <c r="P84" t="s">
        <v>45</v>
      </c>
      <c r="Q84">
        <v>1</v>
      </c>
      <c r="X84">
        <v>0.83</v>
      </c>
      <c r="Y84">
        <v>1572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G84">
        <v>0.83</v>
      </c>
      <c r="AH84">
        <v>2</v>
      </c>
      <c r="AI84">
        <v>34744374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ROW(Source!A47)</f>
        <v>47</v>
      </c>
      <c r="B85">
        <v>34744387</v>
      </c>
      <c r="C85">
        <v>34744364</v>
      </c>
      <c r="D85">
        <v>31477552</v>
      </c>
      <c r="E85">
        <v>1</v>
      </c>
      <c r="F85">
        <v>1</v>
      </c>
      <c r="G85">
        <v>1</v>
      </c>
      <c r="H85">
        <v>3</v>
      </c>
      <c r="I85" t="s">
        <v>143</v>
      </c>
      <c r="J85" t="s">
        <v>561</v>
      </c>
      <c r="K85" t="s">
        <v>144</v>
      </c>
      <c r="L85">
        <v>1327</v>
      </c>
      <c r="N85">
        <v>1005</v>
      </c>
      <c r="O85" t="s">
        <v>135</v>
      </c>
      <c r="P85" t="s">
        <v>135</v>
      </c>
      <c r="Q85">
        <v>1</v>
      </c>
      <c r="X85">
        <v>3.38</v>
      </c>
      <c r="Y85">
        <v>5.71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G85">
        <v>3.38</v>
      </c>
      <c r="AH85">
        <v>2</v>
      </c>
      <c r="AI85">
        <v>34744375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ROW(Source!A47)</f>
        <v>47</v>
      </c>
      <c r="B86">
        <v>34744388</v>
      </c>
      <c r="C86">
        <v>34744364</v>
      </c>
      <c r="D86">
        <v>31483578</v>
      </c>
      <c r="E86">
        <v>1</v>
      </c>
      <c r="F86">
        <v>1</v>
      </c>
      <c r="G86">
        <v>1</v>
      </c>
      <c r="H86">
        <v>3</v>
      </c>
      <c r="I86" t="s">
        <v>109</v>
      </c>
      <c r="J86" t="s">
        <v>562</v>
      </c>
      <c r="K86" t="s">
        <v>110</v>
      </c>
      <c r="L86">
        <v>1348</v>
      </c>
      <c r="N86">
        <v>1009</v>
      </c>
      <c r="O86" t="s">
        <v>34</v>
      </c>
      <c r="P86" t="s">
        <v>34</v>
      </c>
      <c r="Q86">
        <v>1000</v>
      </c>
      <c r="X86">
        <v>1.9599999999999999E-3</v>
      </c>
      <c r="Y86">
        <v>15255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G86">
        <v>1.9599999999999999E-3</v>
      </c>
      <c r="AH86">
        <v>2</v>
      </c>
      <c r="AI86">
        <v>34744376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ROW(Source!A48)</f>
        <v>48</v>
      </c>
      <c r="B87">
        <v>34744402</v>
      </c>
      <c r="C87">
        <v>34744389</v>
      </c>
      <c r="D87">
        <v>31714582</v>
      </c>
      <c r="E87">
        <v>1</v>
      </c>
      <c r="F87">
        <v>1</v>
      </c>
      <c r="G87">
        <v>1</v>
      </c>
      <c r="H87">
        <v>1</v>
      </c>
      <c r="I87" t="s">
        <v>542</v>
      </c>
      <c r="K87" t="s">
        <v>543</v>
      </c>
      <c r="L87">
        <v>1191</v>
      </c>
      <c r="N87">
        <v>1013</v>
      </c>
      <c r="O87" t="s">
        <v>521</v>
      </c>
      <c r="P87" t="s">
        <v>521</v>
      </c>
      <c r="Q87">
        <v>1</v>
      </c>
      <c r="X87">
        <v>22.5</v>
      </c>
      <c r="Y87">
        <v>0</v>
      </c>
      <c r="Z87">
        <v>0</v>
      </c>
      <c r="AA87">
        <v>0</v>
      </c>
      <c r="AB87">
        <v>8.3800000000000008</v>
      </c>
      <c r="AC87">
        <v>0</v>
      </c>
      <c r="AD87">
        <v>1</v>
      </c>
      <c r="AE87">
        <v>1</v>
      </c>
      <c r="AG87">
        <v>22.5</v>
      </c>
      <c r="AH87">
        <v>2</v>
      </c>
      <c r="AI87">
        <v>34744390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ROW(Source!A48)</f>
        <v>48</v>
      </c>
      <c r="B88">
        <v>34744403</v>
      </c>
      <c r="C88">
        <v>34744389</v>
      </c>
      <c r="D88">
        <v>31709492</v>
      </c>
      <c r="E88">
        <v>1</v>
      </c>
      <c r="F88">
        <v>1</v>
      </c>
      <c r="G88">
        <v>1</v>
      </c>
      <c r="H88">
        <v>1</v>
      </c>
      <c r="I88" t="s">
        <v>531</v>
      </c>
      <c r="K88" t="s">
        <v>532</v>
      </c>
      <c r="L88">
        <v>1191</v>
      </c>
      <c r="N88">
        <v>1013</v>
      </c>
      <c r="O88" t="s">
        <v>521</v>
      </c>
      <c r="P88" t="s">
        <v>521</v>
      </c>
      <c r="Q88">
        <v>1</v>
      </c>
      <c r="X88">
        <v>0.36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2</v>
      </c>
      <c r="AG88">
        <v>0.36</v>
      </c>
      <c r="AH88">
        <v>2</v>
      </c>
      <c r="AI88">
        <v>34744391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ROW(Source!A48)</f>
        <v>48</v>
      </c>
      <c r="B89">
        <v>34744404</v>
      </c>
      <c r="C89">
        <v>34744389</v>
      </c>
      <c r="D89">
        <v>31528142</v>
      </c>
      <c r="E89">
        <v>1</v>
      </c>
      <c r="F89">
        <v>1</v>
      </c>
      <c r="G89">
        <v>1</v>
      </c>
      <c r="H89">
        <v>2</v>
      </c>
      <c r="I89" t="s">
        <v>538</v>
      </c>
      <c r="J89" t="s">
        <v>539</v>
      </c>
      <c r="K89" t="s">
        <v>540</v>
      </c>
      <c r="L89">
        <v>1368</v>
      </c>
      <c r="N89">
        <v>1011</v>
      </c>
      <c r="O89" t="s">
        <v>525</v>
      </c>
      <c r="P89" t="s">
        <v>525</v>
      </c>
      <c r="Q89">
        <v>1</v>
      </c>
      <c r="X89">
        <v>0.36</v>
      </c>
      <c r="Y89">
        <v>0</v>
      </c>
      <c r="Z89">
        <v>65.709999999999994</v>
      </c>
      <c r="AA89">
        <v>11.6</v>
      </c>
      <c r="AB89">
        <v>0</v>
      </c>
      <c r="AC89">
        <v>0</v>
      </c>
      <c r="AD89">
        <v>1</v>
      </c>
      <c r="AE89">
        <v>0</v>
      </c>
      <c r="AG89">
        <v>0.36</v>
      </c>
      <c r="AH89">
        <v>2</v>
      </c>
      <c r="AI89">
        <v>34744392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ROW(Source!A48)</f>
        <v>48</v>
      </c>
      <c r="B90">
        <v>34744405</v>
      </c>
      <c r="C90">
        <v>34744389</v>
      </c>
      <c r="D90">
        <v>31449050</v>
      </c>
      <c r="E90">
        <v>1</v>
      </c>
      <c r="F90">
        <v>1</v>
      </c>
      <c r="G90">
        <v>1</v>
      </c>
      <c r="H90">
        <v>3</v>
      </c>
      <c r="I90" t="s">
        <v>40</v>
      </c>
      <c r="J90" t="s">
        <v>563</v>
      </c>
      <c r="K90" t="s">
        <v>41</v>
      </c>
      <c r="L90">
        <v>1348</v>
      </c>
      <c r="N90">
        <v>1009</v>
      </c>
      <c r="O90" t="s">
        <v>34</v>
      </c>
      <c r="P90" t="s">
        <v>34</v>
      </c>
      <c r="Q90">
        <v>1000</v>
      </c>
      <c r="X90">
        <v>7.4999999999999997E-3</v>
      </c>
      <c r="Y90">
        <v>9040.01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G90">
        <v>7.4999999999999997E-3</v>
      </c>
      <c r="AH90">
        <v>2</v>
      </c>
      <c r="AI90">
        <v>34744393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ROW(Source!A48)</f>
        <v>48</v>
      </c>
      <c r="B91">
        <v>34744406</v>
      </c>
      <c r="C91">
        <v>34744389</v>
      </c>
      <c r="D91">
        <v>31449148</v>
      </c>
      <c r="E91">
        <v>1</v>
      </c>
      <c r="F91">
        <v>1</v>
      </c>
      <c r="G91">
        <v>1</v>
      </c>
      <c r="H91">
        <v>3</v>
      </c>
      <c r="I91" t="s">
        <v>56</v>
      </c>
      <c r="J91" t="s">
        <v>541</v>
      </c>
      <c r="K91" t="s">
        <v>57</v>
      </c>
      <c r="L91">
        <v>1348</v>
      </c>
      <c r="N91">
        <v>1009</v>
      </c>
      <c r="O91" t="s">
        <v>34</v>
      </c>
      <c r="P91" t="s">
        <v>34</v>
      </c>
      <c r="Q91">
        <v>1000</v>
      </c>
      <c r="X91">
        <v>3.0000000000000001E-3</v>
      </c>
      <c r="Y91">
        <v>11978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G91">
        <v>3.0000000000000001E-3</v>
      </c>
      <c r="AH91">
        <v>2</v>
      </c>
      <c r="AI91">
        <v>34744394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ROW(Source!A48)</f>
        <v>48</v>
      </c>
      <c r="B92">
        <v>34744407</v>
      </c>
      <c r="C92">
        <v>34744389</v>
      </c>
      <c r="D92">
        <v>31468895</v>
      </c>
      <c r="E92">
        <v>1</v>
      </c>
      <c r="F92">
        <v>1</v>
      </c>
      <c r="G92">
        <v>1</v>
      </c>
      <c r="H92">
        <v>3</v>
      </c>
      <c r="I92" t="s">
        <v>115</v>
      </c>
      <c r="J92" t="s">
        <v>564</v>
      </c>
      <c r="K92" t="s">
        <v>116</v>
      </c>
      <c r="L92">
        <v>1348</v>
      </c>
      <c r="N92">
        <v>1009</v>
      </c>
      <c r="O92" t="s">
        <v>34</v>
      </c>
      <c r="P92" t="s">
        <v>34</v>
      </c>
      <c r="Q92">
        <v>1000</v>
      </c>
      <c r="X92">
        <v>3.0999999999999999E-3</v>
      </c>
      <c r="Y92">
        <v>5989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G92">
        <v>3.0999999999999999E-3</v>
      </c>
      <c r="AH92">
        <v>2</v>
      </c>
      <c r="AI92">
        <v>34744395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ROW(Source!A48)</f>
        <v>48</v>
      </c>
      <c r="B93">
        <v>34744408</v>
      </c>
      <c r="C93">
        <v>34744389</v>
      </c>
      <c r="D93">
        <v>31474922</v>
      </c>
      <c r="E93">
        <v>1</v>
      </c>
      <c r="F93">
        <v>1</v>
      </c>
      <c r="G93">
        <v>1</v>
      </c>
      <c r="H93">
        <v>3</v>
      </c>
      <c r="I93" t="s">
        <v>43</v>
      </c>
      <c r="J93" t="s">
        <v>559</v>
      </c>
      <c r="K93" t="s">
        <v>44</v>
      </c>
      <c r="L93">
        <v>1339</v>
      </c>
      <c r="N93">
        <v>1007</v>
      </c>
      <c r="O93" t="s">
        <v>45</v>
      </c>
      <c r="P93" t="s">
        <v>45</v>
      </c>
      <c r="Q93">
        <v>1</v>
      </c>
      <c r="X93">
        <v>0.93</v>
      </c>
      <c r="Y93">
        <v>1980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G93">
        <v>0.93</v>
      </c>
      <c r="AH93">
        <v>2</v>
      </c>
      <c r="AI93">
        <v>34744396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ROW(Source!A48)</f>
        <v>48</v>
      </c>
      <c r="B94">
        <v>34744409</v>
      </c>
      <c r="C94">
        <v>34744389</v>
      </c>
      <c r="D94">
        <v>31475026</v>
      </c>
      <c r="E94">
        <v>1</v>
      </c>
      <c r="F94">
        <v>1</v>
      </c>
      <c r="G94">
        <v>1</v>
      </c>
      <c r="H94">
        <v>3</v>
      </c>
      <c r="I94" t="s">
        <v>65</v>
      </c>
      <c r="J94" t="s">
        <v>565</v>
      </c>
      <c r="K94" t="s">
        <v>66</v>
      </c>
      <c r="L94">
        <v>1339</v>
      </c>
      <c r="N94">
        <v>1007</v>
      </c>
      <c r="O94" t="s">
        <v>45</v>
      </c>
      <c r="P94" t="s">
        <v>45</v>
      </c>
      <c r="Q94">
        <v>1</v>
      </c>
      <c r="X94">
        <v>0.01</v>
      </c>
      <c r="Y94">
        <v>832.7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G94">
        <v>0.01</v>
      </c>
      <c r="AH94">
        <v>2</v>
      </c>
      <c r="AI94">
        <v>34744397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ROW(Source!A48)</f>
        <v>48</v>
      </c>
      <c r="B95">
        <v>34744410</v>
      </c>
      <c r="C95">
        <v>34744389</v>
      </c>
      <c r="D95">
        <v>31475112</v>
      </c>
      <c r="E95">
        <v>1</v>
      </c>
      <c r="F95">
        <v>1</v>
      </c>
      <c r="G95">
        <v>1</v>
      </c>
      <c r="H95">
        <v>3</v>
      </c>
      <c r="I95" t="s">
        <v>74</v>
      </c>
      <c r="J95" t="s">
        <v>566</v>
      </c>
      <c r="K95" t="s">
        <v>75</v>
      </c>
      <c r="L95">
        <v>1339</v>
      </c>
      <c r="N95">
        <v>1007</v>
      </c>
      <c r="O95" t="s">
        <v>45</v>
      </c>
      <c r="P95" t="s">
        <v>45</v>
      </c>
      <c r="Q95">
        <v>1</v>
      </c>
      <c r="X95">
        <v>0.12</v>
      </c>
      <c r="Y95">
        <v>1320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G95">
        <v>0.12</v>
      </c>
      <c r="AH95">
        <v>2</v>
      </c>
      <c r="AI95">
        <v>34744398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ROW(Source!A48)</f>
        <v>48</v>
      </c>
      <c r="B96">
        <v>34744411</v>
      </c>
      <c r="C96">
        <v>34744389</v>
      </c>
      <c r="D96">
        <v>31477552</v>
      </c>
      <c r="E96">
        <v>1</v>
      </c>
      <c r="F96">
        <v>1</v>
      </c>
      <c r="G96">
        <v>1</v>
      </c>
      <c r="H96">
        <v>3</v>
      </c>
      <c r="I96" t="s">
        <v>143</v>
      </c>
      <c r="J96" t="s">
        <v>561</v>
      </c>
      <c r="K96" t="s">
        <v>144</v>
      </c>
      <c r="L96">
        <v>1327</v>
      </c>
      <c r="N96">
        <v>1005</v>
      </c>
      <c r="O96" t="s">
        <v>135</v>
      </c>
      <c r="P96" t="s">
        <v>135</v>
      </c>
      <c r="Q96">
        <v>1</v>
      </c>
      <c r="X96">
        <v>1.45</v>
      </c>
      <c r="Y96">
        <v>5.71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G96">
        <v>1.45</v>
      </c>
      <c r="AH96">
        <v>2</v>
      </c>
      <c r="AI96">
        <v>34744399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ROW(Source!A48)</f>
        <v>48</v>
      </c>
      <c r="B97">
        <v>34744412</v>
      </c>
      <c r="C97">
        <v>34744389</v>
      </c>
      <c r="D97">
        <v>31482045</v>
      </c>
      <c r="E97">
        <v>1</v>
      </c>
      <c r="F97">
        <v>1</v>
      </c>
      <c r="G97">
        <v>1</v>
      </c>
      <c r="H97">
        <v>3</v>
      </c>
      <c r="I97" t="s">
        <v>137</v>
      </c>
      <c r="J97" t="s">
        <v>567</v>
      </c>
      <c r="K97" t="s">
        <v>138</v>
      </c>
      <c r="L97">
        <v>1348</v>
      </c>
      <c r="N97">
        <v>1009</v>
      </c>
      <c r="O97" t="s">
        <v>34</v>
      </c>
      <c r="P97" t="s">
        <v>34</v>
      </c>
      <c r="Q97">
        <v>1000</v>
      </c>
      <c r="X97">
        <v>2.5799999999999998E-3</v>
      </c>
      <c r="Y97">
        <v>1695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G97">
        <v>2.5799999999999998E-3</v>
      </c>
      <c r="AH97">
        <v>2</v>
      </c>
      <c r="AI97">
        <v>34744400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ROW(Source!A48)</f>
        <v>48</v>
      </c>
      <c r="B98">
        <v>34744413</v>
      </c>
      <c r="C98">
        <v>34744389</v>
      </c>
      <c r="D98">
        <v>31483578</v>
      </c>
      <c r="E98">
        <v>1</v>
      </c>
      <c r="F98">
        <v>1</v>
      </c>
      <c r="G98">
        <v>1</v>
      </c>
      <c r="H98">
        <v>3</v>
      </c>
      <c r="I98" t="s">
        <v>109</v>
      </c>
      <c r="J98" t="s">
        <v>562</v>
      </c>
      <c r="K98" t="s">
        <v>110</v>
      </c>
      <c r="L98">
        <v>1348</v>
      </c>
      <c r="N98">
        <v>1009</v>
      </c>
      <c r="O98" t="s">
        <v>34</v>
      </c>
      <c r="P98" t="s">
        <v>34</v>
      </c>
      <c r="Q98">
        <v>1000</v>
      </c>
      <c r="X98">
        <v>3.0100000000000001E-3</v>
      </c>
      <c r="Y98">
        <v>15255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G98">
        <v>3.0100000000000001E-3</v>
      </c>
      <c r="AH98">
        <v>2</v>
      </c>
      <c r="AI98">
        <v>34744401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ROW(Source!A49)</f>
        <v>49</v>
      </c>
      <c r="B99">
        <v>34744402</v>
      </c>
      <c r="C99">
        <v>34744389</v>
      </c>
      <c r="D99">
        <v>31714582</v>
      </c>
      <c r="E99">
        <v>1</v>
      </c>
      <c r="F99">
        <v>1</v>
      </c>
      <c r="G99">
        <v>1</v>
      </c>
      <c r="H99">
        <v>1</v>
      </c>
      <c r="I99" t="s">
        <v>542</v>
      </c>
      <c r="K99" t="s">
        <v>543</v>
      </c>
      <c r="L99">
        <v>1191</v>
      </c>
      <c r="N99">
        <v>1013</v>
      </c>
      <c r="O99" t="s">
        <v>521</v>
      </c>
      <c r="P99" t="s">
        <v>521</v>
      </c>
      <c r="Q99">
        <v>1</v>
      </c>
      <c r="X99">
        <v>22.5</v>
      </c>
      <c r="Y99">
        <v>0</v>
      </c>
      <c r="Z99">
        <v>0</v>
      </c>
      <c r="AA99">
        <v>0</v>
      </c>
      <c r="AB99">
        <v>8.3800000000000008</v>
      </c>
      <c r="AC99">
        <v>0</v>
      </c>
      <c r="AD99">
        <v>1</v>
      </c>
      <c r="AE99">
        <v>1</v>
      </c>
      <c r="AG99">
        <v>22.5</v>
      </c>
      <c r="AH99">
        <v>2</v>
      </c>
      <c r="AI99">
        <v>34744390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ROW(Source!A49)</f>
        <v>49</v>
      </c>
      <c r="B100">
        <v>34744403</v>
      </c>
      <c r="C100">
        <v>34744389</v>
      </c>
      <c r="D100">
        <v>31709492</v>
      </c>
      <c r="E100">
        <v>1</v>
      </c>
      <c r="F100">
        <v>1</v>
      </c>
      <c r="G100">
        <v>1</v>
      </c>
      <c r="H100">
        <v>1</v>
      </c>
      <c r="I100" t="s">
        <v>531</v>
      </c>
      <c r="K100" t="s">
        <v>532</v>
      </c>
      <c r="L100">
        <v>1191</v>
      </c>
      <c r="N100">
        <v>1013</v>
      </c>
      <c r="O100" t="s">
        <v>521</v>
      </c>
      <c r="P100" t="s">
        <v>521</v>
      </c>
      <c r="Q100">
        <v>1</v>
      </c>
      <c r="X100">
        <v>0.36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2</v>
      </c>
      <c r="AG100">
        <v>0.36</v>
      </c>
      <c r="AH100">
        <v>2</v>
      </c>
      <c r="AI100">
        <v>34744391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ROW(Source!A49)</f>
        <v>49</v>
      </c>
      <c r="B101">
        <v>34744404</v>
      </c>
      <c r="C101">
        <v>34744389</v>
      </c>
      <c r="D101">
        <v>31528142</v>
      </c>
      <c r="E101">
        <v>1</v>
      </c>
      <c r="F101">
        <v>1</v>
      </c>
      <c r="G101">
        <v>1</v>
      </c>
      <c r="H101">
        <v>2</v>
      </c>
      <c r="I101" t="s">
        <v>538</v>
      </c>
      <c r="J101" t="s">
        <v>539</v>
      </c>
      <c r="K101" t="s">
        <v>540</v>
      </c>
      <c r="L101">
        <v>1368</v>
      </c>
      <c r="N101">
        <v>1011</v>
      </c>
      <c r="O101" t="s">
        <v>525</v>
      </c>
      <c r="P101" t="s">
        <v>525</v>
      </c>
      <c r="Q101">
        <v>1</v>
      </c>
      <c r="X101">
        <v>0.36</v>
      </c>
      <c r="Y101">
        <v>0</v>
      </c>
      <c r="Z101">
        <v>65.709999999999994</v>
      </c>
      <c r="AA101">
        <v>11.6</v>
      </c>
      <c r="AB101">
        <v>0</v>
      </c>
      <c r="AC101">
        <v>0</v>
      </c>
      <c r="AD101">
        <v>1</v>
      </c>
      <c r="AE101">
        <v>0</v>
      </c>
      <c r="AG101">
        <v>0.36</v>
      </c>
      <c r="AH101">
        <v>2</v>
      </c>
      <c r="AI101">
        <v>34744392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ROW(Source!A49)</f>
        <v>49</v>
      </c>
      <c r="B102">
        <v>34744405</v>
      </c>
      <c r="C102">
        <v>34744389</v>
      </c>
      <c r="D102">
        <v>31449050</v>
      </c>
      <c r="E102">
        <v>1</v>
      </c>
      <c r="F102">
        <v>1</v>
      </c>
      <c r="G102">
        <v>1</v>
      </c>
      <c r="H102">
        <v>3</v>
      </c>
      <c r="I102" t="s">
        <v>40</v>
      </c>
      <c r="J102" t="s">
        <v>563</v>
      </c>
      <c r="K102" t="s">
        <v>41</v>
      </c>
      <c r="L102">
        <v>1348</v>
      </c>
      <c r="N102">
        <v>1009</v>
      </c>
      <c r="O102" t="s">
        <v>34</v>
      </c>
      <c r="P102" t="s">
        <v>34</v>
      </c>
      <c r="Q102">
        <v>1000</v>
      </c>
      <c r="X102">
        <v>7.4999999999999997E-3</v>
      </c>
      <c r="Y102">
        <v>9040.01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G102">
        <v>7.4999999999999997E-3</v>
      </c>
      <c r="AH102">
        <v>2</v>
      </c>
      <c r="AI102">
        <v>34744393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ROW(Source!A49)</f>
        <v>49</v>
      </c>
      <c r="B103">
        <v>34744406</v>
      </c>
      <c r="C103">
        <v>34744389</v>
      </c>
      <c r="D103">
        <v>31449148</v>
      </c>
      <c r="E103">
        <v>1</v>
      </c>
      <c r="F103">
        <v>1</v>
      </c>
      <c r="G103">
        <v>1</v>
      </c>
      <c r="H103">
        <v>3</v>
      </c>
      <c r="I103" t="s">
        <v>56</v>
      </c>
      <c r="J103" t="s">
        <v>541</v>
      </c>
      <c r="K103" t="s">
        <v>57</v>
      </c>
      <c r="L103">
        <v>1348</v>
      </c>
      <c r="N103">
        <v>1009</v>
      </c>
      <c r="O103" t="s">
        <v>34</v>
      </c>
      <c r="P103" t="s">
        <v>34</v>
      </c>
      <c r="Q103">
        <v>1000</v>
      </c>
      <c r="X103">
        <v>3.0000000000000001E-3</v>
      </c>
      <c r="Y103">
        <v>11978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G103">
        <v>3.0000000000000001E-3</v>
      </c>
      <c r="AH103">
        <v>2</v>
      </c>
      <c r="AI103">
        <v>34744394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ROW(Source!A49)</f>
        <v>49</v>
      </c>
      <c r="B104">
        <v>34744407</v>
      </c>
      <c r="C104">
        <v>34744389</v>
      </c>
      <c r="D104">
        <v>31468895</v>
      </c>
      <c r="E104">
        <v>1</v>
      </c>
      <c r="F104">
        <v>1</v>
      </c>
      <c r="G104">
        <v>1</v>
      </c>
      <c r="H104">
        <v>3</v>
      </c>
      <c r="I104" t="s">
        <v>115</v>
      </c>
      <c r="J104" t="s">
        <v>564</v>
      </c>
      <c r="K104" t="s">
        <v>116</v>
      </c>
      <c r="L104">
        <v>1348</v>
      </c>
      <c r="N104">
        <v>1009</v>
      </c>
      <c r="O104" t="s">
        <v>34</v>
      </c>
      <c r="P104" t="s">
        <v>34</v>
      </c>
      <c r="Q104">
        <v>1000</v>
      </c>
      <c r="X104">
        <v>3.0999999999999999E-3</v>
      </c>
      <c r="Y104">
        <v>5989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G104">
        <v>3.0999999999999999E-3</v>
      </c>
      <c r="AH104">
        <v>2</v>
      </c>
      <c r="AI104">
        <v>34744395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ROW(Source!A49)</f>
        <v>49</v>
      </c>
      <c r="B105">
        <v>34744408</v>
      </c>
      <c r="C105">
        <v>34744389</v>
      </c>
      <c r="D105">
        <v>31474922</v>
      </c>
      <c r="E105">
        <v>1</v>
      </c>
      <c r="F105">
        <v>1</v>
      </c>
      <c r="G105">
        <v>1</v>
      </c>
      <c r="H105">
        <v>3</v>
      </c>
      <c r="I105" t="s">
        <v>43</v>
      </c>
      <c r="J105" t="s">
        <v>559</v>
      </c>
      <c r="K105" t="s">
        <v>44</v>
      </c>
      <c r="L105">
        <v>1339</v>
      </c>
      <c r="N105">
        <v>1007</v>
      </c>
      <c r="O105" t="s">
        <v>45</v>
      </c>
      <c r="P105" t="s">
        <v>45</v>
      </c>
      <c r="Q105">
        <v>1</v>
      </c>
      <c r="X105">
        <v>0.93</v>
      </c>
      <c r="Y105">
        <v>1980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G105">
        <v>0.93</v>
      </c>
      <c r="AH105">
        <v>2</v>
      </c>
      <c r="AI105">
        <v>34744396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ROW(Source!A49)</f>
        <v>49</v>
      </c>
      <c r="B106">
        <v>34744409</v>
      </c>
      <c r="C106">
        <v>34744389</v>
      </c>
      <c r="D106">
        <v>31475026</v>
      </c>
      <c r="E106">
        <v>1</v>
      </c>
      <c r="F106">
        <v>1</v>
      </c>
      <c r="G106">
        <v>1</v>
      </c>
      <c r="H106">
        <v>3</v>
      </c>
      <c r="I106" t="s">
        <v>65</v>
      </c>
      <c r="J106" t="s">
        <v>565</v>
      </c>
      <c r="K106" t="s">
        <v>66</v>
      </c>
      <c r="L106">
        <v>1339</v>
      </c>
      <c r="N106">
        <v>1007</v>
      </c>
      <c r="O106" t="s">
        <v>45</v>
      </c>
      <c r="P106" t="s">
        <v>45</v>
      </c>
      <c r="Q106">
        <v>1</v>
      </c>
      <c r="X106">
        <v>0.01</v>
      </c>
      <c r="Y106">
        <v>832.7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G106">
        <v>0.01</v>
      </c>
      <c r="AH106">
        <v>2</v>
      </c>
      <c r="AI106">
        <v>34744397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ROW(Source!A49)</f>
        <v>49</v>
      </c>
      <c r="B107">
        <v>34744410</v>
      </c>
      <c r="C107">
        <v>34744389</v>
      </c>
      <c r="D107">
        <v>31475112</v>
      </c>
      <c r="E107">
        <v>1</v>
      </c>
      <c r="F107">
        <v>1</v>
      </c>
      <c r="G107">
        <v>1</v>
      </c>
      <c r="H107">
        <v>3</v>
      </c>
      <c r="I107" t="s">
        <v>74</v>
      </c>
      <c r="J107" t="s">
        <v>566</v>
      </c>
      <c r="K107" t="s">
        <v>75</v>
      </c>
      <c r="L107">
        <v>1339</v>
      </c>
      <c r="N107">
        <v>1007</v>
      </c>
      <c r="O107" t="s">
        <v>45</v>
      </c>
      <c r="P107" t="s">
        <v>45</v>
      </c>
      <c r="Q107">
        <v>1</v>
      </c>
      <c r="X107">
        <v>0.12</v>
      </c>
      <c r="Y107">
        <v>1320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G107">
        <v>0.12</v>
      </c>
      <c r="AH107">
        <v>2</v>
      </c>
      <c r="AI107">
        <v>34744398</v>
      </c>
      <c r="AJ107">
        <v>107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ROW(Source!A49)</f>
        <v>49</v>
      </c>
      <c r="B108">
        <v>34744411</v>
      </c>
      <c r="C108">
        <v>34744389</v>
      </c>
      <c r="D108">
        <v>31477552</v>
      </c>
      <c r="E108">
        <v>1</v>
      </c>
      <c r="F108">
        <v>1</v>
      </c>
      <c r="G108">
        <v>1</v>
      </c>
      <c r="H108">
        <v>3</v>
      </c>
      <c r="I108" t="s">
        <v>143</v>
      </c>
      <c r="J108" t="s">
        <v>561</v>
      </c>
      <c r="K108" t="s">
        <v>144</v>
      </c>
      <c r="L108">
        <v>1327</v>
      </c>
      <c r="N108">
        <v>1005</v>
      </c>
      <c r="O108" t="s">
        <v>135</v>
      </c>
      <c r="P108" t="s">
        <v>135</v>
      </c>
      <c r="Q108">
        <v>1</v>
      </c>
      <c r="X108">
        <v>1.45</v>
      </c>
      <c r="Y108">
        <v>5.71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G108">
        <v>1.45</v>
      </c>
      <c r="AH108">
        <v>2</v>
      </c>
      <c r="AI108">
        <v>34744399</v>
      </c>
      <c r="AJ108">
        <v>108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ROW(Source!A49)</f>
        <v>49</v>
      </c>
      <c r="B109">
        <v>34744412</v>
      </c>
      <c r="C109">
        <v>34744389</v>
      </c>
      <c r="D109">
        <v>31482045</v>
      </c>
      <c r="E109">
        <v>1</v>
      </c>
      <c r="F109">
        <v>1</v>
      </c>
      <c r="G109">
        <v>1</v>
      </c>
      <c r="H109">
        <v>3</v>
      </c>
      <c r="I109" t="s">
        <v>137</v>
      </c>
      <c r="J109" t="s">
        <v>567</v>
      </c>
      <c r="K109" t="s">
        <v>138</v>
      </c>
      <c r="L109">
        <v>1348</v>
      </c>
      <c r="N109">
        <v>1009</v>
      </c>
      <c r="O109" t="s">
        <v>34</v>
      </c>
      <c r="P109" t="s">
        <v>34</v>
      </c>
      <c r="Q109">
        <v>1000</v>
      </c>
      <c r="X109">
        <v>2.5799999999999998E-3</v>
      </c>
      <c r="Y109">
        <v>1695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G109">
        <v>2.5799999999999998E-3</v>
      </c>
      <c r="AH109">
        <v>2</v>
      </c>
      <c r="AI109">
        <v>34744400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ROW(Source!A49)</f>
        <v>49</v>
      </c>
      <c r="B110">
        <v>34744413</v>
      </c>
      <c r="C110">
        <v>34744389</v>
      </c>
      <c r="D110">
        <v>31483578</v>
      </c>
      <c r="E110">
        <v>1</v>
      </c>
      <c r="F110">
        <v>1</v>
      </c>
      <c r="G110">
        <v>1</v>
      </c>
      <c r="H110">
        <v>3</v>
      </c>
      <c r="I110" t="s">
        <v>109</v>
      </c>
      <c r="J110" t="s">
        <v>562</v>
      </c>
      <c r="K110" t="s">
        <v>110</v>
      </c>
      <c r="L110">
        <v>1348</v>
      </c>
      <c r="N110">
        <v>1009</v>
      </c>
      <c r="O110" t="s">
        <v>34</v>
      </c>
      <c r="P110" t="s">
        <v>34</v>
      </c>
      <c r="Q110">
        <v>1000</v>
      </c>
      <c r="X110">
        <v>3.0100000000000001E-3</v>
      </c>
      <c r="Y110">
        <v>15255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G110">
        <v>3.0100000000000001E-3</v>
      </c>
      <c r="AH110">
        <v>2</v>
      </c>
      <c r="AI110">
        <v>34744401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ROW(Source!A50)</f>
        <v>50</v>
      </c>
      <c r="B111">
        <v>34744422</v>
      </c>
      <c r="C111">
        <v>34744414</v>
      </c>
      <c r="D111">
        <v>31715109</v>
      </c>
      <c r="E111">
        <v>1</v>
      </c>
      <c r="F111">
        <v>1</v>
      </c>
      <c r="G111">
        <v>1</v>
      </c>
      <c r="H111">
        <v>1</v>
      </c>
      <c r="I111" t="s">
        <v>568</v>
      </c>
      <c r="K111" t="s">
        <v>569</v>
      </c>
      <c r="L111">
        <v>1191</v>
      </c>
      <c r="N111">
        <v>1013</v>
      </c>
      <c r="O111" t="s">
        <v>521</v>
      </c>
      <c r="P111" t="s">
        <v>521</v>
      </c>
      <c r="Q111">
        <v>1</v>
      </c>
      <c r="X111">
        <v>24.85</v>
      </c>
      <c r="Y111">
        <v>0</v>
      </c>
      <c r="Z111">
        <v>0</v>
      </c>
      <c r="AA111">
        <v>0</v>
      </c>
      <c r="AB111">
        <v>8.74</v>
      </c>
      <c r="AC111">
        <v>0</v>
      </c>
      <c r="AD111">
        <v>1</v>
      </c>
      <c r="AE111">
        <v>1</v>
      </c>
      <c r="AG111">
        <v>24.85</v>
      </c>
      <c r="AH111">
        <v>2</v>
      </c>
      <c r="AI111">
        <v>34744415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ROW(Source!A50)</f>
        <v>50</v>
      </c>
      <c r="B112">
        <v>34744423</v>
      </c>
      <c r="C112">
        <v>34744414</v>
      </c>
      <c r="D112">
        <v>31709492</v>
      </c>
      <c r="E112">
        <v>1</v>
      </c>
      <c r="F112">
        <v>1</v>
      </c>
      <c r="G112">
        <v>1</v>
      </c>
      <c r="H112">
        <v>1</v>
      </c>
      <c r="I112" t="s">
        <v>531</v>
      </c>
      <c r="K112" t="s">
        <v>532</v>
      </c>
      <c r="L112">
        <v>1191</v>
      </c>
      <c r="N112">
        <v>1013</v>
      </c>
      <c r="O112" t="s">
        <v>521</v>
      </c>
      <c r="P112" t="s">
        <v>521</v>
      </c>
      <c r="Q112">
        <v>1</v>
      </c>
      <c r="X112">
        <v>1.21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2</v>
      </c>
      <c r="AG112">
        <v>1.21</v>
      </c>
      <c r="AH112">
        <v>2</v>
      </c>
      <c r="AI112">
        <v>34744416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ROW(Source!A50)</f>
        <v>50</v>
      </c>
      <c r="B113">
        <v>34744424</v>
      </c>
      <c r="C113">
        <v>34744414</v>
      </c>
      <c r="D113">
        <v>31526753</v>
      </c>
      <c r="E113">
        <v>1</v>
      </c>
      <c r="F113">
        <v>1</v>
      </c>
      <c r="G113">
        <v>1</v>
      </c>
      <c r="H113">
        <v>2</v>
      </c>
      <c r="I113" t="s">
        <v>554</v>
      </c>
      <c r="J113" t="s">
        <v>555</v>
      </c>
      <c r="K113" t="s">
        <v>556</v>
      </c>
      <c r="L113">
        <v>1368</v>
      </c>
      <c r="N113">
        <v>1011</v>
      </c>
      <c r="O113" t="s">
        <v>525</v>
      </c>
      <c r="P113" t="s">
        <v>525</v>
      </c>
      <c r="Q113">
        <v>1</v>
      </c>
      <c r="X113">
        <v>0.72</v>
      </c>
      <c r="Y113">
        <v>0</v>
      </c>
      <c r="Z113">
        <v>111.99</v>
      </c>
      <c r="AA113">
        <v>13.5</v>
      </c>
      <c r="AB113">
        <v>0</v>
      </c>
      <c r="AC113">
        <v>0</v>
      </c>
      <c r="AD113">
        <v>1</v>
      </c>
      <c r="AE113">
        <v>0</v>
      </c>
      <c r="AG113">
        <v>0.72</v>
      </c>
      <c r="AH113">
        <v>2</v>
      </c>
      <c r="AI113">
        <v>34744417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ROW(Source!A50)</f>
        <v>50</v>
      </c>
      <c r="B114">
        <v>34744425</v>
      </c>
      <c r="C114">
        <v>34744414</v>
      </c>
      <c r="D114">
        <v>31528142</v>
      </c>
      <c r="E114">
        <v>1</v>
      </c>
      <c r="F114">
        <v>1</v>
      </c>
      <c r="G114">
        <v>1</v>
      </c>
      <c r="H114">
        <v>2</v>
      </c>
      <c r="I114" t="s">
        <v>538</v>
      </c>
      <c r="J114" t="s">
        <v>539</v>
      </c>
      <c r="K114" t="s">
        <v>540</v>
      </c>
      <c r="L114">
        <v>1368</v>
      </c>
      <c r="N114">
        <v>1011</v>
      </c>
      <c r="O114" t="s">
        <v>525</v>
      </c>
      <c r="P114" t="s">
        <v>525</v>
      </c>
      <c r="Q114">
        <v>1</v>
      </c>
      <c r="X114">
        <v>0.49</v>
      </c>
      <c r="Y114">
        <v>0</v>
      </c>
      <c r="Z114">
        <v>65.709999999999994</v>
      </c>
      <c r="AA114">
        <v>11.6</v>
      </c>
      <c r="AB114">
        <v>0</v>
      </c>
      <c r="AC114">
        <v>0</v>
      </c>
      <c r="AD114">
        <v>1</v>
      </c>
      <c r="AE114">
        <v>0</v>
      </c>
      <c r="AG114">
        <v>0.49</v>
      </c>
      <c r="AH114">
        <v>2</v>
      </c>
      <c r="AI114">
        <v>34744418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ROW(Source!A50)</f>
        <v>50</v>
      </c>
      <c r="B115">
        <v>34744426</v>
      </c>
      <c r="C115">
        <v>34744414</v>
      </c>
      <c r="D115">
        <v>31449148</v>
      </c>
      <c r="E115">
        <v>1</v>
      </c>
      <c r="F115">
        <v>1</v>
      </c>
      <c r="G115">
        <v>1</v>
      </c>
      <c r="H115">
        <v>3</v>
      </c>
      <c r="I115" t="s">
        <v>56</v>
      </c>
      <c r="J115" t="s">
        <v>541</v>
      </c>
      <c r="K115" t="s">
        <v>57</v>
      </c>
      <c r="L115">
        <v>1348</v>
      </c>
      <c r="N115">
        <v>1009</v>
      </c>
      <c r="O115" t="s">
        <v>34</v>
      </c>
      <c r="P115" t="s">
        <v>34</v>
      </c>
      <c r="Q115">
        <v>1000</v>
      </c>
      <c r="X115">
        <v>1.12E-2</v>
      </c>
      <c r="Y115">
        <v>11978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G115">
        <v>1.12E-2</v>
      </c>
      <c r="AH115">
        <v>2</v>
      </c>
      <c r="AI115">
        <v>34744419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ROW(Source!A50)</f>
        <v>50</v>
      </c>
      <c r="B116">
        <v>34744427</v>
      </c>
      <c r="C116">
        <v>34744414</v>
      </c>
      <c r="D116">
        <v>31475109</v>
      </c>
      <c r="E116">
        <v>1</v>
      </c>
      <c r="F116">
        <v>1</v>
      </c>
      <c r="G116">
        <v>1</v>
      </c>
      <c r="H116">
        <v>3</v>
      </c>
      <c r="I116" t="s">
        <v>68</v>
      </c>
      <c r="J116" t="s">
        <v>570</v>
      </c>
      <c r="K116" t="s">
        <v>69</v>
      </c>
      <c r="L116">
        <v>1339</v>
      </c>
      <c r="N116">
        <v>1007</v>
      </c>
      <c r="O116" t="s">
        <v>45</v>
      </c>
      <c r="P116" t="s">
        <v>45</v>
      </c>
      <c r="Q116">
        <v>1</v>
      </c>
      <c r="X116">
        <v>3.36</v>
      </c>
      <c r="Y116">
        <v>1155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G116">
        <v>3.36</v>
      </c>
      <c r="AH116">
        <v>2</v>
      </c>
      <c r="AI116">
        <v>34744420</v>
      </c>
      <c r="AJ116">
        <v>116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ROW(Source!A50)</f>
        <v>50</v>
      </c>
      <c r="B117">
        <v>34744428</v>
      </c>
      <c r="C117">
        <v>34744414</v>
      </c>
      <c r="D117">
        <v>31483578</v>
      </c>
      <c r="E117">
        <v>1</v>
      </c>
      <c r="F117">
        <v>1</v>
      </c>
      <c r="G117">
        <v>1</v>
      </c>
      <c r="H117">
        <v>3</v>
      </c>
      <c r="I117" t="s">
        <v>109</v>
      </c>
      <c r="J117" t="s">
        <v>562</v>
      </c>
      <c r="K117" t="s">
        <v>110</v>
      </c>
      <c r="L117">
        <v>1348</v>
      </c>
      <c r="N117">
        <v>1009</v>
      </c>
      <c r="O117" t="s">
        <v>34</v>
      </c>
      <c r="P117" t="s">
        <v>34</v>
      </c>
      <c r="Q117">
        <v>1000</v>
      </c>
      <c r="X117">
        <v>5.8000000000000003E-2</v>
      </c>
      <c r="Y117">
        <v>15255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G117">
        <v>5.8000000000000003E-2</v>
      </c>
      <c r="AH117">
        <v>2</v>
      </c>
      <c r="AI117">
        <v>34744421</v>
      </c>
      <c r="AJ117">
        <v>117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ROW(Source!A51)</f>
        <v>51</v>
      </c>
      <c r="B118">
        <v>34744422</v>
      </c>
      <c r="C118">
        <v>34744414</v>
      </c>
      <c r="D118">
        <v>31715109</v>
      </c>
      <c r="E118">
        <v>1</v>
      </c>
      <c r="F118">
        <v>1</v>
      </c>
      <c r="G118">
        <v>1</v>
      </c>
      <c r="H118">
        <v>1</v>
      </c>
      <c r="I118" t="s">
        <v>568</v>
      </c>
      <c r="K118" t="s">
        <v>569</v>
      </c>
      <c r="L118">
        <v>1191</v>
      </c>
      <c r="N118">
        <v>1013</v>
      </c>
      <c r="O118" t="s">
        <v>521</v>
      </c>
      <c r="P118" t="s">
        <v>521</v>
      </c>
      <c r="Q118">
        <v>1</v>
      </c>
      <c r="X118">
        <v>24.85</v>
      </c>
      <c r="Y118">
        <v>0</v>
      </c>
      <c r="Z118">
        <v>0</v>
      </c>
      <c r="AA118">
        <v>0</v>
      </c>
      <c r="AB118">
        <v>8.74</v>
      </c>
      <c r="AC118">
        <v>0</v>
      </c>
      <c r="AD118">
        <v>1</v>
      </c>
      <c r="AE118">
        <v>1</v>
      </c>
      <c r="AG118">
        <v>24.85</v>
      </c>
      <c r="AH118">
        <v>2</v>
      </c>
      <c r="AI118">
        <v>34744415</v>
      </c>
      <c r="AJ118">
        <v>118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ROW(Source!A51)</f>
        <v>51</v>
      </c>
      <c r="B119">
        <v>34744423</v>
      </c>
      <c r="C119">
        <v>34744414</v>
      </c>
      <c r="D119">
        <v>31709492</v>
      </c>
      <c r="E119">
        <v>1</v>
      </c>
      <c r="F119">
        <v>1</v>
      </c>
      <c r="G119">
        <v>1</v>
      </c>
      <c r="H119">
        <v>1</v>
      </c>
      <c r="I119" t="s">
        <v>531</v>
      </c>
      <c r="K119" t="s">
        <v>532</v>
      </c>
      <c r="L119">
        <v>1191</v>
      </c>
      <c r="N119">
        <v>1013</v>
      </c>
      <c r="O119" t="s">
        <v>521</v>
      </c>
      <c r="P119" t="s">
        <v>521</v>
      </c>
      <c r="Q119">
        <v>1</v>
      </c>
      <c r="X119">
        <v>1.21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2</v>
      </c>
      <c r="AG119">
        <v>1.21</v>
      </c>
      <c r="AH119">
        <v>2</v>
      </c>
      <c r="AI119">
        <v>34744416</v>
      </c>
      <c r="AJ119">
        <v>119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ROW(Source!A51)</f>
        <v>51</v>
      </c>
      <c r="B120">
        <v>34744424</v>
      </c>
      <c r="C120">
        <v>34744414</v>
      </c>
      <c r="D120">
        <v>31526753</v>
      </c>
      <c r="E120">
        <v>1</v>
      </c>
      <c r="F120">
        <v>1</v>
      </c>
      <c r="G120">
        <v>1</v>
      </c>
      <c r="H120">
        <v>2</v>
      </c>
      <c r="I120" t="s">
        <v>554</v>
      </c>
      <c r="J120" t="s">
        <v>555</v>
      </c>
      <c r="K120" t="s">
        <v>556</v>
      </c>
      <c r="L120">
        <v>1368</v>
      </c>
      <c r="N120">
        <v>1011</v>
      </c>
      <c r="O120" t="s">
        <v>525</v>
      </c>
      <c r="P120" t="s">
        <v>525</v>
      </c>
      <c r="Q120">
        <v>1</v>
      </c>
      <c r="X120">
        <v>0.72</v>
      </c>
      <c r="Y120">
        <v>0</v>
      </c>
      <c r="Z120">
        <v>111.99</v>
      </c>
      <c r="AA120">
        <v>13.5</v>
      </c>
      <c r="AB120">
        <v>0</v>
      </c>
      <c r="AC120">
        <v>0</v>
      </c>
      <c r="AD120">
        <v>1</v>
      </c>
      <c r="AE120">
        <v>0</v>
      </c>
      <c r="AG120">
        <v>0.72</v>
      </c>
      <c r="AH120">
        <v>2</v>
      </c>
      <c r="AI120">
        <v>34744417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ROW(Source!A51)</f>
        <v>51</v>
      </c>
      <c r="B121">
        <v>34744425</v>
      </c>
      <c r="C121">
        <v>34744414</v>
      </c>
      <c r="D121">
        <v>31528142</v>
      </c>
      <c r="E121">
        <v>1</v>
      </c>
      <c r="F121">
        <v>1</v>
      </c>
      <c r="G121">
        <v>1</v>
      </c>
      <c r="H121">
        <v>2</v>
      </c>
      <c r="I121" t="s">
        <v>538</v>
      </c>
      <c r="J121" t="s">
        <v>539</v>
      </c>
      <c r="K121" t="s">
        <v>540</v>
      </c>
      <c r="L121">
        <v>1368</v>
      </c>
      <c r="N121">
        <v>1011</v>
      </c>
      <c r="O121" t="s">
        <v>525</v>
      </c>
      <c r="P121" t="s">
        <v>525</v>
      </c>
      <c r="Q121">
        <v>1</v>
      </c>
      <c r="X121">
        <v>0.49</v>
      </c>
      <c r="Y121">
        <v>0</v>
      </c>
      <c r="Z121">
        <v>65.709999999999994</v>
      </c>
      <c r="AA121">
        <v>11.6</v>
      </c>
      <c r="AB121">
        <v>0</v>
      </c>
      <c r="AC121">
        <v>0</v>
      </c>
      <c r="AD121">
        <v>1</v>
      </c>
      <c r="AE121">
        <v>0</v>
      </c>
      <c r="AG121">
        <v>0.49</v>
      </c>
      <c r="AH121">
        <v>2</v>
      </c>
      <c r="AI121">
        <v>34744418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ROW(Source!A51)</f>
        <v>51</v>
      </c>
      <c r="B122">
        <v>34744426</v>
      </c>
      <c r="C122">
        <v>34744414</v>
      </c>
      <c r="D122">
        <v>31449148</v>
      </c>
      <c r="E122">
        <v>1</v>
      </c>
      <c r="F122">
        <v>1</v>
      </c>
      <c r="G122">
        <v>1</v>
      </c>
      <c r="H122">
        <v>3</v>
      </c>
      <c r="I122" t="s">
        <v>56</v>
      </c>
      <c r="J122" t="s">
        <v>541</v>
      </c>
      <c r="K122" t="s">
        <v>57</v>
      </c>
      <c r="L122">
        <v>1348</v>
      </c>
      <c r="N122">
        <v>1009</v>
      </c>
      <c r="O122" t="s">
        <v>34</v>
      </c>
      <c r="P122" t="s">
        <v>34</v>
      </c>
      <c r="Q122">
        <v>1000</v>
      </c>
      <c r="X122">
        <v>1.12E-2</v>
      </c>
      <c r="Y122">
        <v>11978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G122">
        <v>1.12E-2</v>
      </c>
      <c r="AH122">
        <v>2</v>
      </c>
      <c r="AI122">
        <v>34744419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ROW(Source!A51)</f>
        <v>51</v>
      </c>
      <c r="B123">
        <v>34744427</v>
      </c>
      <c r="C123">
        <v>34744414</v>
      </c>
      <c r="D123">
        <v>31475109</v>
      </c>
      <c r="E123">
        <v>1</v>
      </c>
      <c r="F123">
        <v>1</v>
      </c>
      <c r="G123">
        <v>1</v>
      </c>
      <c r="H123">
        <v>3</v>
      </c>
      <c r="I123" t="s">
        <v>68</v>
      </c>
      <c r="J123" t="s">
        <v>570</v>
      </c>
      <c r="K123" t="s">
        <v>69</v>
      </c>
      <c r="L123">
        <v>1339</v>
      </c>
      <c r="N123">
        <v>1007</v>
      </c>
      <c r="O123" t="s">
        <v>45</v>
      </c>
      <c r="P123" t="s">
        <v>45</v>
      </c>
      <c r="Q123">
        <v>1</v>
      </c>
      <c r="X123">
        <v>3.36</v>
      </c>
      <c r="Y123">
        <v>1155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G123">
        <v>3.36</v>
      </c>
      <c r="AH123">
        <v>2</v>
      </c>
      <c r="AI123">
        <v>34744420</v>
      </c>
      <c r="AJ123">
        <v>123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ROW(Source!A51)</f>
        <v>51</v>
      </c>
      <c r="B124">
        <v>34744428</v>
      </c>
      <c r="C124">
        <v>34744414</v>
      </c>
      <c r="D124">
        <v>31483578</v>
      </c>
      <c r="E124">
        <v>1</v>
      </c>
      <c r="F124">
        <v>1</v>
      </c>
      <c r="G124">
        <v>1</v>
      </c>
      <c r="H124">
        <v>3</v>
      </c>
      <c r="I124" t="s">
        <v>109</v>
      </c>
      <c r="J124" t="s">
        <v>562</v>
      </c>
      <c r="K124" t="s">
        <v>110</v>
      </c>
      <c r="L124">
        <v>1348</v>
      </c>
      <c r="N124">
        <v>1009</v>
      </c>
      <c r="O124" t="s">
        <v>34</v>
      </c>
      <c r="P124" t="s">
        <v>34</v>
      </c>
      <c r="Q124">
        <v>1000</v>
      </c>
      <c r="X124">
        <v>5.8000000000000003E-2</v>
      </c>
      <c r="Y124">
        <v>15255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G124">
        <v>5.8000000000000003E-2</v>
      </c>
      <c r="AH124">
        <v>2</v>
      </c>
      <c r="AI124">
        <v>34744421</v>
      </c>
      <c r="AJ124">
        <v>124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ROW(Source!A52)</f>
        <v>52</v>
      </c>
      <c r="B125">
        <v>34744440</v>
      </c>
      <c r="C125">
        <v>34744429</v>
      </c>
      <c r="D125">
        <v>31709494</v>
      </c>
      <c r="E125">
        <v>1</v>
      </c>
      <c r="F125">
        <v>1</v>
      </c>
      <c r="G125">
        <v>1</v>
      </c>
      <c r="H125">
        <v>1</v>
      </c>
      <c r="I125" t="s">
        <v>571</v>
      </c>
      <c r="K125" t="s">
        <v>572</v>
      </c>
      <c r="L125">
        <v>1191</v>
      </c>
      <c r="N125">
        <v>1013</v>
      </c>
      <c r="O125" t="s">
        <v>521</v>
      </c>
      <c r="P125" t="s">
        <v>521</v>
      </c>
      <c r="Q125">
        <v>1</v>
      </c>
      <c r="X125">
        <v>17.510000000000002</v>
      </c>
      <c r="Y125">
        <v>0</v>
      </c>
      <c r="Z125">
        <v>0</v>
      </c>
      <c r="AA125">
        <v>0</v>
      </c>
      <c r="AB125">
        <v>9.4</v>
      </c>
      <c r="AC125">
        <v>0</v>
      </c>
      <c r="AD125">
        <v>1</v>
      </c>
      <c r="AE125">
        <v>1</v>
      </c>
      <c r="AG125">
        <v>17.510000000000002</v>
      </c>
      <c r="AH125">
        <v>2</v>
      </c>
      <c r="AI125">
        <v>34744430</v>
      </c>
      <c r="AJ125">
        <v>125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ROW(Source!A52)</f>
        <v>52</v>
      </c>
      <c r="B126">
        <v>34744441</v>
      </c>
      <c r="C126">
        <v>34744429</v>
      </c>
      <c r="D126">
        <v>31709492</v>
      </c>
      <c r="E126">
        <v>1</v>
      </c>
      <c r="F126">
        <v>1</v>
      </c>
      <c r="G126">
        <v>1</v>
      </c>
      <c r="H126">
        <v>1</v>
      </c>
      <c r="I126" t="s">
        <v>531</v>
      </c>
      <c r="K126" t="s">
        <v>532</v>
      </c>
      <c r="L126">
        <v>1191</v>
      </c>
      <c r="N126">
        <v>1013</v>
      </c>
      <c r="O126" t="s">
        <v>521</v>
      </c>
      <c r="P126" t="s">
        <v>521</v>
      </c>
      <c r="Q126">
        <v>1</v>
      </c>
      <c r="X126">
        <v>0.28000000000000003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2</v>
      </c>
      <c r="AG126">
        <v>0.28000000000000003</v>
      </c>
      <c r="AH126">
        <v>2</v>
      </c>
      <c r="AI126">
        <v>34744431</v>
      </c>
      <c r="AJ126">
        <v>126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ROW(Source!A52)</f>
        <v>52</v>
      </c>
      <c r="B127">
        <v>34744442</v>
      </c>
      <c r="C127">
        <v>34744429</v>
      </c>
      <c r="D127">
        <v>31526651</v>
      </c>
      <c r="E127">
        <v>1</v>
      </c>
      <c r="F127">
        <v>1</v>
      </c>
      <c r="G127">
        <v>1</v>
      </c>
      <c r="H127">
        <v>2</v>
      </c>
      <c r="I127" t="s">
        <v>533</v>
      </c>
      <c r="J127" t="s">
        <v>534</v>
      </c>
      <c r="K127" t="s">
        <v>535</v>
      </c>
      <c r="L127">
        <v>1368</v>
      </c>
      <c r="N127">
        <v>1011</v>
      </c>
      <c r="O127" t="s">
        <v>525</v>
      </c>
      <c r="P127" t="s">
        <v>525</v>
      </c>
      <c r="Q127">
        <v>1</v>
      </c>
      <c r="X127">
        <v>0.11</v>
      </c>
      <c r="Y127">
        <v>0</v>
      </c>
      <c r="Z127">
        <v>86.4</v>
      </c>
      <c r="AA127">
        <v>13.5</v>
      </c>
      <c r="AB127">
        <v>0</v>
      </c>
      <c r="AC127">
        <v>0</v>
      </c>
      <c r="AD127">
        <v>1</v>
      </c>
      <c r="AE127">
        <v>0</v>
      </c>
      <c r="AG127">
        <v>0.11</v>
      </c>
      <c r="AH127">
        <v>2</v>
      </c>
      <c r="AI127">
        <v>34744432</v>
      </c>
      <c r="AJ127">
        <v>127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ROW(Source!A52)</f>
        <v>52</v>
      </c>
      <c r="B128">
        <v>34744443</v>
      </c>
      <c r="C128">
        <v>34744429</v>
      </c>
      <c r="D128">
        <v>31526753</v>
      </c>
      <c r="E128">
        <v>1</v>
      </c>
      <c r="F128">
        <v>1</v>
      </c>
      <c r="G128">
        <v>1</v>
      </c>
      <c r="H128">
        <v>2</v>
      </c>
      <c r="I128" t="s">
        <v>554</v>
      </c>
      <c r="J128" t="s">
        <v>555</v>
      </c>
      <c r="K128" t="s">
        <v>556</v>
      </c>
      <c r="L128">
        <v>1368</v>
      </c>
      <c r="N128">
        <v>1011</v>
      </c>
      <c r="O128" t="s">
        <v>525</v>
      </c>
      <c r="P128" t="s">
        <v>525</v>
      </c>
      <c r="Q128">
        <v>1</v>
      </c>
      <c r="X128">
        <v>7.0000000000000007E-2</v>
      </c>
      <c r="Y128">
        <v>0</v>
      </c>
      <c r="Z128">
        <v>111.99</v>
      </c>
      <c r="AA128">
        <v>13.5</v>
      </c>
      <c r="AB128">
        <v>0</v>
      </c>
      <c r="AC128">
        <v>0</v>
      </c>
      <c r="AD128">
        <v>1</v>
      </c>
      <c r="AE128">
        <v>0</v>
      </c>
      <c r="AG128">
        <v>7.0000000000000007E-2</v>
      </c>
      <c r="AH128">
        <v>2</v>
      </c>
      <c r="AI128">
        <v>34744433</v>
      </c>
      <c r="AJ128">
        <v>128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ROW(Source!A52)</f>
        <v>52</v>
      </c>
      <c r="B129">
        <v>34744444</v>
      </c>
      <c r="C129">
        <v>34744429</v>
      </c>
      <c r="D129">
        <v>31527379</v>
      </c>
      <c r="E129">
        <v>1</v>
      </c>
      <c r="F129">
        <v>1</v>
      </c>
      <c r="G129">
        <v>1</v>
      </c>
      <c r="H129">
        <v>2</v>
      </c>
      <c r="I129" t="s">
        <v>573</v>
      </c>
      <c r="J129" t="s">
        <v>574</v>
      </c>
      <c r="K129" t="s">
        <v>575</v>
      </c>
      <c r="L129">
        <v>1368</v>
      </c>
      <c r="N129">
        <v>1011</v>
      </c>
      <c r="O129" t="s">
        <v>525</v>
      </c>
      <c r="P129" t="s">
        <v>525</v>
      </c>
      <c r="Q129">
        <v>1</v>
      </c>
      <c r="X129">
        <v>1.81</v>
      </c>
      <c r="Y129">
        <v>0</v>
      </c>
      <c r="Z129">
        <v>30</v>
      </c>
      <c r="AA129">
        <v>0</v>
      </c>
      <c r="AB129">
        <v>0</v>
      </c>
      <c r="AC129">
        <v>0</v>
      </c>
      <c r="AD129">
        <v>1</v>
      </c>
      <c r="AE129">
        <v>0</v>
      </c>
      <c r="AG129">
        <v>1.81</v>
      </c>
      <c r="AH129">
        <v>2</v>
      </c>
      <c r="AI129">
        <v>34744434</v>
      </c>
      <c r="AJ129">
        <v>129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ROW(Source!A52)</f>
        <v>52</v>
      </c>
      <c r="B130">
        <v>34744445</v>
      </c>
      <c r="C130">
        <v>34744429</v>
      </c>
      <c r="D130">
        <v>31528142</v>
      </c>
      <c r="E130">
        <v>1</v>
      </c>
      <c r="F130">
        <v>1</v>
      </c>
      <c r="G130">
        <v>1</v>
      </c>
      <c r="H130">
        <v>2</v>
      </c>
      <c r="I130" t="s">
        <v>538</v>
      </c>
      <c r="J130" t="s">
        <v>539</v>
      </c>
      <c r="K130" t="s">
        <v>540</v>
      </c>
      <c r="L130">
        <v>1368</v>
      </c>
      <c r="N130">
        <v>1011</v>
      </c>
      <c r="O130" t="s">
        <v>525</v>
      </c>
      <c r="P130" t="s">
        <v>525</v>
      </c>
      <c r="Q130">
        <v>1</v>
      </c>
      <c r="X130">
        <v>0.1</v>
      </c>
      <c r="Y130">
        <v>0</v>
      </c>
      <c r="Z130">
        <v>65.709999999999994</v>
      </c>
      <c r="AA130">
        <v>11.6</v>
      </c>
      <c r="AB130">
        <v>0</v>
      </c>
      <c r="AC130">
        <v>0</v>
      </c>
      <c r="AD130">
        <v>1</v>
      </c>
      <c r="AE130">
        <v>0</v>
      </c>
      <c r="AG130">
        <v>0.1</v>
      </c>
      <c r="AH130">
        <v>2</v>
      </c>
      <c r="AI130">
        <v>34744435</v>
      </c>
      <c r="AJ130">
        <v>130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ROW(Source!A52)</f>
        <v>52</v>
      </c>
      <c r="B131">
        <v>34744446</v>
      </c>
      <c r="C131">
        <v>34744429</v>
      </c>
      <c r="D131">
        <v>31444452</v>
      </c>
      <c r="E131">
        <v>1</v>
      </c>
      <c r="F131">
        <v>1</v>
      </c>
      <c r="G131">
        <v>1</v>
      </c>
      <c r="H131">
        <v>3</v>
      </c>
      <c r="I131" t="s">
        <v>37</v>
      </c>
      <c r="J131" t="s">
        <v>576</v>
      </c>
      <c r="K131" t="s">
        <v>38</v>
      </c>
      <c r="L131">
        <v>1348</v>
      </c>
      <c r="N131">
        <v>1009</v>
      </c>
      <c r="O131" t="s">
        <v>34</v>
      </c>
      <c r="P131" t="s">
        <v>34</v>
      </c>
      <c r="Q131">
        <v>1000</v>
      </c>
      <c r="X131">
        <v>2.5000000000000001E-2</v>
      </c>
      <c r="Y131">
        <v>1530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G131">
        <v>2.5000000000000001E-2</v>
      </c>
      <c r="AH131">
        <v>2</v>
      </c>
      <c r="AI131">
        <v>34744436</v>
      </c>
      <c r="AJ131">
        <v>131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ROW(Source!A52)</f>
        <v>52</v>
      </c>
      <c r="B132">
        <v>34744447</v>
      </c>
      <c r="C132">
        <v>34744429</v>
      </c>
      <c r="D132">
        <v>31444499</v>
      </c>
      <c r="E132">
        <v>1</v>
      </c>
      <c r="F132">
        <v>1</v>
      </c>
      <c r="G132">
        <v>1</v>
      </c>
      <c r="H132">
        <v>3</v>
      </c>
      <c r="I132" t="s">
        <v>100</v>
      </c>
      <c r="J132" t="s">
        <v>577</v>
      </c>
      <c r="K132" t="s">
        <v>101</v>
      </c>
      <c r="L132">
        <v>1348</v>
      </c>
      <c r="N132">
        <v>1009</v>
      </c>
      <c r="O132" t="s">
        <v>34</v>
      </c>
      <c r="P132" t="s">
        <v>34</v>
      </c>
      <c r="Q132">
        <v>1000</v>
      </c>
      <c r="X132">
        <v>0.19600000000000001</v>
      </c>
      <c r="Y132">
        <v>3390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G132">
        <v>0.19600000000000001</v>
      </c>
      <c r="AH132">
        <v>2</v>
      </c>
      <c r="AI132">
        <v>34744437</v>
      </c>
      <c r="AJ132">
        <v>132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ROW(Source!A52)</f>
        <v>52</v>
      </c>
      <c r="B133">
        <v>34744448</v>
      </c>
      <c r="C133">
        <v>34744429</v>
      </c>
      <c r="D133">
        <v>31444650</v>
      </c>
      <c r="E133">
        <v>1</v>
      </c>
      <c r="F133">
        <v>1</v>
      </c>
      <c r="G133">
        <v>1</v>
      </c>
      <c r="H133">
        <v>3</v>
      </c>
      <c r="I133" t="s">
        <v>87</v>
      </c>
      <c r="J133" t="s">
        <v>578</v>
      </c>
      <c r="K133" t="s">
        <v>88</v>
      </c>
      <c r="L133">
        <v>1348</v>
      </c>
      <c r="N133">
        <v>1009</v>
      </c>
      <c r="O133" t="s">
        <v>34</v>
      </c>
      <c r="P133" t="s">
        <v>34</v>
      </c>
      <c r="Q133">
        <v>1000</v>
      </c>
      <c r="X133">
        <v>0.06</v>
      </c>
      <c r="Y133">
        <v>2606.9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G133">
        <v>0.06</v>
      </c>
      <c r="AH133">
        <v>2</v>
      </c>
      <c r="AI133">
        <v>34744438</v>
      </c>
      <c r="AJ133">
        <v>133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ROW(Source!A52)</f>
        <v>52</v>
      </c>
      <c r="B134">
        <v>34744449</v>
      </c>
      <c r="C134">
        <v>34744429</v>
      </c>
      <c r="D134">
        <v>31477318</v>
      </c>
      <c r="E134">
        <v>1</v>
      </c>
      <c r="F134">
        <v>1</v>
      </c>
      <c r="G134">
        <v>1</v>
      </c>
      <c r="H134">
        <v>3</v>
      </c>
      <c r="I134" t="s">
        <v>133</v>
      </c>
      <c r="J134" t="s">
        <v>579</v>
      </c>
      <c r="K134" t="s">
        <v>134</v>
      </c>
      <c r="L134">
        <v>1327</v>
      </c>
      <c r="N134">
        <v>1005</v>
      </c>
      <c r="O134" t="s">
        <v>135</v>
      </c>
      <c r="P134" t="s">
        <v>135</v>
      </c>
      <c r="Q134">
        <v>1</v>
      </c>
      <c r="X134">
        <v>110</v>
      </c>
      <c r="Y134">
        <v>6.2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G134">
        <v>110</v>
      </c>
      <c r="AH134">
        <v>2</v>
      </c>
      <c r="AI134">
        <v>34744439</v>
      </c>
      <c r="AJ134">
        <v>134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ROW(Source!A53)</f>
        <v>53</v>
      </c>
      <c r="B135">
        <v>34744440</v>
      </c>
      <c r="C135">
        <v>34744429</v>
      </c>
      <c r="D135">
        <v>31709494</v>
      </c>
      <c r="E135">
        <v>1</v>
      </c>
      <c r="F135">
        <v>1</v>
      </c>
      <c r="G135">
        <v>1</v>
      </c>
      <c r="H135">
        <v>1</v>
      </c>
      <c r="I135" t="s">
        <v>571</v>
      </c>
      <c r="K135" t="s">
        <v>572</v>
      </c>
      <c r="L135">
        <v>1191</v>
      </c>
      <c r="N135">
        <v>1013</v>
      </c>
      <c r="O135" t="s">
        <v>521</v>
      </c>
      <c r="P135" t="s">
        <v>521</v>
      </c>
      <c r="Q135">
        <v>1</v>
      </c>
      <c r="X135">
        <v>17.510000000000002</v>
      </c>
      <c r="Y135">
        <v>0</v>
      </c>
      <c r="Z135">
        <v>0</v>
      </c>
      <c r="AA135">
        <v>0</v>
      </c>
      <c r="AB135">
        <v>9.4</v>
      </c>
      <c r="AC135">
        <v>0</v>
      </c>
      <c r="AD135">
        <v>1</v>
      </c>
      <c r="AE135">
        <v>1</v>
      </c>
      <c r="AG135">
        <v>17.510000000000002</v>
      </c>
      <c r="AH135">
        <v>2</v>
      </c>
      <c r="AI135">
        <v>34744430</v>
      </c>
      <c r="AJ135">
        <v>135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ROW(Source!A53)</f>
        <v>53</v>
      </c>
      <c r="B136">
        <v>34744441</v>
      </c>
      <c r="C136">
        <v>34744429</v>
      </c>
      <c r="D136">
        <v>31709492</v>
      </c>
      <c r="E136">
        <v>1</v>
      </c>
      <c r="F136">
        <v>1</v>
      </c>
      <c r="G136">
        <v>1</v>
      </c>
      <c r="H136">
        <v>1</v>
      </c>
      <c r="I136" t="s">
        <v>531</v>
      </c>
      <c r="K136" t="s">
        <v>532</v>
      </c>
      <c r="L136">
        <v>1191</v>
      </c>
      <c r="N136">
        <v>1013</v>
      </c>
      <c r="O136" t="s">
        <v>521</v>
      </c>
      <c r="P136" t="s">
        <v>521</v>
      </c>
      <c r="Q136">
        <v>1</v>
      </c>
      <c r="X136">
        <v>0.28000000000000003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2</v>
      </c>
      <c r="AG136">
        <v>0.28000000000000003</v>
      </c>
      <c r="AH136">
        <v>2</v>
      </c>
      <c r="AI136">
        <v>34744431</v>
      </c>
      <c r="AJ136">
        <v>136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ROW(Source!A53)</f>
        <v>53</v>
      </c>
      <c r="B137">
        <v>34744442</v>
      </c>
      <c r="C137">
        <v>34744429</v>
      </c>
      <c r="D137">
        <v>31526651</v>
      </c>
      <c r="E137">
        <v>1</v>
      </c>
      <c r="F137">
        <v>1</v>
      </c>
      <c r="G137">
        <v>1</v>
      </c>
      <c r="H137">
        <v>2</v>
      </c>
      <c r="I137" t="s">
        <v>533</v>
      </c>
      <c r="J137" t="s">
        <v>534</v>
      </c>
      <c r="K137" t="s">
        <v>535</v>
      </c>
      <c r="L137">
        <v>1368</v>
      </c>
      <c r="N137">
        <v>1011</v>
      </c>
      <c r="O137" t="s">
        <v>525</v>
      </c>
      <c r="P137" t="s">
        <v>525</v>
      </c>
      <c r="Q137">
        <v>1</v>
      </c>
      <c r="X137">
        <v>0.11</v>
      </c>
      <c r="Y137">
        <v>0</v>
      </c>
      <c r="Z137">
        <v>86.4</v>
      </c>
      <c r="AA137">
        <v>13.5</v>
      </c>
      <c r="AB137">
        <v>0</v>
      </c>
      <c r="AC137">
        <v>0</v>
      </c>
      <c r="AD137">
        <v>1</v>
      </c>
      <c r="AE137">
        <v>0</v>
      </c>
      <c r="AG137">
        <v>0.11</v>
      </c>
      <c r="AH137">
        <v>2</v>
      </c>
      <c r="AI137">
        <v>34744432</v>
      </c>
      <c r="AJ137">
        <v>137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ROW(Source!A53)</f>
        <v>53</v>
      </c>
      <c r="B138">
        <v>34744443</v>
      </c>
      <c r="C138">
        <v>34744429</v>
      </c>
      <c r="D138">
        <v>31526753</v>
      </c>
      <c r="E138">
        <v>1</v>
      </c>
      <c r="F138">
        <v>1</v>
      </c>
      <c r="G138">
        <v>1</v>
      </c>
      <c r="H138">
        <v>2</v>
      </c>
      <c r="I138" t="s">
        <v>554</v>
      </c>
      <c r="J138" t="s">
        <v>555</v>
      </c>
      <c r="K138" t="s">
        <v>556</v>
      </c>
      <c r="L138">
        <v>1368</v>
      </c>
      <c r="N138">
        <v>1011</v>
      </c>
      <c r="O138" t="s">
        <v>525</v>
      </c>
      <c r="P138" t="s">
        <v>525</v>
      </c>
      <c r="Q138">
        <v>1</v>
      </c>
      <c r="X138">
        <v>7.0000000000000007E-2</v>
      </c>
      <c r="Y138">
        <v>0</v>
      </c>
      <c r="Z138">
        <v>111.99</v>
      </c>
      <c r="AA138">
        <v>13.5</v>
      </c>
      <c r="AB138">
        <v>0</v>
      </c>
      <c r="AC138">
        <v>0</v>
      </c>
      <c r="AD138">
        <v>1</v>
      </c>
      <c r="AE138">
        <v>0</v>
      </c>
      <c r="AG138">
        <v>7.0000000000000007E-2</v>
      </c>
      <c r="AH138">
        <v>2</v>
      </c>
      <c r="AI138">
        <v>34744433</v>
      </c>
      <c r="AJ138">
        <v>138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ROW(Source!A53)</f>
        <v>53</v>
      </c>
      <c r="B139">
        <v>34744444</v>
      </c>
      <c r="C139">
        <v>34744429</v>
      </c>
      <c r="D139">
        <v>31527379</v>
      </c>
      <c r="E139">
        <v>1</v>
      </c>
      <c r="F139">
        <v>1</v>
      </c>
      <c r="G139">
        <v>1</v>
      </c>
      <c r="H139">
        <v>2</v>
      </c>
      <c r="I139" t="s">
        <v>573</v>
      </c>
      <c r="J139" t="s">
        <v>574</v>
      </c>
      <c r="K139" t="s">
        <v>575</v>
      </c>
      <c r="L139">
        <v>1368</v>
      </c>
      <c r="N139">
        <v>1011</v>
      </c>
      <c r="O139" t="s">
        <v>525</v>
      </c>
      <c r="P139" t="s">
        <v>525</v>
      </c>
      <c r="Q139">
        <v>1</v>
      </c>
      <c r="X139">
        <v>1.81</v>
      </c>
      <c r="Y139">
        <v>0</v>
      </c>
      <c r="Z139">
        <v>30</v>
      </c>
      <c r="AA139">
        <v>0</v>
      </c>
      <c r="AB139">
        <v>0</v>
      </c>
      <c r="AC139">
        <v>0</v>
      </c>
      <c r="AD139">
        <v>1</v>
      </c>
      <c r="AE139">
        <v>0</v>
      </c>
      <c r="AG139">
        <v>1.81</v>
      </c>
      <c r="AH139">
        <v>2</v>
      </c>
      <c r="AI139">
        <v>34744434</v>
      </c>
      <c r="AJ139">
        <v>139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ROW(Source!A53)</f>
        <v>53</v>
      </c>
      <c r="B140">
        <v>34744445</v>
      </c>
      <c r="C140">
        <v>34744429</v>
      </c>
      <c r="D140">
        <v>31528142</v>
      </c>
      <c r="E140">
        <v>1</v>
      </c>
      <c r="F140">
        <v>1</v>
      </c>
      <c r="G140">
        <v>1</v>
      </c>
      <c r="H140">
        <v>2</v>
      </c>
      <c r="I140" t="s">
        <v>538</v>
      </c>
      <c r="J140" t="s">
        <v>539</v>
      </c>
      <c r="K140" t="s">
        <v>540</v>
      </c>
      <c r="L140">
        <v>1368</v>
      </c>
      <c r="N140">
        <v>1011</v>
      </c>
      <c r="O140" t="s">
        <v>525</v>
      </c>
      <c r="P140" t="s">
        <v>525</v>
      </c>
      <c r="Q140">
        <v>1</v>
      </c>
      <c r="X140">
        <v>0.1</v>
      </c>
      <c r="Y140">
        <v>0</v>
      </c>
      <c r="Z140">
        <v>65.709999999999994</v>
      </c>
      <c r="AA140">
        <v>11.6</v>
      </c>
      <c r="AB140">
        <v>0</v>
      </c>
      <c r="AC140">
        <v>0</v>
      </c>
      <c r="AD140">
        <v>1</v>
      </c>
      <c r="AE140">
        <v>0</v>
      </c>
      <c r="AG140">
        <v>0.1</v>
      </c>
      <c r="AH140">
        <v>2</v>
      </c>
      <c r="AI140">
        <v>34744435</v>
      </c>
      <c r="AJ140">
        <v>140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ROW(Source!A53)</f>
        <v>53</v>
      </c>
      <c r="B141">
        <v>34744446</v>
      </c>
      <c r="C141">
        <v>34744429</v>
      </c>
      <c r="D141">
        <v>31444452</v>
      </c>
      <c r="E141">
        <v>1</v>
      </c>
      <c r="F141">
        <v>1</v>
      </c>
      <c r="G141">
        <v>1</v>
      </c>
      <c r="H141">
        <v>3</v>
      </c>
      <c r="I141" t="s">
        <v>37</v>
      </c>
      <c r="J141" t="s">
        <v>576</v>
      </c>
      <c r="K141" t="s">
        <v>38</v>
      </c>
      <c r="L141">
        <v>1348</v>
      </c>
      <c r="N141">
        <v>1009</v>
      </c>
      <c r="O141" t="s">
        <v>34</v>
      </c>
      <c r="P141" t="s">
        <v>34</v>
      </c>
      <c r="Q141">
        <v>1000</v>
      </c>
      <c r="X141">
        <v>2.5000000000000001E-2</v>
      </c>
      <c r="Y141">
        <v>1530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0</v>
      </c>
      <c r="AG141">
        <v>2.5000000000000001E-2</v>
      </c>
      <c r="AH141">
        <v>2</v>
      </c>
      <c r="AI141">
        <v>34744436</v>
      </c>
      <c r="AJ141">
        <v>141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ROW(Source!A53)</f>
        <v>53</v>
      </c>
      <c r="B142">
        <v>34744447</v>
      </c>
      <c r="C142">
        <v>34744429</v>
      </c>
      <c r="D142">
        <v>31444499</v>
      </c>
      <c r="E142">
        <v>1</v>
      </c>
      <c r="F142">
        <v>1</v>
      </c>
      <c r="G142">
        <v>1</v>
      </c>
      <c r="H142">
        <v>3</v>
      </c>
      <c r="I142" t="s">
        <v>100</v>
      </c>
      <c r="J142" t="s">
        <v>577</v>
      </c>
      <c r="K142" t="s">
        <v>101</v>
      </c>
      <c r="L142">
        <v>1348</v>
      </c>
      <c r="N142">
        <v>1009</v>
      </c>
      <c r="O142" t="s">
        <v>34</v>
      </c>
      <c r="P142" t="s">
        <v>34</v>
      </c>
      <c r="Q142">
        <v>1000</v>
      </c>
      <c r="X142">
        <v>0.19600000000000001</v>
      </c>
      <c r="Y142">
        <v>3390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0</v>
      </c>
      <c r="AG142">
        <v>0.19600000000000001</v>
      </c>
      <c r="AH142">
        <v>2</v>
      </c>
      <c r="AI142">
        <v>34744437</v>
      </c>
      <c r="AJ142">
        <v>142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ROW(Source!A53)</f>
        <v>53</v>
      </c>
      <c r="B143">
        <v>34744448</v>
      </c>
      <c r="C143">
        <v>34744429</v>
      </c>
      <c r="D143">
        <v>31444650</v>
      </c>
      <c r="E143">
        <v>1</v>
      </c>
      <c r="F143">
        <v>1</v>
      </c>
      <c r="G143">
        <v>1</v>
      </c>
      <c r="H143">
        <v>3</v>
      </c>
      <c r="I143" t="s">
        <v>87</v>
      </c>
      <c r="J143" t="s">
        <v>578</v>
      </c>
      <c r="K143" t="s">
        <v>88</v>
      </c>
      <c r="L143">
        <v>1348</v>
      </c>
      <c r="N143">
        <v>1009</v>
      </c>
      <c r="O143" t="s">
        <v>34</v>
      </c>
      <c r="P143" t="s">
        <v>34</v>
      </c>
      <c r="Q143">
        <v>1000</v>
      </c>
      <c r="X143">
        <v>0.06</v>
      </c>
      <c r="Y143">
        <v>2606.9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0</v>
      </c>
      <c r="AG143">
        <v>0.06</v>
      </c>
      <c r="AH143">
        <v>2</v>
      </c>
      <c r="AI143">
        <v>34744438</v>
      </c>
      <c r="AJ143">
        <v>143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ROW(Source!A53)</f>
        <v>53</v>
      </c>
      <c r="B144">
        <v>34744449</v>
      </c>
      <c r="C144">
        <v>34744429</v>
      </c>
      <c r="D144">
        <v>31477318</v>
      </c>
      <c r="E144">
        <v>1</v>
      </c>
      <c r="F144">
        <v>1</v>
      </c>
      <c r="G144">
        <v>1</v>
      </c>
      <c r="H144">
        <v>3</v>
      </c>
      <c r="I144" t="s">
        <v>133</v>
      </c>
      <c r="J144" t="s">
        <v>579</v>
      </c>
      <c r="K144" t="s">
        <v>134</v>
      </c>
      <c r="L144">
        <v>1327</v>
      </c>
      <c r="N144">
        <v>1005</v>
      </c>
      <c r="O144" t="s">
        <v>135</v>
      </c>
      <c r="P144" t="s">
        <v>135</v>
      </c>
      <c r="Q144">
        <v>1</v>
      </c>
      <c r="X144">
        <v>110</v>
      </c>
      <c r="Y144">
        <v>6.2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G144">
        <v>110</v>
      </c>
      <c r="AH144">
        <v>2</v>
      </c>
      <c r="AI144">
        <v>34744439</v>
      </c>
      <c r="AJ144">
        <v>144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ROW(Source!A54)</f>
        <v>54</v>
      </c>
      <c r="B145">
        <v>34744459</v>
      </c>
      <c r="C145">
        <v>34744450</v>
      </c>
      <c r="D145">
        <v>31725395</v>
      </c>
      <c r="E145">
        <v>1</v>
      </c>
      <c r="F145">
        <v>1</v>
      </c>
      <c r="G145">
        <v>1</v>
      </c>
      <c r="H145">
        <v>1</v>
      </c>
      <c r="I145" t="s">
        <v>580</v>
      </c>
      <c r="K145" t="s">
        <v>581</v>
      </c>
      <c r="L145">
        <v>1191</v>
      </c>
      <c r="N145">
        <v>1013</v>
      </c>
      <c r="O145" t="s">
        <v>521</v>
      </c>
      <c r="P145" t="s">
        <v>521</v>
      </c>
      <c r="Q145">
        <v>1</v>
      </c>
      <c r="X145">
        <v>13.22</v>
      </c>
      <c r="Y145">
        <v>0</v>
      </c>
      <c r="Z145">
        <v>0</v>
      </c>
      <c r="AA145">
        <v>0</v>
      </c>
      <c r="AB145">
        <v>9.92</v>
      </c>
      <c r="AC145">
        <v>0</v>
      </c>
      <c r="AD145">
        <v>1</v>
      </c>
      <c r="AE145">
        <v>1</v>
      </c>
      <c r="AG145">
        <v>13.22</v>
      </c>
      <c r="AH145">
        <v>2</v>
      </c>
      <c r="AI145">
        <v>34744451</v>
      </c>
      <c r="AJ145">
        <v>145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ROW(Source!A54)</f>
        <v>54</v>
      </c>
      <c r="B146">
        <v>34744460</v>
      </c>
      <c r="C146">
        <v>34744450</v>
      </c>
      <c r="D146">
        <v>31709492</v>
      </c>
      <c r="E146">
        <v>1</v>
      </c>
      <c r="F146">
        <v>1</v>
      </c>
      <c r="G146">
        <v>1</v>
      </c>
      <c r="H146">
        <v>1</v>
      </c>
      <c r="I146" t="s">
        <v>531</v>
      </c>
      <c r="K146" t="s">
        <v>532</v>
      </c>
      <c r="L146">
        <v>1191</v>
      </c>
      <c r="N146">
        <v>1013</v>
      </c>
      <c r="O146" t="s">
        <v>521</v>
      </c>
      <c r="P146" t="s">
        <v>521</v>
      </c>
      <c r="Q146">
        <v>1</v>
      </c>
      <c r="X146">
        <v>0.35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2</v>
      </c>
      <c r="AG146">
        <v>0.35</v>
      </c>
      <c r="AH146">
        <v>2</v>
      </c>
      <c r="AI146">
        <v>34744452</v>
      </c>
      <c r="AJ146">
        <v>146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ROW(Source!A54)</f>
        <v>54</v>
      </c>
      <c r="B147">
        <v>34744461</v>
      </c>
      <c r="C147">
        <v>34744450</v>
      </c>
      <c r="D147">
        <v>31526651</v>
      </c>
      <c r="E147">
        <v>1</v>
      </c>
      <c r="F147">
        <v>1</v>
      </c>
      <c r="G147">
        <v>1</v>
      </c>
      <c r="H147">
        <v>2</v>
      </c>
      <c r="I147" t="s">
        <v>533</v>
      </c>
      <c r="J147" t="s">
        <v>534</v>
      </c>
      <c r="K147" t="s">
        <v>535</v>
      </c>
      <c r="L147">
        <v>1368</v>
      </c>
      <c r="N147">
        <v>1011</v>
      </c>
      <c r="O147" t="s">
        <v>525</v>
      </c>
      <c r="P147" t="s">
        <v>525</v>
      </c>
      <c r="Q147">
        <v>1</v>
      </c>
      <c r="X147">
        <v>0.14000000000000001</v>
      </c>
      <c r="Y147">
        <v>0</v>
      </c>
      <c r="Z147">
        <v>86.4</v>
      </c>
      <c r="AA147">
        <v>13.5</v>
      </c>
      <c r="AB147">
        <v>0</v>
      </c>
      <c r="AC147">
        <v>0</v>
      </c>
      <c r="AD147">
        <v>1</v>
      </c>
      <c r="AE147">
        <v>0</v>
      </c>
      <c r="AG147">
        <v>0.14000000000000001</v>
      </c>
      <c r="AH147">
        <v>2</v>
      </c>
      <c r="AI147">
        <v>34744453</v>
      </c>
      <c r="AJ147">
        <v>147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ROW(Source!A54)</f>
        <v>54</v>
      </c>
      <c r="B148">
        <v>34744462</v>
      </c>
      <c r="C148">
        <v>34744450</v>
      </c>
      <c r="D148">
        <v>31526753</v>
      </c>
      <c r="E148">
        <v>1</v>
      </c>
      <c r="F148">
        <v>1</v>
      </c>
      <c r="G148">
        <v>1</v>
      </c>
      <c r="H148">
        <v>2</v>
      </c>
      <c r="I148" t="s">
        <v>554</v>
      </c>
      <c r="J148" t="s">
        <v>555</v>
      </c>
      <c r="K148" t="s">
        <v>556</v>
      </c>
      <c r="L148">
        <v>1368</v>
      </c>
      <c r="N148">
        <v>1011</v>
      </c>
      <c r="O148" t="s">
        <v>525</v>
      </c>
      <c r="P148" t="s">
        <v>525</v>
      </c>
      <c r="Q148">
        <v>1</v>
      </c>
      <c r="X148">
        <v>0.09</v>
      </c>
      <c r="Y148">
        <v>0</v>
      </c>
      <c r="Z148">
        <v>111.99</v>
      </c>
      <c r="AA148">
        <v>13.5</v>
      </c>
      <c r="AB148">
        <v>0</v>
      </c>
      <c r="AC148">
        <v>0</v>
      </c>
      <c r="AD148">
        <v>1</v>
      </c>
      <c r="AE148">
        <v>0</v>
      </c>
      <c r="AG148">
        <v>0.09</v>
      </c>
      <c r="AH148">
        <v>2</v>
      </c>
      <c r="AI148">
        <v>34744454</v>
      </c>
      <c r="AJ148">
        <v>148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">
      <c r="A149">
        <f>ROW(Source!A54)</f>
        <v>54</v>
      </c>
      <c r="B149">
        <v>34744463</v>
      </c>
      <c r="C149">
        <v>34744450</v>
      </c>
      <c r="D149">
        <v>31527379</v>
      </c>
      <c r="E149">
        <v>1</v>
      </c>
      <c r="F149">
        <v>1</v>
      </c>
      <c r="G149">
        <v>1</v>
      </c>
      <c r="H149">
        <v>2</v>
      </c>
      <c r="I149" t="s">
        <v>573</v>
      </c>
      <c r="J149" t="s">
        <v>574</v>
      </c>
      <c r="K149" t="s">
        <v>575</v>
      </c>
      <c r="L149">
        <v>1368</v>
      </c>
      <c r="N149">
        <v>1011</v>
      </c>
      <c r="O149" t="s">
        <v>525</v>
      </c>
      <c r="P149" t="s">
        <v>525</v>
      </c>
      <c r="Q149">
        <v>1</v>
      </c>
      <c r="X149">
        <v>5.88</v>
      </c>
      <c r="Y149">
        <v>0</v>
      </c>
      <c r="Z149">
        <v>30</v>
      </c>
      <c r="AA149">
        <v>0</v>
      </c>
      <c r="AB149">
        <v>0</v>
      </c>
      <c r="AC149">
        <v>0</v>
      </c>
      <c r="AD149">
        <v>1</v>
      </c>
      <c r="AE149">
        <v>0</v>
      </c>
      <c r="AG149">
        <v>5.88</v>
      </c>
      <c r="AH149">
        <v>2</v>
      </c>
      <c r="AI149">
        <v>34744455</v>
      </c>
      <c r="AJ149">
        <v>149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ROW(Source!A54)</f>
        <v>54</v>
      </c>
      <c r="B150">
        <v>34744464</v>
      </c>
      <c r="C150">
        <v>34744450</v>
      </c>
      <c r="D150">
        <v>31528142</v>
      </c>
      <c r="E150">
        <v>1</v>
      </c>
      <c r="F150">
        <v>1</v>
      </c>
      <c r="G150">
        <v>1</v>
      </c>
      <c r="H150">
        <v>2</v>
      </c>
      <c r="I150" t="s">
        <v>538</v>
      </c>
      <c r="J150" t="s">
        <v>539</v>
      </c>
      <c r="K150" t="s">
        <v>540</v>
      </c>
      <c r="L150">
        <v>1368</v>
      </c>
      <c r="N150">
        <v>1011</v>
      </c>
      <c r="O150" t="s">
        <v>525</v>
      </c>
      <c r="P150" t="s">
        <v>525</v>
      </c>
      <c r="Q150">
        <v>1</v>
      </c>
      <c r="X150">
        <v>0.12</v>
      </c>
      <c r="Y150">
        <v>0</v>
      </c>
      <c r="Z150">
        <v>65.709999999999994</v>
      </c>
      <c r="AA150">
        <v>11.6</v>
      </c>
      <c r="AB150">
        <v>0</v>
      </c>
      <c r="AC150">
        <v>0</v>
      </c>
      <c r="AD150">
        <v>1</v>
      </c>
      <c r="AE150">
        <v>0</v>
      </c>
      <c r="AG150">
        <v>0.12</v>
      </c>
      <c r="AH150">
        <v>2</v>
      </c>
      <c r="AI150">
        <v>34744456</v>
      </c>
      <c r="AJ150">
        <v>150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ROW(Source!A54)</f>
        <v>54</v>
      </c>
      <c r="B151">
        <v>34744465</v>
      </c>
      <c r="C151">
        <v>34744450</v>
      </c>
      <c r="D151">
        <v>31444499</v>
      </c>
      <c r="E151">
        <v>1</v>
      </c>
      <c r="F151">
        <v>1</v>
      </c>
      <c r="G151">
        <v>1</v>
      </c>
      <c r="H151">
        <v>3</v>
      </c>
      <c r="I151" t="s">
        <v>100</v>
      </c>
      <c r="J151" t="s">
        <v>577</v>
      </c>
      <c r="K151" t="s">
        <v>101</v>
      </c>
      <c r="L151">
        <v>1348</v>
      </c>
      <c r="N151">
        <v>1009</v>
      </c>
      <c r="O151" t="s">
        <v>34</v>
      </c>
      <c r="P151" t="s">
        <v>34</v>
      </c>
      <c r="Q151">
        <v>1000</v>
      </c>
      <c r="X151">
        <v>0.72</v>
      </c>
      <c r="Y151">
        <v>3390</v>
      </c>
      <c r="Z151">
        <v>0</v>
      </c>
      <c r="AA151">
        <v>0</v>
      </c>
      <c r="AB151">
        <v>0</v>
      </c>
      <c r="AC151">
        <v>0</v>
      </c>
      <c r="AD151">
        <v>1</v>
      </c>
      <c r="AE151">
        <v>0</v>
      </c>
      <c r="AG151">
        <v>0.72</v>
      </c>
      <c r="AH151">
        <v>2</v>
      </c>
      <c r="AI151">
        <v>34744457</v>
      </c>
      <c r="AJ151">
        <v>151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ROW(Source!A54)</f>
        <v>54</v>
      </c>
      <c r="B152">
        <v>34744466</v>
      </c>
      <c r="C152">
        <v>34744450</v>
      </c>
      <c r="D152">
        <v>31441334</v>
      </c>
      <c r="E152">
        <v>17</v>
      </c>
      <c r="F152">
        <v>1</v>
      </c>
      <c r="G152">
        <v>1</v>
      </c>
      <c r="H152">
        <v>3</v>
      </c>
      <c r="I152" t="s">
        <v>169</v>
      </c>
      <c r="K152" t="s">
        <v>170</v>
      </c>
      <c r="L152">
        <v>1327</v>
      </c>
      <c r="N152">
        <v>1005</v>
      </c>
      <c r="O152" t="s">
        <v>135</v>
      </c>
      <c r="P152" t="s">
        <v>135</v>
      </c>
      <c r="Q152">
        <v>1</v>
      </c>
      <c r="X152">
        <v>345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G152">
        <v>345</v>
      </c>
      <c r="AH152">
        <v>2</v>
      </c>
      <c r="AI152">
        <v>34744458</v>
      </c>
      <c r="AJ152">
        <v>152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ROW(Source!A55)</f>
        <v>55</v>
      </c>
      <c r="B153">
        <v>34744459</v>
      </c>
      <c r="C153">
        <v>34744450</v>
      </c>
      <c r="D153">
        <v>31725395</v>
      </c>
      <c r="E153">
        <v>1</v>
      </c>
      <c r="F153">
        <v>1</v>
      </c>
      <c r="G153">
        <v>1</v>
      </c>
      <c r="H153">
        <v>1</v>
      </c>
      <c r="I153" t="s">
        <v>580</v>
      </c>
      <c r="K153" t="s">
        <v>581</v>
      </c>
      <c r="L153">
        <v>1191</v>
      </c>
      <c r="N153">
        <v>1013</v>
      </c>
      <c r="O153" t="s">
        <v>521</v>
      </c>
      <c r="P153" t="s">
        <v>521</v>
      </c>
      <c r="Q153">
        <v>1</v>
      </c>
      <c r="X153">
        <v>13.22</v>
      </c>
      <c r="Y153">
        <v>0</v>
      </c>
      <c r="Z153">
        <v>0</v>
      </c>
      <c r="AA153">
        <v>0</v>
      </c>
      <c r="AB153">
        <v>9.92</v>
      </c>
      <c r="AC153">
        <v>0</v>
      </c>
      <c r="AD153">
        <v>1</v>
      </c>
      <c r="AE153">
        <v>1</v>
      </c>
      <c r="AG153">
        <v>13.22</v>
      </c>
      <c r="AH153">
        <v>2</v>
      </c>
      <c r="AI153">
        <v>34744451</v>
      </c>
      <c r="AJ153">
        <v>153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ROW(Source!A55)</f>
        <v>55</v>
      </c>
      <c r="B154">
        <v>34744460</v>
      </c>
      <c r="C154">
        <v>34744450</v>
      </c>
      <c r="D154">
        <v>31709492</v>
      </c>
      <c r="E154">
        <v>1</v>
      </c>
      <c r="F154">
        <v>1</v>
      </c>
      <c r="G154">
        <v>1</v>
      </c>
      <c r="H154">
        <v>1</v>
      </c>
      <c r="I154" t="s">
        <v>531</v>
      </c>
      <c r="K154" t="s">
        <v>532</v>
      </c>
      <c r="L154">
        <v>1191</v>
      </c>
      <c r="N154">
        <v>1013</v>
      </c>
      <c r="O154" t="s">
        <v>521</v>
      </c>
      <c r="P154" t="s">
        <v>521</v>
      </c>
      <c r="Q154">
        <v>1</v>
      </c>
      <c r="X154">
        <v>0.35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2</v>
      </c>
      <c r="AG154">
        <v>0.35</v>
      </c>
      <c r="AH154">
        <v>2</v>
      </c>
      <c r="AI154">
        <v>34744452</v>
      </c>
      <c r="AJ154">
        <v>154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ROW(Source!A55)</f>
        <v>55</v>
      </c>
      <c r="B155">
        <v>34744461</v>
      </c>
      <c r="C155">
        <v>34744450</v>
      </c>
      <c r="D155">
        <v>31526651</v>
      </c>
      <c r="E155">
        <v>1</v>
      </c>
      <c r="F155">
        <v>1</v>
      </c>
      <c r="G155">
        <v>1</v>
      </c>
      <c r="H155">
        <v>2</v>
      </c>
      <c r="I155" t="s">
        <v>533</v>
      </c>
      <c r="J155" t="s">
        <v>534</v>
      </c>
      <c r="K155" t="s">
        <v>535</v>
      </c>
      <c r="L155">
        <v>1368</v>
      </c>
      <c r="N155">
        <v>1011</v>
      </c>
      <c r="O155" t="s">
        <v>525</v>
      </c>
      <c r="P155" t="s">
        <v>525</v>
      </c>
      <c r="Q155">
        <v>1</v>
      </c>
      <c r="X155">
        <v>0.14000000000000001</v>
      </c>
      <c r="Y155">
        <v>0</v>
      </c>
      <c r="Z155">
        <v>86.4</v>
      </c>
      <c r="AA155">
        <v>13.5</v>
      </c>
      <c r="AB155">
        <v>0</v>
      </c>
      <c r="AC155">
        <v>0</v>
      </c>
      <c r="AD155">
        <v>1</v>
      </c>
      <c r="AE155">
        <v>0</v>
      </c>
      <c r="AG155">
        <v>0.14000000000000001</v>
      </c>
      <c r="AH155">
        <v>2</v>
      </c>
      <c r="AI155">
        <v>34744453</v>
      </c>
      <c r="AJ155">
        <v>155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ROW(Source!A55)</f>
        <v>55</v>
      </c>
      <c r="B156">
        <v>34744462</v>
      </c>
      <c r="C156">
        <v>34744450</v>
      </c>
      <c r="D156">
        <v>31526753</v>
      </c>
      <c r="E156">
        <v>1</v>
      </c>
      <c r="F156">
        <v>1</v>
      </c>
      <c r="G156">
        <v>1</v>
      </c>
      <c r="H156">
        <v>2</v>
      </c>
      <c r="I156" t="s">
        <v>554</v>
      </c>
      <c r="J156" t="s">
        <v>555</v>
      </c>
      <c r="K156" t="s">
        <v>556</v>
      </c>
      <c r="L156">
        <v>1368</v>
      </c>
      <c r="N156">
        <v>1011</v>
      </c>
      <c r="O156" t="s">
        <v>525</v>
      </c>
      <c r="P156" t="s">
        <v>525</v>
      </c>
      <c r="Q156">
        <v>1</v>
      </c>
      <c r="X156">
        <v>0.09</v>
      </c>
      <c r="Y156">
        <v>0</v>
      </c>
      <c r="Z156">
        <v>111.99</v>
      </c>
      <c r="AA156">
        <v>13.5</v>
      </c>
      <c r="AB156">
        <v>0</v>
      </c>
      <c r="AC156">
        <v>0</v>
      </c>
      <c r="AD156">
        <v>1</v>
      </c>
      <c r="AE156">
        <v>0</v>
      </c>
      <c r="AG156">
        <v>0.09</v>
      </c>
      <c r="AH156">
        <v>2</v>
      </c>
      <c r="AI156">
        <v>34744454</v>
      </c>
      <c r="AJ156">
        <v>156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ROW(Source!A55)</f>
        <v>55</v>
      </c>
      <c r="B157">
        <v>34744463</v>
      </c>
      <c r="C157">
        <v>34744450</v>
      </c>
      <c r="D157">
        <v>31527379</v>
      </c>
      <c r="E157">
        <v>1</v>
      </c>
      <c r="F157">
        <v>1</v>
      </c>
      <c r="G157">
        <v>1</v>
      </c>
      <c r="H157">
        <v>2</v>
      </c>
      <c r="I157" t="s">
        <v>573</v>
      </c>
      <c r="J157" t="s">
        <v>574</v>
      </c>
      <c r="K157" t="s">
        <v>575</v>
      </c>
      <c r="L157">
        <v>1368</v>
      </c>
      <c r="N157">
        <v>1011</v>
      </c>
      <c r="O157" t="s">
        <v>525</v>
      </c>
      <c r="P157" t="s">
        <v>525</v>
      </c>
      <c r="Q157">
        <v>1</v>
      </c>
      <c r="X157">
        <v>5.88</v>
      </c>
      <c r="Y157">
        <v>0</v>
      </c>
      <c r="Z157">
        <v>30</v>
      </c>
      <c r="AA157">
        <v>0</v>
      </c>
      <c r="AB157">
        <v>0</v>
      </c>
      <c r="AC157">
        <v>0</v>
      </c>
      <c r="AD157">
        <v>1</v>
      </c>
      <c r="AE157">
        <v>0</v>
      </c>
      <c r="AG157">
        <v>5.88</v>
      </c>
      <c r="AH157">
        <v>2</v>
      </c>
      <c r="AI157">
        <v>34744455</v>
      </c>
      <c r="AJ157">
        <v>157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ROW(Source!A55)</f>
        <v>55</v>
      </c>
      <c r="B158">
        <v>34744464</v>
      </c>
      <c r="C158">
        <v>34744450</v>
      </c>
      <c r="D158">
        <v>31528142</v>
      </c>
      <c r="E158">
        <v>1</v>
      </c>
      <c r="F158">
        <v>1</v>
      </c>
      <c r="G158">
        <v>1</v>
      </c>
      <c r="H158">
        <v>2</v>
      </c>
      <c r="I158" t="s">
        <v>538</v>
      </c>
      <c r="J158" t="s">
        <v>539</v>
      </c>
      <c r="K158" t="s">
        <v>540</v>
      </c>
      <c r="L158">
        <v>1368</v>
      </c>
      <c r="N158">
        <v>1011</v>
      </c>
      <c r="O158" t="s">
        <v>525</v>
      </c>
      <c r="P158" t="s">
        <v>525</v>
      </c>
      <c r="Q158">
        <v>1</v>
      </c>
      <c r="X158">
        <v>0.12</v>
      </c>
      <c r="Y158">
        <v>0</v>
      </c>
      <c r="Z158">
        <v>65.709999999999994</v>
      </c>
      <c r="AA158">
        <v>11.6</v>
      </c>
      <c r="AB158">
        <v>0</v>
      </c>
      <c r="AC158">
        <v>0</v>
      </c>
      <c r="AD158">
        <v>1</v>
      </c>
      <c r="AE158">
        <v>0</v>
      </c>
      <c r="AG158">
        <v>0.12</v>
      </c>
      <c r="AH158">
        <v>2</v>
      </c>
      <c r="AI158">
        <v>34744456</v>
      </c>
      <c r="AJ158">
        <v>158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ROW(Source!A55)</f>
        <v>55</v>
      </c>
      <c r="B159">
        <v>34744465</v>
      </c>
      <c r="C159">
        <v>34744450</v>
      </c>
      <c r="D159">
        <v>31444499</v>
      </c>
      <c r="E159">
        <v>1</v>
      </c>
      <c r="F159">
        <v>1</v>
      </c>
      <c r="G159">
        <v>1</v>
      </c>
      <c r="H159">
        <v>3</v>
      </c>
      <c r="I159" t="s">
        <v>100</v>
      </c>
      <c r="J159" t="s">
        <v>577</v>
      </c>
      <c r="K159" t="s">
        <v>101</v>
      </c>
      <c r="L159">
        <v>1348</v>
      </c>
      <c r="N159">
        <v>1009</v>
      </c>
      <c r="O159" t="s">
        <v>34</v>
      </c>
      <c r="P159" t="s">
        <v>34</v>
      </c>
      <c r="Q159">
        <v>1000</v>
      </c>
      <c r="X159">
        <v>0.72</v>
      </c>
      <c r="Y159">
        <v>3390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0</v>
      </c>
      <c r="AG159">
        <v>0.72</v>
      </c>
      <c r="AH159">
        <v>2</v>
      </c>
      <c r="AI159">
        <v>34744457</v>
      </c>
      <c r="AJ159">
        <v>159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ROW(Source!A55)</f>
        <v>55</v>
      </c>
      <c r="B160">
        <v>34744466</v>
      </c>
      <c r="C160">
        <v>34744450</v>
      </c>
      <c r="D160">
        <v>31441334</v>
      </c>
      <c r="E160">
        <v>17</v>
      </c>
      <c r="F160">
        <v>1</v>
      </c>
      <c r="G160">
        <v>1</v>
      </c>
      <c r="H160">
        <v>3</v>
      </c>
      <c r="I160" t="s">
        <v>169</v>
      </c>
      <c r="K160" t="s">
        <v>170</v>
      </c>
      <c r="L160">
        <v>1327</v>
      </c>
      <c r="N160">
        <v>1005</v>
      </c>
      <c r="O160" t="s">
        <v>135</v>
      </c>
      <c r="P160" t="s">
        <v>135</v>
      </c>
      <c r="Q160">
        <v>1</v>
      </c>
      <c r="X160">
        <v>345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G160">
        <v>345</v>
      </c>
      <c r="AH160">
        <v>2</v>
      </c>
      <c r="AI160">
        <v>34744458</v>
      </c>
      <c r="AJ160">
        <v>160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ROW(Source!A58)</f>
        <v>58</v>
      </c>
      <c r="B161">
        <v>34744492</v>
      </c>
      <c r="C161">
        <v>34744468</v>
      </c>
      <c r="D161">
        <v>31715109</v>
      </c>
      <c r="E161">
        <v>1</v>
      </c>
      <c r="F161">
        <v>1</v>
      </c>
      <c r="G161">
        <v>1</v>
      </c>
      <c r="H161">
        <v>1</v>
      </c>
      <c r="I161" t="s">
        <v>568</v>
      </c>
      <c r="K161" t="s">
        <v>569</v>
      </c>
      <c r="L161">
        <v>1191</v>
      </c>
      <c r="N161">
        <v>1013</v>
      </c>
      <c r="O161" t="s">
        <v>521</v>
      </c>
      <c r="P161" t="s">
        <v>521</v>
      </c>
      <c r="Q161">
        <v>1</v>
      </c>
      <c r="X161">
        <v>35.5</v>
      </c>
      <c r="Y161">
        <v>0</v>
      </c>
      <c r="Z161">
        <v>0</v>
      </c>
      <c r="AA161">
        <v>0</v>
      </c>
      <c r="AB161">
        <v>8.74</v>
      </c>
      <c r="AC161">
        <v>0</v>
      </c>
      <c r="AD161">
        <v>1</v>
      </c>
      <c r="AE161">
        <v>1</v>
      </c>
      <c r="AG161">
        <v>35.5</v>
      </c>
      <c r="AH161">
        <v>2</v>
      </c>
      <c r="AI161">
        <v>34744469</v>
      </c>
      <c r="AJ161">
        <v>161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ROW(Source!A58)</f>
        <v>58</v>
      </c>
      <c r="B162">
        <v>34744493</v>
      </c>
      <c r="C162">
        <v>34744468</v>
      </c>
      <c r="D162">
        <v>31709492</v>
      </c>
      <c r="E162">
        <v>1</v>
      </c>
      <c r="F162">
        <v>1</v>
      </c>
      <c r="G162">
        <v>1</v>
      </c>
      <c r="H162">
        <v>1</v>
      </c>
      <c r="I162" t="s">
        <v>531</v>
      </c>
      <c r="K162" t="s">
        <v>532</v>
      </c>
      <c r="L162">
        <v>1191</v>
      </c>
      <c r="N162">
        <v>1013</v>
      </c>
      <c r="O162" t="s">
        <v>521</v>
      </c>
      <c r="P162" t="s">
        <v>521</v>
      </c>
      <c r="Q162">
        <v>1</v>
      </c>
      <c r="X162">
        <v>2.93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2</v>
      </c>
      <c r="AG162">
        <v>2.93</v>
      </c>
      <c r="AH162">
        <v>2</v>
      </c>
      <c r="AI162">
        <v>34744470</v>
      </c>
      <c r="AJ162">
        <v>162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x14ac:dyDescent="0.2">
      <c r="A163">
        <f>ROW(Source!A58)</f>
        <v>58</v>
      </c>
      <c r="B163">
        <v>34744494</v>
      </c>
      <c r="C163">
        <v>34744468</v>
      </c>
      <c r="D163">
        <v>31526673</v>
      </c>
      <c r="E163">
        <v>1</v>
      </c>
      <c r="F163">
        <v>1</v>
      </c>
      <c r="G163">
        <v>1</v>
      </c>
      <c r="H163">
        <v>2</v>
      </c>
      <c r="I163" t="s">
        <v>582</v>
      </c>
      <c r="J163" t="s">
        <v>583</v>
      </c>
      <c r="K163" t="s">
        <v>584</v>
      </c>
      <c r="L163">
        <v>1368</v>
      </c>
      <c r="N163">
        <v>1011</v>
      </c>
      <c r="O163" t="s">
        <v>525</v>
      </c>
      <c r="P163" t="s">
        <v>525</v>
      </c>
      <c r="Q163">
        <v>1</v>
      </c>
      <c r="X163">
        <v>0.04</v>
      </c>
      <c r="Y163">
        <v>0</v>
      </c>
      <c r="Z163">
        <v>120.24</v>
      </c>
      <c r="AA163">
        <v>15.42</v>
      </c>
      <c r="AB163">
        <v>0</v>
      </c>
      <c r="AC163">
        <v>0</v>
      </c>
      <c r="AD163">
        <v>1</v>
      </c>
      <c r="AE163">
        <v>0</v>
      </c>
      <c r="AG163">
        <v>0.04</v>
      </c>
      <c r="AH163">
        <v>2</v>
      </c>
      <c r="AI163">
        <v>34744471</v>
      </c>
      <c r="AJ163">
        <v>163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>
        <f>ROW(Source!A58)</f>
        <v>58</v>
      </c>
      <c r="B164">
        <v>34744495</v>
      </c>
      <c r="C164">
        <v>34744468</v>
      </c>
      <c r="D164">
        <v>31526753</v>
      </c>
      <c r="E164">
        <v>1</v>
      </c>
      <c r="F164">
        <v>1</v>
      </c>
      <c r="G164">
        <v>1</v>
      </c>
      <c r="H164">
        <v>2</v>
      </c>
      <c r="I164" t="s">
        <v>554</v>
      </c>
      <c r="J164" t="s">
        <v>555</v>
      </c>
      <c r="K164" t="s">
        <v>556</v>
      </c>
      <c r="L164">
        <v>1368</v>
      </c>
      <c r="N164">
        <v>1011</v>
      </c>
      <c r="O164" t="s">
        <v>525</v>
      </c>
      <c r="P164" t="s">
        <v>525</v>
      </c>
      <c r="Q164">
        <v>1</v>
      </c>
      <c r="X164">
        <v>0.21</v>
      </c>
      <c r="Y164">
        <v>0</v>
      </c>
      <c r="Z164">
        <v>111.99</v>
      </c>
      <c r="AA164">
        <v>13.5</v>
      </c>
      <c r="AB164">
        <v>0</v>
      </c>
      <c r="AC164">
        <v>0</v>
      </c>
      <c r="AD164">
        <v>1</v>
      </c>
      <c r="AE164">
        <v>0</v>
      </c>
      <c r="AG164">
        <v>0.21</v>
      </c>
      <c r="AH164">
        <v>2</v>
      </c>
      <c r="AI164">
        <v>34744472</v>
      </c>
      <c r="AJ164">
        <v>164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">
      <c r="A165">
        <f>ROW(Source!A58)</f>
        <v>58</v>
      </c>
      <c r="B165">
        <v>34744496</v>
      </c>
      <c r="C165">
        <v>34744468</v>
      </c>
      <c r="D165">
        <v>31526767</v>
      </c>
      <c r="E165">
        <v>1</v>
      </c>
      <c r="F165">
        <v>1</v>
      </c>
      <c r="G165">
        <v>1</v>
      </c>
      <c r="H165">
        <v>2</v>
      </c>
      <c r="I165" t="s">
        <v>585</v>
      </c>
      <c r="J165" t="s">
        <v>586</v>
      </c>
      <c r="K165" t="s">
        <v>587</v>
      </c>
      <c r="L165">
        <v>1368</v>
      </c>
      <c r="N165">
        <v>1011</v>
      </c>
      <c r="O165" t="s">
        <v>525</v>
      </c>
      <c r="P165" t="s">
        <v>525</v>
      </c>
      <c r="Q165">
        <v>1</v>
      </c>
      <c r="X165">
        <v>2.36</v>
      </c>
      <c r="Y165">
        <v>0</v>
      </c>
      <c r="Z165">
        <v>175.56</v>
      </c>
      <c r="AA165">
        <v>14.4</v>
      </c>
      <c r="AB165">
        <v>0</v>
      </c>
      <c r="AC165">
        <v>0</v>
      </c>
      <c r="AD165">
        <v>1</v>
      </c>
      <c r="AE165">
        <v>0</v>
      </c>
      <c r="AG165">
        <v>2.36</v>
      </c>
      <c r="AH165">
        <v>2</v>
      </c>
      <c r="AI165">
        <v>34744473</v>
      </c>
      <c r="AJ165">
        <v>165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ROW(Source!A58)</f>
        <v>58</v>
      </c>
      <c r="B166">
        <v>34744497</v>
      </c>
      <c r="C166">
        <v>34744468</v>
      </c>
      <c r="D166">
        <v>31526887</v>
      </c>
      <c r="E166">
        <v>1</v>
      </c>
      <c r="F166">
        <v>1</v>
      </c>
      <c r="G166">
        <v>1</v>
      </c>
      <c r="H166">
        <v>2</v>
      </c>
      <c r="I166" t="s">
        <v>588</v>
      </c>
      <c r="J166" t="s">
        <v>589</v>
      </c>
      <c r="K166" t="s">
        <v>590</v>
      </c>
      <c r="L166">
        <v>1368</v>
      </c>
      <c r="N166">
        <v>1011</v>
      </c>
      <c r="O166" t="s">
        <v>525</v>
      </c>
      <c r="P166" t="s">
        <v>525</v>
      </c>
      <c r="Q166">
        <v>1</v>
      </c>
      <c r="X166">
        <v>0.99</v>
      </c>
      <c r="Y166">
        <v>0</v>
      </c>
      <c r="Z166">
        <v>0.9</v>
      </c>
      <c r="AA166">
        <v>0</v>
      </c>
      <c r="AB166">
        <v>0</v>
      </c>
      <c r="AC166">
        <v>0</v>
      </c>
      <c r="AD166">
        <v>1</v>
      </c>
      <c r="AE166">
        <v>0</v>
      </c>
      <c r="AG166">
        <v>0.99</v>
      </c>
      <c r="AH166">
        <v>2</v>
      </c>
      <c r="AI166">
        <v>34744474</v>
      </c>
      <c r="AJ166">
        <v>166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ROW(Source!A58)</f>
        <v>58</v>
      </c>
      <c r="B167">
        <v>34744498</v>
      </c>
      <c r="C167">
        <v>34744468</v>
      </c>
      <c r="D167">
        <v>31528142</v>
      </c>
      <c r="E167">
        <v>1</v>
      </c>
      <c r="F167">
        <v>1</v>
      </c>
      <c r="G167">
        <v>1</v>
      </c>
      <c r="H167">
        <v>2</v>
      </c>
      <c r="I167" t="s">
        <v>538</v>
      </c>
      <c r="J167" t="s">
        <v>539</v>
      </c>
      <c r="K167" t="s">
        <v>540</v>
      </c>
      <c r="L167">
        <v>1368</v>
      </c>
      <c r="N167">
        <v>1011</v>
      </c>
      <c r="O167" t="s">
        <v>525</v>
      </c>
      <c r="P167" t="s">
        <v>525</v>
      </c>
      <c r="Q167">
        <v>1</v>
      </c>
      <c r="X167">
        <v>0.32</v>
      </c>
      <c r="Y167">
        <v>0</v>
      </c>
      <c r="Z167">
        <v>65.709999999999994</v>
      </c>
      <c r="AA167">
        <v>11.6</v>
      </c>
      <c r="AB167">
        <v>0</v>
      </c>
      <c r="AC167">
        <v>0</v>
      </c>
      <c r="AD167">
        <v>1</v>
      </c>
      <c r="AE167">
        <v>0</v>
      </c>
      <c r="AG167">
        <v>0.32</v>
      </c>
      <c r="AH167">
        <v>2</v>
      </c>
      <c r="AI167">
        <v>34744475</v>
      </c>
      <c r="AJ167">
        <v>167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ROW(Source!A58)</f>
        <v>58</v>
      </c>
      <c r="B168">
        <v>34744499</v>
      </c>
      <c r="C168">
        <v>34744468</v>
      </c>
      <c r="D168">
        <v>31528377</v>
      </c>
      <c r="E168">
        <v>1</v>
      </c>
      <c r="F168">
        <v>1</v>
      </c>
      <c r="G168">
        <v>1</v>
      </c>
      <c r="H168">
        <v>2</v>
      </c>
      <c r="I168" t="s">
        <v>591</v>
      </c>
      <c r="J168" t="s">
        <v>592</v>
      </c>
      <c r="K168" t="s">
        <v>593</v>
      </c>
      <c r="L168">
        <v>1368</v>
      </c>
      <c r="N168">
        <v>1011</v>
      </c>
      <c r="O168" t="s">
        <v>525</v>
      </c>
      <c r="P168" t="s">
        <v>525</v>
      </c>
      <c r="Q168">
        <v>1</v>
      </c>
      <c r="X168">
        <v>1.68</v>
      </c>
      <c r="Y168">
        <v>0</v>
      </c>
      <c r="Z168">
        <v>1.2</v>
      </c>
      <c r="AA168">
        <v>0</v>
      </c>
      <c r="AB168">
        <v>0</v>
      </c>
      <c r="AC168">
        <v>0</v>
      </c>
      <c r="AD168">
        <v>1</v>
      </c>
      <c r="AE168">
        <v>0</v>
      </c>
      <c r="AG168">
        <v>1.68</v>
      </c>
      <c r="AH168">
        <v>2</v>
      </c>
      <c r="AI168">
        <v>34744476</v>
      </c>
      <c r="AJ168">
        <v>168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ROW(Source!A58)</f>
        <v>58</v>
      </c>
      <c r="B169">
        <v>34744500</v>
      </c>
      <c r="C169">
        <v>34744468</v>
      </c>
      <c r="D169">
        <v>31528424</v>
      </c>
      <c r="E169">
        <v>1</v>
      </c>
      <c r="F169">
        <v>1</v>
      </c>
      <c r="G169">
        <v>1</v>
      </c>
      <c r="H169">
        <v>2</v>
      </c>
      <c r="I169" t="s">
        <v>594</v>
      </c>
      <c r="J169" t="s">
        <v>595</v>
      </c>
      <c r="K169" t="s">
        <v>596</v>
      </c>
      <c r="L169">
        <v>1368</v>
      </c>
      <c r="N169">
        <v>1011</v>
      </c>
      <c r="O169" t="s">
        <v>525</v>
      </c>
      <c r="P169" t="s">
        <v>525</v>
      </c>
      <c r="Q169">
        <v>1</v>
      </c>
      <c r="X169">
        <v>0.18</v>
      </c>
      <c r="Y169">
        <v>0</v>
      </c>
      <c r="Z169">
        <v>12.31</v>
      </c>
      <c r="AA169">
        <v>0</v>
      </c>
      <c r="AB169">
        <v>0</v>
      </c>
      <c r="AC169">
        <v>0</v>
      </c>
      <c r="AD169">
        <v>1</v>
      </c>
      <c r="AE169">
        <v>0</v>
      </c>
      <c r="AG169">
        <v>0.18</v>
      </c>
      <c r="AH169">
        <v>2</v>
      </c>
      <c r="AI169">
        <v>34744477</v>
      </c>
      <c r="AJ169">
        <v>169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ROW(Source!A58)</f>
        <v>58</v>
      </c>
      <c r="B170">
        <v>34744501</v>
      </c>
      <c r="C170">
        <v>34744468</v>
      </c>
      <c r="D170">
        <v>31444762</v>
      </c>
      <c r="E170">
        <v>1</v>
      </c>
      <c r="F170">
        <v>1</v>
      </c>
      <c r="G170">
        <v>1</v>
      </c>
      <c r="H170">
        <v>3</v>
      </c>
      <c r="I170" t="s">
        <v>90</v>
      </c>
      <c r="J170" t="s">
        <v>597</v>
      </c>
      <c r="K170" t="s">
        <v>91</v>
      </c>
      <c r="L170">
        <v>1339</v>
      </c>
      <c r="N170">
        <v>1007</v>
      </c>
      <c r="O170" t="s">
        <v>45</v>
      </c>
      <c r="P170" t="s">
        <v>45</v>
      </c>
      <c r="Q170">
        <v>1</v>
      </c>
      <c r="X170">
        <v>1.4</v>
      </c>
      <c r="Y170">
        <v>6.22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G170">
        <v>1.4</v>
      </c>
      <c r="AH170">
        <v>2</v>
      </c>
      <c r="AI170">
        <v>34744478</v>
      </c>
      <c r="AJ170">
        <v>170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x14ac:dyDescent="0.2">
      <c r="A171">
        <f>ROW(Source!A58)</f>
        <v>58</v>
      </c>
      <c r="B171">
        <v>34744502</v>
      </c>
      <c r="C171">
        <v>34744468</v>
      </c>
      <c r="D171">
        <v>31444769</v>
      </c>
      <c r="E171">
        <v>1</v>
      </c>
      <c r="F171">
        <v>1</v>
      </c>
      <c r="G171">
        <v>1</v>
      </c>
      <c r="H171">
        <v>3</v>
      </c>
      <c r="I171" t="s">
        <v>126</v>
      </c>
      <c r="J171" t="s">
        <v>598</v>
      </c>
      <c r="K171" t="s">
        <v>127</v>
      </c>
      <c r="L171">
        <v>1346</v>
      </c>
      <c r="N171">
        <v>1009</v>
      </c>
      <c r="O171" t="s">
        <v>128</v>
      </c>
      <c r="P171" t="s">
        <v>128</v>
      </c>
      <c r="Q171">
        <v>1</v>
      </c>
      <c r="X171">
        <v>0.42</v>
      </c>
      <c r="Y171">
        <v>6.09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G171">
        <v>0.42</v>
      </c>
      <c r="AH171">
        <v>2</v>
      </c>
      <c r="AI171">
        <v>34744479</v>
      </c>
      <c r="AJ171">
        <v>171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x14ac:dyDescent="0.2">
      <c r="A172">
        <f>ROW(Source!A58)</f>
        <v>58</v>
      </c>
      <c r="B172">
        <v>34744503</v>
      </c>
      <c r="C172">
        <v>34744468</v>
      </c>
      <c r="D172">
        <v>31447859</v>
      </c>
      <c r="E172">
        <v>1</v>
      </c>
      <c r="F172">
        <v>1</v>
      </c>
      <c r="G172">
        <v>1</v>
      </c>
      <c r="H172">
        <v>3</v>
      </c>
      <c r="I172" t="s">
        <v>155</v>
      </c>
      <c r="J172" t="s">
        <v>599</v>
      </c>
      <c r="K172" t="s">
        <v>156</v>
      </c>
      <c r="L172">
        <v>1348</v>
      </c>
      <c r="N172">
        <v>1009</v>
      </c>
      <c r="O172" t="s">
        <v>34</v>
      </c>
      <c r="P172" t="s">
        <v>34</v>
      </c>
      <c r="Q172">
        <v>1000</v>
      </c>
      <c r="X172">
        <v>6.0999999999999997E-4</v>
      </c>
      <c r="Y172">
        <v>10315.01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G172">
        <v>6.0999999999999997E-4</v>
      </c>
      <c r="AH172">
        <v>2</v>
      </c>
      <c r="AI172">
        <v>34744480</v>
      </c>
      <c r="AJ172">
        <v>172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x14ac:dyDescent="0.2">
      <c r="A173">
        <f>ROW(Source!A58)</f>
        <v>58</v>
      </c>
      <c r="B173">
        <v>34744504</v>
      </c>
      <c r="C173">
        <v>34744468</v>
      </c>
      <c r="D173">
        <v>31449050</v>
      </c>
      <c r="E173">
        <v>1</v>
      </c>
      <c r="F173">
        <v>1</v>
      </c>
      <c r="G173">
        <v>1</v>
      </c>
      <c r="H173">
        <v>3</v>
      </c>
      <c r="I173" t="s">
        <v>40</v>
      </c>
      <c r="J173" t="s">
        <v>563</v>
      </c>
      <c r="K173" t="s">
        <v>41</v>
      </c>
      <c r="L173">
        <v>1348</v>
      </c>
      <c r="N173">
        <v>1009</v>
      </c>
      <c r="O173" t="s">
        <v>34</v>
      </c>
      <c r="P173" t="s">
        <v>34</v>
      </c>
      <c r="Q173">
        <v>1000</v>
      </c>
      <c r="X173">
        <v>2.2000000000000001E-3</v>
      </c>
      <c r="Y173">
        <v>9040.01</v>
      </c>
      <c r="Z173">
        <v>0</v>
      </c>
      <c r="AA173">
        <v>0</v>
      </c>
      <c r="AB173">
        <v>0</v>
      </c>
      <c r="AC173">
        <v>0</v>
      </c>
      <c r="AD173">
        <v>1</v>
      </c>
      <c r="AE173">
        <v>0</v>
      </c>
      <c r="AG173">
        <v>2.2000000000000001E-3</v>
      </c>
      <c r="AH173">
        <v>2</v>
      </c>
      <c r="AI173">
        <v>34744481</v>
      </c>
      <c r="AJ173">
        <v>173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ROW(Source!A58)</f>
        <v>58</v>
      </c>
      <c r="B174">
        <v>34744505</v>
      </c>
      <c r="C174">
        <v>34744468</v>
      </c>
      <c r="D174">
        <v>31450130</v>
      </c>
      <c r="E174">
        <v>1</v>
      </c>
      <c r="F174">
        <v>1</v>
      </c>
      <c r="G174">
        <v>1</v>
      </c>
      <c r="H174">
        <v>3</v>
      </c>
      <c r="I174" t="s">
        <v>81</v>
      </c>
      <c r="J174" t="s">
        <v>600</v>
      </c>
      <c r="K174" t="s">
        <v>82</v>
      </c>
      <c r="L174">
        <v>1348</v>
      </c>
      <c r="N174">
        <v>1009</v>
      </c>
      <c r="O174" t="s">
        <v>34</v>
      </c>
      <c r="P174" t="s">
        <v>34</v>
      </c>
      <c r="Q174">
        <v>1000</v>
      </c>
      <c r="X174">
        <v>1.4999999999999999E-4</v>
      </c>
      <c r="Y174">
        <v>37900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0</v>
      </c>
      <c r="AG174">
        <v>1.4999999999999999E-4</v>
      </c>
      <c r="AH174">
        <v>2</v>
      </c>
      <c r="AI174">
        <v>34744482</v>
      </c>
      <c r="AJ174">
        <v>174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ROW(Source!A58)</f>
        <v>58</v>
      </c>
      <c r="B175">
        <v>34744506</v>
      </c>
      <c r="C175">
        <v>34744468</v>
      </c>
      <c r="D175">
        <v>31467862</v>
      </c>
      <c r="E175">
        <v>1</v>
      </c>
      <c r="F175">
        <v>1</v>
      </c>
      <c r="G175">
        <v>1</v>
      </c>
      <c r="H175">
        <v>3</v>
      </c>
      <c r="I175" t="s">
        <v>106</v>
      </c>
      <c r="J175" t="s">
        <v>601</v>
      </c>
      <c r="K175" t="s">
        <v>107</v>
      </c>
      <c r="L175">
        <v>1348</v>
      </c>
      <c r="N175">
        <v>1009</v>
      </c>
      <c r="O175" t="s">
        <v>34</v>
      </c>
      <c r="P175" t="s">
        <v>34</v>
      </c>
      <c r="Q175">
        <v>1000</v>
      </c>
      <c r="X175">
        <v>1.0999999999999999E-2</v>
      </c>
      <c r="Y175">
        <v>7712</v>
      </c>
      <c r="Z175">
        <v>0</v>
      </c>
      <c r="AA175">
        <v>0</v>
      </c>
      <c r="AB175">
        <v>0</v>
      </c>
      <c r="AC175">
        <v>0</v>
      </c>
      <c r="AD175">
        <v>1</v>
      </c>
      <c r="AE175">
        <v>0</v>
      </c>
      <c r="AG175">
        <v>1.0999999999999999E-2</v>
      </c>
      <c r="AH175">
        <v>2</v>
      </c>
      <c r="AI175">
        <v>34744483</v>
      </c>
      <c r="AJ175">
        <v>175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ROW(Source!A58)</f>
        <v>58</v>
      </c>
      <c r="B176">
        <v>34744507</v>
      </c>
      <c r="C176">
        <v>34744468</v>
      </c>
      <c r="D176">
        <v>31440795</v>
      </c>
      <c r="E176">
        <v>17</v>
      </c>
      <c r="F176">
        <v>1</v>
      </c>
      <c r="G176">
        <v>1</v>
      </c>
      <c r="H176">
        <v>3</v>
      </c>
      <c r="I176" t="s">
        <v>178</v>
      </c>
      <c r="K176" t="s">
        <v>633</v>
      </c>
      <c r="L176">
        <v>1348</v>
      </c>
      <c r="N176">
        <v>1009</v>
      </c>
      <c r="O176" t="s">
        <v>34</v>
      </c>
      <c r="P176" t="s">
        <v>34</v>
      </c>
      <c r="Q176">
        <v>1000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1</v>
      </c>
      <c r="AD176">
        <v>0</v>
      </c>
      <c r="AE176">
        <v>0</v>
      </c>
      <c r="AG176">
        <v>0</v>
      </c>
      <c r="AH176">
        <v>2</v>
      </c>
      <c r="AI176">
        <v>34744484</v>
      </c>
      <c r="AJ176">
        <v>176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ROW(Source!A58)</f>
        <v>58</v>
      </c>
      <c r="B177">
        <v>34744508</v>
      </c>
      <c r="C177">
        <v>34744468</v>
      </c>
      <c r="D177">
        <v>31469891</v>
      </c>
      <c r="E177">
        <v>1</v>
      </c>
      <c r="F177">
        <v>1</v>
      </c>
      <c r="G177">
        <v>1</v>
      </c>
      <c r="H177">
        <v>3</v>
      </c>
      <c r="I177" t="s">
        <v>77</v>
      </c>
      <c r="J177" t="s">
        <v>602</v>
      </c>
      <c r="K177" t="s">
        <v>78</v>
      </c>
      <c r="L177">
        <v>1302</v>
      </c>
      <c r="N177">
        <v>1003</v>
      </c>
      <c r="O177" t="s">
        <v>79</v>
      </c>
      <c r="P177" t="s">
        <v>79</v>
      </c>
      <c r="Q177">
        <v>10</v>
      </c>
      <c r="X177">
        <v>1.6E-2</v>
      </c>
      <c r="Y177">
        <v>50.24</v>
      </c>
      <c r="Z177">
        <v>0</v>
      </c>
      <c r="AA177">
        <v>0</v>
      </c>
      <c r="AB177">
        <v>0</v>
      </c>
      <c r="AC177">
        <v>0</v>
      </c>
      <c r="AD177">
        <v>1</v>
      </c>
      <c r="AE177">
        <v>0</v>
      </c>
      <c r="AG177">
        <v>1.6E-2</v>
      </c>
      <c r="AH177">
        <v>2</v>
      </c>
      <c r="AI177">
        <v>34744485</v>
      </c>
      <c r="AJ177">
        <v>177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ROW(Source!A58)</f>
        <v>58</v>
      </c>
      <c r="B178">
        <v>34744509</v>
      </c>
      <c r="C178">
        <v>34744468</v>
      </c>
      <c r="D178">
        <v>31470250</v>
      </c>
      <c r="E178">
        <v>1</v>
      </c>
      <c r="F178">
        <v>1</v>
      </c>
      <c r="G178">
        <v>1</v>
      </c>
      <c r="H178">
        <v>3</v>
      </c>
      <c r="I178" t="s">
        <v>120</v>
      </c>
      <c r="J178" t="s">
        <v>557</v>
      </c>
      <c r="K178" t="s">
        <v>121</v>
      </c>
      <c r="L178">
        <v>1348</v>
      </c>
      <c r="N178">
        <v>1009</v>
      </c>
      <c r="O178" t="s">
        <v>34</v>
      </c>
      <c r="P178" t="s">
        <v>34</v>
      </c>
      <c r="Q178">
        <v>1000</v>
      </c>
      <c r="X178">
        <v>4.0000000000000003E-5</v>
      </c>
      <c r="Y178">
        <v>4455.2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G178">
        <v>4.0000000000000003E-5</v>
      </c>
      <c r="AH178">
        <v>2</v>
      </c>
      <c r="AI178">
        <v>34744486</v>
      </c>
      <c r="AJ178">
        <v>178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x14ac:dyDescent="0.2">
      <c r="A179">
        <f>ROW(Source!A58)</f>
        <v>58</v>
      </c>
      <c r="B179">
        <v>34744510</v>
      </c>
      <c r="C179">
        <v>34744468</v>
      </c>
      <c r="D179">
        <v>31441463</v>
      </c>
      <c r="E179">
        <v>17</v>
      </c>
      <c r="F179">
        <v>1</v>
      </c>
      <c r="G179">
        <v>1</v>
      </c>
      <c r="H179">
        <v>3</v>
      </c>
      <c r="I179" t="s">
        <v>176</v>
      </c>
      <c r="K179" t="s">
        <v>634</v>
      </c>
      <c r="L179">
        <v>1348</v>
      </c>
      <c r="N179">
        <v>1009</v>
      </c>
      <c r="O179" t="s">
        <v>34</v>
      </c>
      <c r="P179" t="s">
        <v>34</v>
      </c>
      <c r="Q179">
        <v>1000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1</v>
      </c>
      <c r="AD179">
        <v>0</v>
      </c>
      <c r="AE179">
        <v>0</v>
      </c>
      <c r="AG179">
        <v>0</v>
      </c>
      <c r="AH179">
        <v>2</v>
      </c>
      <c r="AI179">
        <v>34744487</v>
      </c>
      <c r="AJ179">
        <v>179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x14ac:dyDescent="0.2">
      <c r="A180">
        <f>ROW(Source!A58)</f>
        <v>58</v>
      </c>
      <c r="B180">
        <v>34744511</v>
      </c>
      <c r="C180">
        <v>34744468</v>
      </c>
      <c r="D180">
        <v>31471010</v>
      </c>
      <c r="E180">
        <v>1</v>
      </c>
      <c r="F180">
        <v>1</v>
      </c>
      <c r="G180">
        <v>1</v>
      </c>
      <c r="H180">
        <v>3</v>
      </c>
      <c r="I180" t="s">
        <v>146</v>
      </c>
      <c r="J180" t="s">
        <v>603</v>
      </c>
      <c r="K180" t="s">
        <v>147</v>
      </c>
      <c r="L180">
        <v>1348</v>
      </c>
      <c r="N180">
        <v>1009</v>
      </c>
      <c r="O180" t="s">
        <v>34</v>
      </c>
      <c r="P180" t="s">
        <v>34</v>
      </c>
      <c r="Q180">
        <v>1000</v>
      </c>
      <c r="X180">
        <v>2.97E-3</v>
      </c>
      <c r="Y180">
        <v>4920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G180">
        <v>2.97E-3</v>
      </c>
      <c r="AH180">
        <v>2</v>
      </c>
      <c r="AI180">
        <v>34744488</v>
      </c>
      <c r="AJ180">
        <v>180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x14ac:dyDescent="0.2">
      <c r="A181">
        <f>ROW(Source!A58)</f>
        <v>58</v>
      </c>
      <c r="B181">
        <v>34744512</v>
      </c>
      <c r="C181">
        <v>34744468</v>
      </c>
      <c r="D181">
        <v>31474917</v>
      </c>
      <c r="E181">
        <v>1</v>
      </c>
      <c r="F181">
        <v>1</v>
      </c>
      <c r="G181">
        <v>1</v>
      </c>
      <c r="H181">
        <v>3</v>
      </c>
      <c r="I181" t="s">
        <v>47</v>
      </c>
      <c r="J181" t="s">
        <v>604</v>
      </c>
      <c r="K181" t="s">
        <v>48</v>
      </c>
      <c r="L181">
        <v>1339</v>
      </c>
      <c r="N181">
        <v>1007</v>
      </c>
      <c r="O181" t="s">
        <v>45</v>
      </c>
      <c r="P181" t="s">
        <v>45</v>
      </c>
      <c r="Q181">
        <v>1</v>
      </c>
      <c r="X181">
        <v>1.2999999999999999E-3</v>
      </c>
      <c r="Y181">
        <v>1700</v>
      </c>
      <c r="Z181">
        <v>0</v>
      </c>
      <c r="AA181">
        <v>0</v>
      </c>
      <c r="AB181">
        <v>0</v>
      </c>
      <c r="AC181">
        <v>0</v>
      </c>
      <c r="AD181">
        <v>1</v>
      </c>
      <c r="AE181">
        <v>0</v>
      </c>
      <c r="AG181">
        <v>1.2999999999999999E-3</v>
      </c>
      <c r="AH181">
        <v>2</v>
      </c>
      <c r="AI181">
        <v>34744489</v>
      </c>
      <c r="AJ181">
        <v>181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ROW(Source!A58)</f>
        <v>58</v>
      </c>
      <c r="B182">
        <v>34744513</v>
      </c>
      <c r="C182">
        <v>34744468</v>
      </c>
      <c r="D182">
        <v>31482552</v>
      </c>
      <c r="E182">
        <v>1</v>
      </c>
      <c r="F182">
        <v>1</v>
      </c>
      <c r="G182">
        <v>1</v>
      </c>
      <c r="H182">
        <v>3</v>
      </c>
      <c r="I182" t="s">
        <v>62</v>
      </c>
      <c r="J182" t="s">
        <v>605</v>
      </c>
      <c r="K182" t="s">
        <v>63</v>
      </c>
      <c r="L182">
        <v>1348</v>
      </c>
      <c r="N182">
        <v>1009</v>
      </c>
      <c r="O182" t="s">
        <v>34</v>
      </c>
      <c r="P182" t="s">
        <v>34</v>
      </c>
      <c r="Q182">
        <v>1000</v>
      </c>
      <c r="X182">
        <v>4.6999999999999999E-4</v>
      </c>
      <c r="Y182">
        <v>15620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0</v>
      </c>
      <c r="AG182">
        <v>4.6999999999999999E-4</v>
      </c>
      <c r="AH182">
        <v>2</v>
      </c>
      <c r="AI182">
        <v>34744490</v>
      </c>
      <c r="AJ182">
        <v>182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ROW(Source!A58)</f>
        <v>58</v>
      </c>
      <c r="B183">
        <v>34744514</v>
      </c>
      <c r="C183">
        <v>34744468</v>
      </c>
      <c r="D183">
        <v>31483752</v>
      </c>
      <c r="E183">
        <v>1</v>
      </c>
      <c r="F183">
        <v>1</v>
      </c>
      <c r="G183">
        <v>1</v>
      </c>
      <c r="H183">
        <v>3</v>
      </c>
      <c r="I183" t="s">
        <v>130</v>
      </c>
      <c r="J183" t="s">
        <v>606</v>
      </c>
      <c r="K183" t="s">
        <v>131</v>
      </c>
      <c r="L183">
        <v>1348</v>
      </c>
      <c r="N183">
        <v>1009</v>
      </c>
      <c r="O183" t="s">
        <v>34</v>
      </c>
      <c r="P183" t="s">
        <v>34</v>
      </c>
      <c r="Q183">
        <v>1000</v>
      </c>
      <c r="X183">
        <v>9.0000000000000006E-5</v>
      </c>
      <c r="Y183">
        <v>9420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0</v>
      </c>
      <c r="AG183">
        <v>9.0000000000000006E-5</v>
      </c>
      <c r="AH183">
        <v>2</v>
      </c>
      <c r="AI183">
        <v>34744491</v>
      </c>
      <c r="AJ183">
        <v>183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ROW(Source!A59)</f>
        <v>59</v>
      </c>
      <c r="B184">
        <v>34744492</v>
      </c>
      <c r="C184">
        <v>34744468</v>
      </c>
      <c r="D184">
        <v>31715109</v>
      </c>
      <c r="E184">
        <v>1</v>
      </c>
      <c r="F184">
        <v>1</v>
      </c>
      <c r="G184">
        <v>1</v>
      </c>
      <c r="H184">
        <v>1</v>
      </c>
      <c r="I184" t="s">
        <v>568</v>
      </c>
      <c r="K184" t="s">
        <v>569</v>
      </c>
      <c r="L184">
        <v>1191</v>
      </c>
      <c r="N184">
        <v>1013</v>
      </c>
      <c r="O184" t="s">
        <v>521</v>
      </c>
      <c r="P184" t="s">
        <v>521</v>
      </c>
      <c r="Q184">
        <v>1</v>
      </c>
      <c r="X184">
        <v>35.5</v>
      </c>
      <c r="Y184">
        <v>0</v>
      </c>
      <c r="Z184">
        <v>0</v>
      </c>
      <c r="AA184">
        <v>0</v>
      </c>
      <c r="AB184">
        <v>8.74</v>
      </c>
      <c r="AC184">
        <v>0</v>
      </c>
      <c r="AD184">
        <v>1</v>
      </c>
      <c r="AE184">
        <v>1</v>
      </c>
      <c r="AG184">
        <v>35.5</v>
      </c>
      <c r="AH184">
        <v>2</v>
      </c>
      <c r="AI184">
        <v>34744469</v>
      </c>
      <c r="AJ184">
        <v>184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ROW(Source!A59)</f>
        <v>59</v>
      </c>
      <c r="B185">
        <v>34744493</v>
      </c>
      <c r="C185">
        <v>34744468</v>
      </c>
      <c r="D185">
        <v>31709492</v>
      </c>
      <c r="E185">
        <v>1</v>
      </c>
      <c r="F185">
        <v>1</v>
      </c>
      <c r="G185">
        <v>1</v>
      </c>
      <c r="H185">
        <v>1</v>
      </c>
      <c r="I185" t="s">
        <v>531</v>
      </c>
      <c r="K185" t="s">
        <v>532</v>
      </c>
      <c r="L185">
        <v>1191</v>
      </c>
      <c r="N185">
        <v>1013</v>
      </c>
      <c r="O185" t="s">
        <v>521</v>
      </c>
      <c r="P185" t="s">
        <v>521</v>
      </c>
      <c r="Q185">
        <v>1</v>
      </c>
      <c r="X185">
        <v>2.93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1</v>
      </c>
      <c r="AE185">
        <v>2</v>
      </c>
      <c r="AG185">
        <v>2.93</v>
      </c>
      <c r="AH185">
        <v>2</v>
      </c>
      <c r="AI185">
        <v>34744470</v>
      </c>
      <c r="AJ185">
        <v>185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ROW(Source!A59)</f>
        <v>59</v>
      </c>
      <c r="B186">
        <v>34744494</v>
      </c>
      <c r="C186">
        <v>34744468</v>
      </c>
      <c r="D186">
        <v>31526673</v>
      </c>
      <c r="E186">
        <v>1</v>
      </c>
      <c r="F186">
        <v>1</v>
      </c>
      <c r="G186">
        <v>1</v>
      </c>
      <c r="H186">
        <v>2</v>
      </c>
      <c r="I186" t="s">
        <v>582</v>
      </c>
      <c r="J186" t="s">
        <v>583</v>
      </c>
      <c r="K186" t="s">
        <v>584</v>
      </c>
      <c r="L186">
        <v>1368</v>
      </c>
      <c r="N186">
        <v>1011</v>
      </c>
      <c r="O186" t="s">
        <v>525</v>
      </c>
      <c r="P186" t="s">
        <v>525</v>
      </c>
      <c r="Q186">
        <v>1</v>
      </c>
      <c r="X186">
        <v>0.04</v>
      </c>
      <c r="Y186">
        <v>0</v>
      </c>
      <c r="Z186">
        <v>120.24</v>
      </c>
      <c r="AA186">
        <v>15.42</v>
      </c>
      <c r="AB186">
        <v>0</v>
      </c>
      <c r="AC186">
        <v>0</v>
      </c>
      <c r="AD186">
        <v>1</v>
      </c>
      <c r="AE186">
        <v>0</v>
      </c>
      <c r="AG186">
        <v>0.04</v>
      </c>
      <c r="AH186">
        <v>2</v>
      </c>
      <c r="AI186">
        <v>34744471</v>
      </c>
      <c r="AJ186">
        <v>186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x14ac:dyDescent="0.2">
      <c r="A187">
        <f>ROW(Source!A59)</f>
        <v>59</v>
      </c>
      <c r="B187">
        <v>34744495</v>
      </c>
      <c r="C187">
        <v>34744468</v>
      </c>
      <c r="D187">
        <v>31526753</v>
      </c>
      <c r="E187">
        <v>1</v>
      </c>
      <c r="F187">
        <v>1</v>
      </c>
      <c r="G187">
        <v>1</v>
      </c>
      <c r="H187">
        <v>2</v>
      </c>
      <c r="I187" t="s">
        <v>554</v>
      </c>
      <c r="J187" t="s">
        <v>555</v>
      </c>
      <c r="K187" t="s">
        <v>556</v>
      </c>
      <c r="L187">
        <v>1368</v>
      </c>
      <c r="N187">
        <v>1011</v>
      </c>
      <c r="O187" t="s">
        <v>525</v>
      </c>
      <c r="P187" t="s">
        <v>525</v>
      </c>
      <c r="Q187">
        <v>1</v>
      </c>
      <c r="X187">
        <v>0.21</v>
      </c>
      <c r="Y187">
        <v>0</v>
      </c>
      <c r="Z187">
        <v>111.99</v>
      </c>
      <c r="AA187">
        <v>13.5</v>
      </c>
      <c r="AB187">
        <v>0</v>
      </c>
      <c r="AC187">
        <v>0</v>
      </c>
      <c r="AD187">
        <v>1</v>
      </c>
      <c r="AE187">
        <v>0</v>
      </c>
      <c r="AG187">
        <v>0.21</v>
      </c>
      <c r="AH187">
        <v>2</v>
      </c>
      <c r="AI187">
        <v>34744472</v>
      </c>
      <c r="AJ187">
        <v>187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x14ac:dyDescent="0.2">
      <c r="A188">
        <f>ROW(Source!A59)</f>
        <v>59</v>
      </c>
      <c r="B188">
        <v>34744496</v>
      </c>
      <c r="C188">
        <v>34744468</v>
      </c>
      <c r="D188">
        <v>31526767</v>
      </c>
      <c r="E188">
        <v>1</v>
      </c>
      <c r="F188">
        <v>1</v>
      </c>
      <c r="G188">
        <v>1</v>
      </c>
      <c r="H188">
        <v>2</v>
      </c>
      <c r="I188" t="s">
        <v>585</v>
      </c>
      <c r="J188" t="s">
        <v>586</v>
      </c>
      <c r="K188" t="s">
        <v>587</v>
      </c>
      <c r="L188">
        <v>1368</v>
      </c>
      <c r="N188">
        <v>1011</v>
      </c>
      <c r="O188" t="s">
        <v>525</v>
      </c>
      <c r="P188" t="s">
        <v>525</v>
      </c>
      <c r="Q188">
        <v>1</v>
      </c>
      <c r="X188">
        <v>2.36</v>
      </c>
      <c r="Y188">
        <v>0</v>
      </c>
      <c r="Z188">
        <v>175.56</v>
      </c>
      <c r="AA188">
        <v>14.4</v>
      </c>
      <c r="AB188">
        <v>0</v>
      </c>
      <c r="AC188">
        <v>0</v>
      </c>
      <c r="AD188">
        <v>1</v>
      </c>
      <c r="AE188">
        <v>0</v>
      </c>
      <c r="AG188">
        <v>2.36</v>
      </c>
      <c r="AH188">
        <v>2</v>
      </c>
      <c r="AI188">
        <v>34744473</v>
      </c>
      <c r="AJ188">
        <v>188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x14ac:dyDescent="0.2">
      <c r="A189">
        <f>ROW(Source!A59)</f>
        <v>59</v>
      </c>
      <c r="B189">
        <v>34744497</v>
      </c>
      <c r="C189">
        <v>34744468</v>
      </c>
      <c r="D189">
        <v>31526887</v>
      </c>
      <c r="E189">
        <v>1</v>
      </c>
      <c r="F189">
        <v>1</v>
      </c>
      <c r="G189">
        <v>1</v>
      </c>
      <c r="H189">
        <v>2</v>
      </c>
      <c r="I189" t="s">
        <v>588</v>
      </c>
      <c r="J189" t="s">
        <v>589</v>
      </c>
      <c r="K189" t="s">
        <v>590</v>
      </c>
      <c r="L189">
        <v>1368</v>
      </c>
      <c r="N189">
        <v>1011</v>
      </c>
      <c r="O189" t="s">
        <v>525</v>
      </c>
      <c r="P189" t="s">
        <v>525</v>
      </c>
      <c r="Q189">
        <v>1</v>
      </c>
      <c r="X189">
        <v>0.99</v>
      </c>
      <c r="Y189">
        <v>0</v>
      </c>
      <c r="Z189">
        <v>0.9</v>
      </c>
      <c r="AA189">
        <v>0</v>
      </c>
      <c r="AB189">
        <v>0</v>
      </c>
      <c r="AC189">
        <v>0</v>
      </c>
      <c r="AD189">
        <v>1</v>
      </c>
      <c r="AE189">
        <v>0</v>
      </c>
      <c r="AG189">
        <v>0.99</v>
      </c>
      <c r="AH189">
        <v>2</v>
      </c>
      <c r="AI189">
        <v>34744474</v>
      </c>
      <c r="AJ189">
        <v>189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">
      <c r="A190">
        <f>ROW(Source!A59)</f>
        <v>59</v>
      </c>
      <c r="B190">
        <v>34744498</v>
      </c>
      <c r="C190">
        <v>34744468</v>
      </c>
      <c r="D190">
        <v>31528142</v>
      </c>
      <c r="E190">
        <v>1</v>
      </c>
      <c r="F190">
        <v>1</v>
      </c>
      <c r="G190">
        <v>1</v>
      </c>
      <c r="H190">
        <v>2</v>
      </c>
      <c r="I190" t="s">
        <v>538</v>
      </c>
      <c r="J190" t="s">
        <v>539</v>
      </c>
      <c r="K190" t="s">
        <v>540</v>
      </c>
      <c r="L190">
        <v>1368</v>
      </c>
      <c r="N190">
        <v>1011</v>
      </c>
      <c r="O190" t="s">
        <v>525</v>
      </c>
      <c r="P190" t="s">
        <v>525</v>
      </c>
      <c r="Q190">
        <v>1</v>
      </c>
      <c r="X190">
        <v>0.32</v>
      </c>
      <c r="Y190">
        <v>0</v>
      </c>
      <c r="Z190">
        <v>65.709999999999994</v>
      </c>
      <c r="AA190">
        <v>11.6</v>
      </c>
      <c r="AB190">
        <v>0</v>
      </c>
      <c r="AC190">
        <v>0</v>
      </c>
      <c r="AD190">
        <v>1</v>
      </c>
      <c r="AE190">
        <v>0</v>
      </c>
      <c r="AG190">
        <v>0.32</v>
      </c>
      <c r="AH190">
        <v>2</v>
      </c>
      <c r="AI190">
        <v>34744475</v>
      </c>
      <c r="AJ190">
        <v>190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ROW(Source!A59)</f>
        <v>59</v>
      </c>
      <c r="B191">
        <v>34744499</v>
      </c>
      <c r="C191">
        <v>34744468</v>
      </c>
      <c r="D191">
        <v>31528377</v>
      </c>
      <c r="E191">
        <v>1</v>
      </c>
      <c r="F191">
        <v>1</v>
      </c>
      <c r="G191">
        <v>1</v>
      </c>
      <c r="H191">
        <v>2</v>
      </c>
      <c r="I191" t="s">
        <v>591</v>
      </c>
      <c r="J191" t="s">
        <v>592</v>
      </c>
      <c r="K191" t="s">
        <v>593</v>
      </c>
      <c r="L191">
        <v>1368</v>
      </c>
      <c r="N191">
        <v>1011</v>
      </c>
      <c r="O191" t="s">
        <v>525</v>
      </c>
      <c r="P191" t="s">
        <v>525</v>
      </c>
      <c r="Q191">
        <v>1</v>
      </c>
      <c r="X191">
        <v>1.68</v>
      </c>
      <c r="Y191">
        <v>0</v>
      </c>
      <c r="Z191">
        <v>1.2</v>
      </c>
      <c r="AA191">
        <v>0</v>
      </c>
      <c r="AB191">
        <v>0</v>
      </c>
      <c r="AC191">
        <v>0</v>
      </c>
      <c r="AD191">
        <v>1</v>
      </c>
      <c r="AE191">
        <v>0</v>
      </c>
      <c r="AG191">
        <v>1.68</v>
      </c>
      <c r="AH191">
        <v>2</v>
      </c>
      <c r="AI191">
        <v>34744476</v>
      </c>
      <c r="AJ191">
        <v>191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ROW(Source!A59)</f>
        <v>59</v>
      </c>
      <c r="B192">
        <v>34744500</v>
      </c>
      <c r="C192">
        <v>34744468</v>
      </c>
      <c r="D192">
        <v>31528424</v>
      </c>
      <c r="E192">
        <v>1</v>
      </c>
      <c r="F192">
        <v>1</v>
      </c>
      <c r="G192">
        <v>1</v>
      </c>
      <c r="H192">
        <v>2</v>
      </c>
      <c r="I192" t="s">
        <v>594</v>
      </c>
      <c r="J192" t="s">
        <v>595</v>
      </c>
      <c r="K192" t="s">
        <v>596</v>
      </c>
      <c r="L192">
        <v>1368</v>
      </c>
      <c r="N192">
        <v>1011</v>
      </c>
      <c r="O192" t="s">
        <v>525</v>
      </c>
      <c r="P192" t="s">
        <v>525</v>
      </c>
      <c r="Q192">
        <v>1</v>
      </c>
      <c r="X192">
        <v>0.18</v>
      </c>
      <c r="Y192">
        <v>0</v>
      </c>
      <c r="Z192">
        <v>12.31</v>
      </c>
      <c r="AA192">
        <v>0</v>
      </c>
      <c r="AB192">
        <v>0</v>
      </c>
      <c r="AC192">
        <v>0</v>
      </c>
      <c r="AD192">
        <v>1</v>
      </c>
      <c r="AE192">
        <v>0</v>
      </c>
      <c r="AG192">
        <v>0.18</v>
      </c>
      <c r="AH192">
        <v>2</v>
      </c>
      <c r="AI192">
        <v>34744477</v>
      </c>
      <c r="AJ192">
        <v>192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">
      <c r="A193">
        <f>ROW(Source!A59)</f>
        <v>59</v>
      </c>
      <c r="B193">
        <v>34744501</v>
      </c>
      <c r="C193">
        <v>34744468</v>
      </c>
      <c r="D193">
        <v>31444762</v>
      </c>
      <c r="E193">
        <v>1</v>
      </c>
      <c r="F193">
        <v>1</v>
      </c>
      <c r="G193">
        <v>1</v>
      </c>
      <c r="H193">
        <v>3</v>
      </c>
      <c r="I193" t="s">
        <v>90</v>
      </c>
      <c r="J193" t="s">
        <v>597</v>
      </c>
      <c r="K193" t="s">
        <v>91</v>
      </c>
      <c r="L193">
        <v>1339</v>
      </c>
      <c r="N193">
        <v>1007</v>
      </c>
      <c r="O193" t="s">
        <v>45</v>
      </c>
      <c r="P193" t="s">
        <v>45</v>
      </c>
      <c r="Q193">
        <v>1</v>
      </c>
      <c r="X193">
        <v>1.4</v>
      </c>
      <c r="Y193">
        <v>6.22</v>
      </c>
      <c r="Z193">
        <v>0</v>
      </c>
      <c r="AA193">
        <v>0</v>
      </c>
      <c r="AB193">
        <v>0</v>
      </c>
      <c r="AC193">
        <v>0</v>
      </c>
      <c r="AD193">
        <v>1</v>
      </c>
      <c r="AE193">
        <v>0</v>
      </c>
      <c r="AG193">
        <v>1.4</v>
      </c>
      <c r="AH193">
        <v>2</v>
      </c>
      <c r="AI193">
        <v>34744478</v>
      </c>
      <c r="AJ193">
        <v>193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ROW(Source!A59)</f>
        <v>59</v>
      </c>
      <c r="B194">
        <v>34744502</v>
      </c>
      <c r="C194">
        <v>34744468</v>
      </c>
      <c r="D194">
        <v>31444769</v>
      </c>
      <c r="E194">
        <v>1</v>
      </c>
      <c r="F194">
        <v>1</v>
      </c>
      <c r="G194">
        <v>1</v>
      </c>
      <c r="H194">
        <v>3</v>
      </c>
      <c r="I194" t="s">
        <v>126</v>
      </c>
      <c r="J194" t="s">
        <v>598</v>
      </c>
      <c r="K194" t="s">
        <v>127</v>
      </c>
      <c r="L194">
        <v>1346</v>
      </c>
      <c r="N194">
        <v>1009</v>
      </c>
      <c r="O194" t="s">
        <v>128</v>
      </c>
      <c r="P194" t="s">
        <v>128</v>
      </c>
      <c r="Q194">
        <v>1</v>
      </c>
      <c r="X194">
        <v>0.42</v>
      </c>
      <c r="Y194">
        <v>6.09</v>
      </c>
      <c r="Z194">
        <v>0</v>
      </c>
      <c r="AA194">
        <v>0</v>
      </c>
      <c r="AB194">
        <v>0</v>
      </c>
      <c r="AC194">
        <v>0</v>
      </c>
      <c r="AD194">
        <v>1</v>
      </c>
      <c r="AE194">
        <v>0</v>
      </c>
      <c r="AG194">
        <v>0.42</v>
      </c>
      <c r="AH194">
        <v>2</v>
      </c>
      <c r="AI194">
        <v>34744479</v>
      </c>
      <c r="AJ194">
        <v>194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ROW(Source!A59)</f>
        <v>59</v>
      </c>
      <c r="B195">
        <v>34744503</v>
      </c>
      <c r="C195">
        <v>34744468</v>
      </c>
      <c r="D195">
        <v>31447859</v>
      </c>
      <c r="E195">
        <v>1</v>
      </c>
      <c r="F195">
        <v>1</v>
      </c>
      <c r="G195">
        <v>1</v>
      </c>
      <c r="H195">
        <v>3</v>
      </c>
      <c r="I195" t="s">
        <v>155</v>
      </c>
      <c r="J195" t="s">
        <v>599</v>
      </c>
      <c r="K195" t="s">
        <v>156</v>
      </c>
      <c r="L195">
        <v>1348</v>
      </c>
      <c r="N195">
        <v>1009</v>
      </c>
      <c r="O195" t="s">
        <v>34</v>
      </c>
      <c r="P195" t="s">
        <v>34</v>
      </c>
      <c r="Q195">
        <v>1000</v>
      </c>
      <c r="X195">
        <v>6.0999999999999997E-4</v>
      </c>
      <c r="Y195">
        <v>10315.01</v>
      </c>
      <c r="Z195">
        <v>0</v>
      </c>
      <c r="AA195">
        <v>0</v>
      </c>
      <c r="AB195">
        <v>0</v>
      </c>
      <c r="AC195">
        <v>0</v>
      </c>
      <c r="AD195">
        <v>1</v>
      </c>
      <c r="AE195">
        <v>0</v>
      </c>
      <c r="AG195">
        <v>6.0999999999999997E-4</v>
      </c>
      <c r="AH195">
        <v>2</v>
      </c>
      <c r="AI195">
        <v>34744480</v>
      </c>
      <c r="AJ195">
        <v>195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ROW(Source!A59)</f>
        <v>59</v>
      </c>
      <c r="B196">
        <v>34744504</v>
      </c>
      <c r="C196">
        <v>34744468</v>
      </c>
      <c r="D196">
        <v>31449050</v>
      </c>
      <c r="E196">
        <v>1</v>
      </c>
      <c r="F196">
        <v>1</v>
      </c>
      <c r="G196">
        <v>1</v>
      </c>
      <c r="H196">
        <v>3</v>
      </c>
      <c r="I196" t="s">
        <v>40</v>
      </c>
      <c r="J196" t="s">
        <v>563</v>
      </c>
      <c r="K196" t="s">
        <v>41</v>
      </c>
      <c r="L196">
        <v>1348</v>
      </c>
      <c r="N196">
        <v>1009</v>
      </c>
      <c r="O196" t="s">
        <v>34</v>
      </c>
      <c r="P196" t="s">
        <v>34</v>
      </c>
      <c r="Q196">
        <v>1000</v>
      </c>
      <c r="X196">
        <v>2.2000000000000001E-3</v>
      </c>
      <c r="Y196">
        <v>9040.01</v>
      </c>
      <c r="Z196">
        <v>0</v>
      </c>
      <c r="AA196">
        <v>0</v>
      </c>
      <c r="AB196">
        <v>0</v>
      </c>
      <c r="AC196">
        <v>0</v>
      </c>
      <c r="AD196">
        <v>1</v>
      </c>
      <c r="AE196">
        <v>0</v>
      </c>
      <c r="AG196">
        <v>2.2000000000000001E-3</v>
      </c>
      <c r="AH196">
        <v>2</v>
      </c>
      <c r="AI196">
        <v>34744481</v>
      </c>
      <c r="AJ196">
        <v>196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2">
      <c r="A197">
        <f>ROW(Source!A59)</f>
        <v>59</v>
      </c>
      <c r="B197">
        <v>34744505</v>
      </c>
      <c r="C197">
        <v>34744468</v>
      </c>
      <c r="D197">
        <v>31450130</v>
      </c>
      <c r="E197">
        <v>1</v>
      </c>
      <c r="F197">
        <v>1</v>
      </c>
      <c r="G197">
        <v>1</v>
      </c>
      <c r="H197">
        <v>3</v>
      </c>
      <c r="I197" t="s">
        <v>81</v>
      </c>
      <c r="J197" t="s">
        <v>600</v>
      </c>
      <c r="K197" t="s">
        <v>82</v>
      </c>
      <c r="L197">
        <v>1348</v>
      </c>
      <c r="N197">
        <v>1009</v>
      </c>
      <c r="O197" t="s">
        <v>34</v>
      </c>
      <c r="P197" t="s">
        <v>34</v>
      </c>
      <c r="Q197">
        <v>1000</v>
      </c>
      <c r="X197">
        <v>1.4999999999999999E-4</v>
      </c>
      <c r="Y197">
        <v>37900</v>
      </c>
      <c r="Z197">
        <v>0</v>
      </c>
      <c r="AA197">
        <v>0</v>
      </c>
      <c r="AB197">
        <v>0</v>
      </c>
      <c r="AC197">
        <v>0</v>
      </c>
      <c r="AD197">
        <v>1</v>
      </c>
      <c r="AE197">
        <v>0</v>
      </c>
      <c r="AG197">
        <v>1.4999999999999999E-4</v>
      </c>
      <c r="AH197">
        <v>2</v>
      </c>
      <c r="AI197">
        <v>34744482</v>
      </c>
      <c r="AJ197">
        <v>197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x14ac:dyDescent="0.2">
      <c r="A198">
        <f>ROW(Source!A59)</f>
        <v>59</v>
      </c>
      <c r="B198">
        <v>34744506</v>
      </c>
      <c r="C198">
        <v>34744468</v>
      </c>
      <c r="D198">
        <v>31467862</v>
      </c>
      <c r="E198">
        <v>1</v>
      </c>
      <c r="F198">
        <v>1</v>
      </c>
      <c r="G198">
        <v>1</v>
      </c>
      <c r="H198">
        <v>3</v>
      </c>
      <c r="I198" t="s">
        <v>106</v>
      </c>
      <c r="J198" t="s">
        <v>601</v>
      </c>
      <c r="K198" t="s">
        <v>107</v>
      </c>
      <c r="L198">
        <v>1348</v>
      </c>
      <c r="N198">
        <v>1009</v>
      </c>
      <c r="O198" t="s">
        <v>34</v>
      </c>
      <c r="P198" t="s">
        <v>34</v>
      </c>
      <c r="Q198">
        <v>1000</v>
      </c>
      <c r="X198">
        <v>1.0999999999999999E-2</v>
      </c>
      <c r="Y198">
        <v>7712</v>
      </c>
      <c r="Z198">
        <v>0</v>
      </c>
      <c r="AA198">
        <v>0</v>
      </c>
      <c r="AB198">
        <v>0</v>
      </c>
      <c r="AC198">
        <v>0</v>
      </c>
      <c r="AD198">
        <v>1</v>
      </c>
      <c r="AE198">
        <v>0</v>
      </c>
      <c r="AG198">
        <v>1.0999999999999999E-2</v>
      </c>
      <c r="AH198">
        <v>2</v>
      </c>
      <c r="AI198">
        <v>34744483</v>
      </c>
      <c r="AJ198">
        <v>198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x14ac:dyDescent="0.2">
      <c r="A199">
        <f>ROW(Source!A59)</f>
        <v>59</v>
      </c>
      <c r="B199">
        <v>34744507</v>
      </c>
      <c r="C199">
        <v>34744468</v>
      </c>
      <c r="D199">
        <v>31440795</v>
      </c>
      <c r="E199">
        <v>17</v>
      </c>
      <c r="F199">
        <v>1</v>
      </c>
      <c r="G199">
        <v>1</v>
      </c>
      <c r="H199">
        <v>3</v>
      </c>
      <c r="I199" t="s">
        <v>178</v>
      </c>
      <c r="K199" t="s">
        <v>633</v>
      </c>
      <c r="L199">
        <v>1348</v>
      </c>
      <c r="N199">
        <v>1009</v>
      </c>
      <c r="O199" t="s">
        <v>34</v>
      </c>
      <c r="P199" t="s">
        <v>34</v>
      </c>
      <c r="Q199">
        <v>1000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1</v>
      </c>
      <c r="AD199">
        <v>0</v>
      </c>
      <c r="AE199">
        <v>0</v>
      </c>
      <c r="AG199">
        <v>0</v>
      </c>
      <c r="AH199">
        <v>2</v>
      </c>
      <c r="AI199">
        <v>34744484</v>
      </c>
      <c r="AJ199">
        <v>199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">
      <c r="A200">
        <f>ROW(Source!A59)</f>
        <v>59</v>
      </c>
      <c r="B200">
        <v>34744508</v>
      </c>
      <c r="C200">
        <v>34744468</v>
      </c>
      <c r="D200">
        <v>31469891</v>
      </c>
      <c r="E200">
        <v>1</v>
      </c>
      <c r="F200">
        <v>1</v>
      </c>
      <c r="G200">
        <v>1</v>
      </c>
      <c r="H200">
        <v>3</v>
      </c>
      <c r="I200" t="s">
        <v>77</v>
      </c>
      <c r="J200" t="s">
        <v>602</v>
      </c>
      <c r="K200" t="s">
        <v>78</v>
      </c>
      <c r="L200">
        <v>1302</v>
      </c>
      <c r="N200">
        <v>1003</v>
      </c>
      <c r="O200" t="s">
        <v>79</v>
      </c>
      <c r="P200" t="s">
        <v>79</v>
      </c>
      <c r="Q200">
        <v>10</v>
      </c>
      <c r="X200">
        <v>1.6E-2</v>
      </c>
      <c r="Y200">
        <v>50.24</v>
      </c>
      <c r="Z200">
        <v>0</v>
      </c>
      <c r="AA200">
        <v>0</v>
      </c>
      <c r="AB200">
        <v>0</v>
      </c>
      <c r="AC200">
        <v>0</v>
      </c>
      <c r="AD200">
        <v>1</v>
      </c>
      <c r="AE200">
        <v>0</v>
      </c>
      <c r="AG200">
        <v>1.6E-2</v>
      </c>
      <c r="AH200">
        <v>2</v>
      </c>
      <c r="AI200">
        <v>34744485</v>
      </c>
      <c r="AJ200">
        <v>200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x14ac:dyDescent="0.2">
      <c r="A201">
        <f>ROW(Source!A59)</f>
        <v>59</v>
      </c>
      <c r="B201">
        <v>34744509</v>
      </c>
      <c r="C201">
        <v>34744468</v>
      </c>
      <c r="D201">
        <v>31470250</v>
      </c>
      <c r="E201">
        <v>1</v>
      </c>
      <c r="F201">
        <v>1</v>
      </c>
      <c r="G201">
        <v>1</v>
      </c>
      <c r="H201">
        <v>3</v>
      </c>
      <c r="I201" t="s">
        <v>120</v>
      </c>
      <c r="J201" t="s">
        <v>557</v>
      </c>
      <c r="K201" t="s">
        <v>121</v>
      </c>
      <c r="L201">
        <v>1348</v>
      </c>
      <c r="N201">
        <v>1009</v>
      </c>
      <c r="O201" t="s">
        <v>34</v>
      </c>
      <c r="P201" t="s">
        <v>34</v>
      </c>
      <c r="Q201">
        <v>1000</v>
      </c>
      <c r="X201">
        <v>4.0000000000000003E-5</v>
      </c>
      <c r="Y201">
        <v>4455.2</v>
      </c>
      <c r="Z201">
        <v>0</v>
      </c>
      <c r="AA201">
        <v>0</v>
      </c>
      <c r="AB201">
        <v>0</v>
      </c>
      <c r="AC201">
        <v>0</v>
      </c>
      <c r="AD201">
        <v>1</v>
      </c>
      <c r="AE201">
        <v>0</v>
      </c>
      <c r="AG201">
        <v>4.0000000000000003E-5</v>
      </c>
      <c r="AH201">
        <v>2</v>
      </c>
      <c r="AI201">
        <v>34744486</v>
      </c>
      <c r="AJ201">
        <v>201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x14ac:dyDescent="0.2">
      <c r="A202">
        <f>ROW(Source!A59)</f>
        <v>59</v>
      </c>
      <c r="B202">
        <v>34744510</v>
      </c>
      <c r="C202">
        <v>34744468</v>
      </c>
      <c r="D202">
        <v>31441463</v>
      </c>
      <c r="E202">
        <v>17</v>
      </c>
      <c r="F202">
        <v>1</v>
      </c>
      <c r="G202">
        <v>1</v>
      </c>
      <c r="H202">
        <v>3</v>
      </c>
      <c r="I202" t="s">
        <v>176</v>
      </c>
      <c r="K202" t="s">
        <v>634</v>
      </c>
      <c r="L202">
        <v>1348</v>
      </c>
      <c r="N202">
        <v>1009</v>
      </c>
      <c r="O202" t="s">
        <v>34</v>
      </c>
      <c r="P202" t="s">
        <v>34</v>
      </c>
      <c r="Q202">
        <v>1000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1</v>
      </c>
      <c r="AD202">
        <v>0</v>
      </c>
      <c r="AE202">
        <v>0</v>
      </c>
      <c r="AG202">
        <v>0</v>
      </c>
      <c r="AH202">
        <v>2</v>
      </c>
      <c r="AI202">
        <v>34744487</v>
      </c>
      <c r="AJ202">
        <v>202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x14ac:dyDescent="0.2">
      <c r="A203">
        <f>ROW(Source!A59)</f>
        <v>59</v>
      </c>
      <c r="B203">
        <v>34744511</v>
      </c>
      <c r="C203">
        <v>34744468</v>
      </c>
      <c r="D203">
        <v>31471010</v>
      </c>
      <c r="E203">
        <v>1</v>
      </c>
      <c r="F203">
        <v>1</v>
      </c>
      <c r="G203">
        <v>1</v>
      </c>
      <c r="H203">
        <v>3</v>
      </c>
      <c r="I203" t="s">
        <v>146</v>
      </c>
      <c r="J203" t="s">
        <v>603</v>
      </c>
      <c r="K203" t="s">
        <v>147</v>
      </c>
      <c r="L203">
        <v>1348</v>
      </c>
      <c r="N203">
        <v>1009</v>
      </c>
      <c r="O203" t="s">
        <v>34</v>
      </c>
      <c r="P203" t="s">
        <v>34</v>
      </c>
      <c r="Q203">
        <v>1000</v>
      </c>
      <c r="X203">
        <v>2.97E-3</v>
      </c>
      <c r="Y203">
        <v>4920</v>
      </c>
      <c r="Z203">
        <v>0</v>
      </c>
      <c r="AA203">
        <v>0</v>
      </c>
      <c r="AB203">
        <v>0</v>
      </c>
      <c r="AC203">
        <v>0</v>
      </c>
      <c r="AD203">
        <v>1</v>
      </c>
      <c r="AE203">
        <v>0</v>
      </c>
      <c r="AG203">
        <v>2.97E-3</v>
      </c>
      <c r="AH203">
        <v>2</v>
      </c>
      <c r="AI203">
        <v>34744488</v>
      </c>
      <c r="AJ203">
        <v>203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x14ac:dyDescent="0.2">
      <c r="A204">
        <f>ROW(Source!A59)</f>
        <v>59</v>
      </c>
      <c r="B204">
        <v>34744512</v>
      </c>
      <c r="C204">
        <v>34744468</v>
      </c>
      <c r="D204">
        <v>31474917</v>
      </c>
      <c r="E204">
        <v>1</v>
      </c>
      <c r="F204">
        <v>1</v>
      </c>
      <c r="G204">
        <v>1</v>
      </c>
      <c r="H204">
        <v>3</v>
      </c>
      <c r="I204" t="s">
        <v>47</v>
      </c>
      <c r="J204" t="s">
        <v>604</v>
      </c>
      <c r="K204" t="s">
        <v>48</v>
      </c>
      <c r="L204">
        <v>1339</v>
      </c>
      <c r="N204">
        <v>1007</v>
      </c>
      <c r="O204" t="s">
        <v>45</v>
      </c>
      <c r="P204" t="s">
        <v>45</v>
      </c>
      <c r="Q204">
        <v>1</v>
      </c>
      <c r="X204">
        <v>1.2999999999999999E-3</v>
      </c>
      <c r="Y204">
        <v>1700</v>
      </c>
      <c r="Z204">
        <v>0</v>
      </c>
      <c r="AA204">
        <v>0</v>
      </c>
      <c r="AB204">
        <v>0</v>
      </c>
      <c r="AC204">
        <v>0</v>
      </c>
      <c r="AD204">
        <v>1</v>
      </c>
      <c r="AE204">
        <v>0</v>
      </c>
      <c r="AG204">
        <v>1.2999999999999999E-3</v>
      </c>
      <c r="AH204">
        <v>2</v>
      </c>
      <c r="AI204">
        <v>34744489</v>
      </c>
      <c r="AJ204">
        <v>204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x14ac:dyDescent="0.2">
      <c r="A205">
        <f>ROW(Source!A59)</f>
        <v>59</v>
      </c>
      <c r="B205">
        <v>34744513</v>
      </c>
      <c r="C205">
        <v>34744468</v>
      </c>
      <c r="D205">
        <v>31482552</v>
      </c>
      <c r="E205">
        <v>1</v>
      </c>
      <c r="F205">
        <v>1</v>
      </c>
      <c r="G205">
        <v>1</v>
      </c>
      <c r="H205">
        <v>3</v>
      </c>
      <c r="I205" t="s">
        <v>62</v>
      </c>
      <c r="J205" t="s">
        <v>605</v>
      </c>
      <c r="K205" t="s">
        <v>63</v>
      </c>
      <c r="L205">
        <v>1348</v>
      </c>
      <c r="N205">
        <v>1009</v>
      </c>
      <c r="O205" t="s">
        <v>34</v>
      </c>
      <c r="P205" t="s">
        <v>34</v>
      </c>
      <c r="Q205">
        <v>1000</v>
      </c>
      <c r="X205">
        <v>4.6999999999999999E-4</v>
      </c>
      <c r="Y205">
        <v>15620</v>
      </c>
      <c r="Z205">
        <v>0</v>
      </c>
      <c r="AA205">
        <v>0</v>
      </c>
      <c r="AB205">
        <v>0</v>
      </c>
      <c r="AC205">
        <v>0</v>
      </c>
      <c r="AD205">
        <v>1</v>
      </c>
      <c r="AE205">
        <v>0</v>
      </c>
      <c r="AG205">
        <v>4.6999999999999999E-4</v>
      </c>
      <c r="AH205">
        <v>2</v>
      </c>
      <c r="AI205">
        <v>34744490</v>
      </c>
      <c r="AJ205">
        <v>205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x14ac:dyDescent="0.2">
      <c r="A206">
        <f>ROW(Source!A59)</f>
        <v>59</v>
      </c>
      <c r="B206">
        <v>34744514</v>
      </c>
      <c r="C206">
        <v>34744468</v>
      </c>
      <c r="D206">
        <v>31483752</v>
      </c>
      <c r="E206">
        <v>1</v>
      </c>
      <c r="F206">
        <v>1</v>
      </c>
      <c r="G206">
        <v>1</v>
      </c>
      <c r="H206">
        <v>3</v>
      </c>
      <c r="I206" t="s">
        <v>130</v>
      </c>
      <c r="J206" t="s">
        <v>606</v>
      </c>
      <c r="K206" t="s">
        <v>131</v>
      </c>
      <c r="L206">
        <v>1348</v>
      </c>
      <c r="N206">
        <v>1009</v>
      </c>
      <c r="O206" t="s">
        <v>34</v>
      </c>
      <c r="P206" t="s">
        <v>34</v>
      </c>
      <c r="Q206">
        <v>1000</v>
      </c>
      <c r="X206">
        <v>9.0000000000000006E-5</v>
      </c>
      <c r="Y206">
        <v>9420</v>
      </c>
      <c r="Z206">
        <v>0</v>
      </c>
      <c r="AA206">
        <v>0</v>
      </c>
      <c r="AB206">
        <v>0</v>
      </c>
      <c r="AC206">
        <v>0</v>
      </c>
      <c r="AD206">
        <v>1</v>
      </c>
      <c r="AE206">
        <v>0</v>
      </c>
      <c r="AG206">
        <v>9.0000000000000006E-5</v>
      </c>
      <c r="AH206">
        <v>2</v>
      </c>
      <c r="AI206">
        <v>34744491</v>
      </c>
      <c r="AJ206">
        <v>206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x14ac:dyDescent="0.2">
      <c r="A207">
        <f>ROW(Source!A64)</f>
        <v>64</v>
      </c>
      <c r="B207">
        <v>34744524</v>
      </c>
      <c r="C207">
        <v>34744517</v>
      </c>
      <c r="D207">
        <v>31715109</v>
      </c>
      <c r="E207">
        <v>1</v>
      </c>
      <c r="F207">
        <v>1</v>
      </c>
      <c r="G207">
        <v>1</v>
      </c>
      <c r="H207">
        <v>1</v>
      </c>
      <c r="I207" t="s">
        <v>568</v>
      </c>
      <c r="K207" t="s">
        <v>569</v>
      </c>
      <c r="L207">
        <v>1191</v>
      </c>
      <c r="N207">
        <v>1013</v>
      </c>
      <c r="O207" t="s">
        <v>521</v>
      </c>
      <c r="P207" t="s">
        <v>521</v>
      </c>
      <c r="Q207">
        <v>1</v>
      </c>
      <c r="X207">
        <v>4.3899999999999997</v>
      </c>
      <c r="Y207">
        <v>0</v>
      </c>
      <c r="Z207">
        <v>0</v>
      </c>
      <c r="AA207">
        <v>0</v>
      </c>
      <c r="AB207">
        <v>8.74</v>
      </c>
      <c r="AC207">
        <v>0</v>
      </c>
      <c r="AD207">
        <v>1</v>
      </c>
      <c r="AE207">
        <v>1</v>
      </c>
      <c r="AG207">
        <v>4.3899999999999997</v>
      </c>
      <c r="AH207">
        <v>2</v>
      </c>
      <c r="AI207">
        <v>34744518</v>
      </c>
      <c r="AJ207">
        <v>207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x14ac:dyDescent="0.2">
      <c r="A208">
        <f>ROW(Source!A64)</f>
        <v>64</v>
      </c>
      <c r="B208">
        <v>34744525</v>
      </c>
      <c r="C208">
        <v>34744517</v>
      </c>
      <c r="D208">
        <v>31709492</v>
      </c>
      <c r="E208">
        <v>1</v>
      </c>
      <c r="F208">
        <v>1</v>
      </c>
      <c r="G208">
        <v>1</v>
      </c>
      <c r="H208">
        <v>1</v>
      </c>
      <c r="I208" t="s">
        <v>531</v>
      </c>
      <c r="K208" t="s">
        <v>532</v>
      </c>
      <c r="L208">
        <v>1191</v>
      </c>
      <c r="N208">
        <v>1013</v>
      </c>
      <c r="O208" t="s">
        <v>521</v>
      </c>
      <c r="P208" t="s">
        <v>521</v>
      </c>
      <c r="Q208">
        <v>1</v>
      </c>
      <c r="X208">
        <v>0.06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1</v>
      </c>
      <c r="AE208">
        <v>2</v>
      </c>
      <c r="AG208">
        <v>0.06</v>
      </c>
      <c r="AH208">
        <v>2</v>
      </c>
      <c r="AI208">
        <v>34744519</v>
      </c>
      <c r="AJ208">
        <v>208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x14ac:dyDescent="0.2">
      <c r="A209">
        <f>ROW(Source!A64)</f>
        <v>64</v>
      </c>
      <c r="B209">
        <v>34744526</v>
      </c>
      <c r="C209">
        <v>34744517</v>
      </c>
      <c r="D209">
        <v>31526753</v>
      </c>
      <c r="E209">
        <v>1</v>
      </c>
      <c r="F209">
        <v>1</v>
      </c>
      <c r="G209">
        <v>1</v>
      </c>
      <c r="H209">
        <v>2</v>
      </c>
      <c r="I209" t="s">
        <v>554</v>
      </c>
      <c r="J209" t="s">
        <v>555</v>
      </c>
      <c r="K209" t="s">
        <v>556</v>
      </c>
      <c r="L209">
        <v>1368</v>
      </c>
      <c r="N209">
        <v>1011</v>
      </c>
      <c r="O209" t="s">
        <v>525</v>
      </c>
      <c r="P209" t="s">
        <v>525</v>
      </c>
      <c r="Q209">
        <v>1</v>
      </c>
      <c r="X209">
        <v>0.02</v>
      </c>
      <c r="Y209">
        <v>0</v>
      </c>
      <c r="Z209">
        <v>111.99</v>
      </c>
      <c r="AA209">
        <v>13.5</v>
      </c>
      <c r="AB209">
        <v>0</v>
      </c>
      <c r="AC209">
        <v>0</v>
      </c>
      <c r="AD209">
        <v>1</v>
      </c>
      <c r="AE209">
        <v>0</v>
      </c>
      <c r="AG209">
        <v>0.02</v>
      </c>
      <c r="AH209">
        <v>2</v>
      </c>
      <c r="AI209">
        <v>34744520</v>
      </c>
      <c r="AJ209">
        <v>209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x14ac:dyDescent="0.2">
      <c r="A210">
        <f>ROW(Source!A64)</f>
        <v>64</v>
      </c>
      <c r="B210">
        <v>34744527</v>
      </c>
      <c r="C210">
        <v>34744517</v>
      </c>
      <c r="D210">
        <v>31528142</v>
      </c>
      <c r="E210">
        <v>1</v>
      </c>
      <c r="F210">
        <v>1</v>
      </c>
      <c r="G210">
        <v>1</v>
      </c>
      <c r="H210">
        <v>2</v>
      </c>
      <c r="I210" t="s">
        <v>538</v>
      </c>
      <c r="J210" t="s">
        <v>539</v>
      </c>
      <c r="K210" t="s">
        <v>540</v>
      </c>
      <c r="L210">
        <v>1368</v>
      </c>
      <c r="N210">
        <v>1011</v>
      </c>
      <c r="O210" t="s">
        <v>525</v>
      </c>
      <c r="P210" t="s">
        <v>525</v>
      </c>
      <c r="Q210">
        <v>1</v>
      </c>
      <c r="X210">
        <v>0.04</v>
      </c>
      <c r="Y210">
        <v>0</v>
      </c>
      <c r="Z210">
        <v>65.709999999999994</v>
      </c>
      <c r="AA210">
        <v>11.6</v>
      </c>
      <c r="AB210">
        <v>0</v>
      </c>
      <c r="AC210">
        <v>0</v>
      </c>
      <c r="AD210">
        <v>1</v>
      </c>
      <c r="AE210">
        <v>0</v>
      </c>
      <c r="AG210">
        <v>0.04</v>
      </c>
      <c r="AH210">
        <v>2</v>
      </c>
      <c r="AI210">
        <v>34744521</v>
      </c>
      <c r="AJ210">
        <v>210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x14ac:dyDescent="0.2">
      <c r="A211">
        <f>ROW(Source!A64)</f>
        <v>64</v>
      </c>
      <c r="B211">
        <v>34744528</v>
      </c>
      <c r="C211">
        <v>34744517</v>
      </c>
      <c r="D211">
        <v>31445092</v>
      </c>
      <c r="E211">
        <v>1</v>
      </c>
      <c r="F211">
        <v>1</v>
      </c>
      <c r="G211">
        <v>1</v>
      </c>
      <c r="H211">
        <v>3</v>
      </c>
      <c r="I211" t="s">
        <v>103</v>
      </c>
      <c r="J211" t="s">
        <v>607</v>
      </c>
      <c r="K211" t="s">
        <v>104</v>
      </c>
      <c r="L211">
        <v>1348</v>
      </c>
      <c r="N211">
        <v>1009</v>
      </c>
      <c r="O211" t="s">
        <v>34</v>
      </c>
      <c r="P211" t="s">
        <v>34</v>
      </c>
      <c r="Q211">
        <v>1000</v>
      </c>
      <c r="X211">
        <v>8.9999999999999993E-3</v>
      </c>
      <c r="Y211">
        <v>19100</v>
      </c>
      <c r="Z211">
        <v>0</v>
      </c>
      <c r="AA211">
        <v>0</v>
      </c>
      <c r="AB211">
        <v>0</v>
      </c>
      <c r="AC211">
        <v>0</v>
      </c>
      <c r="AD211">
        <v>1</v>
      </c>
      <c r="AE211">
        <v>0</v>
      </c>
      <c r="AG211">
        <v>8.9999999999999993E-3</v>
      </c>
      <c r="AH211">
        <v>2</v>
      </c>
      <c r="AI211">
        <v>34744522</v>
      </c>
      <c r="AJ211">
        <v>211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x14ac:dyDescent="0.2">
      <c r="A212">
        <f>ROW(Source!A64)</f>
        <v>64</v>
      </c>
      <c r="B212">
        <v>34744529</v>
      </c>
      <c r="C212">
        <v>34744517</v>
      </c>
      <c r="D212">
        <v>31446395</v>
      </c>
      <c r="E212">
        <v>1</v>
      </c>
      <c r="F212">
        <v>1</v>
      </c>
      <c r="G212">
        <v>1</v>
      </c>
      <c r="H212">
        <v>3</v>
      </c>
      <c r="I212" t="s">
        <v>53</v>
      </c>
      <c r="J212" t="s">
        <v>608</v>
      </c>
      <c r="K212" t="s">
        <v>54</v>
      </c>
      <c r="L212">
        <v>1339</v>
      </c>
      <c r="N212">
        <v>1007</v>
      </c>
      <c r="O212" t="s">
        <v>45</v>
      </c>
      <c r="P212" t="s">
        <v>45</v>
      </c>
      <c r="Q212">
        <v>1</v>
      </c>
      <c r="X212">
        <v>0.16</v>
      </c>
      <c r="Y212">
        <v>2.44</v>
      </c>
      <c r="Z212">
        <v>0</v>
      </c>
      <c r="AA212">
        <v>0</v>
      </c>
      <c r="AB212">
        <v>0</v>
      </c>
      <c r="AC212">
        <v>0</v>
      </c>
      <c r="AD212">
        <v>1</v>
      </c>
      <c r="AE212">
        <v>0</v>
      </c>
      <c r="AG212">
        <v>0.16</v>
      </c>
      <c r="AH212">
        <v>2</v>
      </c>
      <c r="AI212">
        <v>34744523</v>
      </c>
      <c r="AJ212">
        <v>212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x14ac:dyDescent="0.2">
      <c r="A213">
        <f>ROW(Source!A65)</f>
        <v>65</v>
      </c>
      <c r="B213">
        <v>34744524</v>
      </c>
      <c r="C213">
        <v>34744517</v>
      </c>
      <c r="D213">
        <v>31715109</v>
      </c>
      <c r="E213">
        <v>1</v>
      </c>
      <c r="F213">
        <v>1</v>
      </c>
      <c r="G213">
        <v>1</v>
      </c>
      <c r="H213">
        <v>1</v>
      </c>
      <c r="I213" t="s">
        <v>568</v>
      </c>
      <c r="K213" t="s">
        <v>569</v>
      </c>
      <c r="L213">
        <v>1191</v>
      </c>
      <c r="N213">
        <v>1013</v>
      </c>
      <c r="O213" t="s">
        <v>521</v>
      </c>
      <c r="P213" t="s">
        <v>521</v>
      </c>
      <c r="Q213">
        <v>1</v>
      </c>
      <c r="X213">
        <v>4.3899999999999997</v>
      </c>
      <c r="Y213">
        <v>0</v>
      </c>
      <c r="Z213">
        <v>0</v>
      </c>
      <c r="AA213">
        <v>0</v>
      </c>
      <c r="AB213">
        <v>8.74</v>
      </c>
      <c r="AC213">
        <v>0</v>
      </c>
      <c r="AD213">
        <v>1</v>
      </c>
      <c r="AE213">
        <v>1</v>
      </c>
      <c r="AG213">
        <v>4.3899999999999997</v>
      </c>
      <c r="AH213">
        <v>2</v>
      </c>
      <c r="AI213">
        <v>34744518</v>
      </c>
      <c r="AJ213">
        <v>213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x14ac:dyDescent="0.2">
      <c r="A214">
        <f>ROW(Source!A65)</f>
        <v>65</v>
      </c>
      <c r="B214">
        <v>34744525</v>
      </c>
      <c r="C214">
        <v>34744517</v>
      </c>
      <c r="D214">
        <v>31709492</v>
      </c>
      <c r="E214">
        <v>1</v>
      </c>
      <c r="F214">
        <v>1</v>
      </c>
      <c r="G214">
        <v>1</v>
      </c>
      <c r="H214">
        <v>1</v>
      </c>
      <c r="I214" t="s">
        <v>531</v>
      </c>
      <c r="K214" t="s">
        <v>532</v>
      </c>
      <c r="L214">
        <v>1191</v>
      </c>
      <c r="N214">
        <v>1013</v>
      </c>
      <c r="O214" t="s">
        <v>521</v>
      </c>
      <c r="P214" t="s">
        <v>521</v>
      </c>
      <c r="Q214">
        <v>1</v>
      </c>
      <c r="X214">
        <v>0.06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1</v>
      </c>
      <c r="AE214">
        <v>2</v>
      </c>
      <c r="AG214">
        <v>0.06</v>
      </c>
      <c r="AH214">
        <v>2</v>
      </c>
      <c r="AI214">
        <v>34744519</v>
      </c>
      <c r="AJ214">
        <v>214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x14ac:dyDescent="0.2">
      <c r="A215">
        <f>ROW(Source!A65)</f>
        <v>65</v>
      </c>
      <c r="B215">
        <v>34744526</v>
      </c>
      <c r="C215">
        <v>34744517</v>
      </c>
      <c r="D215">
        <v>31526753</v>
      </c>
      <c r="E215">
        <v>1</v>
      </c>
      <c r="F215">
        <v>1</v>
      </c>
      <c r="G215">
        <v>1</v>
      </c>
      <c r="H215">
        <v>2</v>
      </c>
      <c r="I215" t="s">
        <v>554</v>
      </c>
      <c r="J215" t="s">
        <v>555</v>
      </c>
      <c r="K215" t="s">
        <v>556</v>
      </c>
      <c r="L215">
        <v>1368</v>
      </c>
      <c r="N215">
        <v>1011</v>
      </c>
      <c r="O215" t="s">
        <v>525</v>
      </c>
      <c r="P215" t="s">
        <v>525</v>
      </c>
      <c r="Q215">
        <v>1</v>
      </c>
      <c r="X215">
        <v>0.02</v>
      </c>
      <c r="Y215">
        <v>0</v>
      </c>
      <c r="Z215">
        <v>111.99</v>
      </c>
      <c r="AA215">
        <v>13.5</v>
      </c>
      <c r="AB215">
        <v>0</v>
      </c>
      <c r="AC215">
        <v>0</v>
      </c>
      <c r="AD215">
        <v>1</v>
      </c>
      <c r="AE215">
        <v>0</v>
      </c>
      <c r="AG215">
        <v>0.02</v>
      </c>
      <c r="AH215">
        <v>2</v>
      </c>
      <c r="AI215">
        <v>34744520</v>
      </c>
      <c r="AJ215">
        <v>215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x14ac:dyDescent="0.2">
      <c r="A216">
        <f>ROW(Source!A65)</f>
        <v>65</v>
      </c>
      <c r="B216">
        <v>34744527</v>
      </c>
      <c r="C216">
        <v>34744517</v>
      </c>
      <c r="D216">
        <v>31528142</v>
      </c>
      <c r="E216">
        <v>1</v>
      </c>
      <c r="F216">
        <v>1</v>
      </c>
      <c r="G216">
        <v>1</v>
      </c>
      <c r="H216">
        <v>2</v>
      </c>
      <c r="I216" t="s">
        <v>538</v>
      </c>
      <c r="J216" t="s">
        <v>539</v>
      </c>
      <c r="K216" t="s">
        <v>540</v>
      </c>
      <c r="L216">
        <v>1368</v>
      </c>
      <c r="N216">
        <v>1011</v>
      </c>
      <c r="O216" t="s">
        <v>525</v>
      </c>
      <c r="P216" t="s">
        <v>525</v>
      </c>
      <c r="Q216">
        <v>1</v>
      </c>
      <c r="X216">
        <v>0.04</v>
      </c>
      <c r="Y216">
        <v>0</v>
      </c>
      <c r="Z216">
        <v>65.709999999999994</v>
      </c>
      <c r="AA216">
        <v>11.6</v>
      </c>
      <c r="AB216">
        <v>0</v>
      </c>
      <c r="AC216">
        <v>0</v>
      </c>
      <c r="AD216">
        <v>1</v>
      </c>
      <c r="AE216">
        <v>0</v>
      </c>
      <c r="AG216">
        <v>0.04</v>
      </c>
      <c r="AH216">
        <v>2</v>
      </c>
      <c r="AI216">
        <v>34744521</v>
      </c>
      <c r="AJ216">
        <v>216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x14ac:dyDescent="0.2">
      <c r="A217">
        <f>ROW(Source!A65)</f>
        <v>65</v>
      </c>
      <c r="B217">
        <v>34744528</v>
      </c>
      <c r="C217">
        <v>34744517</v>
      </c>
      <c r="D217">
        <v>31445092</v>
      </c>
      <c r="E217">
        <v>1</v>
      </c>
      <c r="F217">
        <v>1</v>
      </c>
      <c r="G217">
        <v>1</v>
      </c>
      <c r="H217">
        <v>3</v>
      </c>
      <c r="I217" t="s">
        <v>103</v>
      </c>
      <c r="J217" t="s">
        <v>607</v>
      </c>
      <c r="K217" t="s">
        <v>104</v>
      </c>
      <c r="L217">
        <v>1348</v>
      </c>
      <c r="N217">
        <v>1009</v>
      </c>
      <c r="O217" t="s">
        <v>34</v>
      </c>
      <c r="P217" t="s">
        <v>34</v>
      </c>
      <c r="Q217">
        <v>1000</v>
      </c>
      <c r="X217">
        <v>8.9999999999999993E-3</v>
      </c>
      <c r="Y217">
        <v>19100</v>
      </c>
      <c r="Z217">
        <v>0</v>
      </c>
      <c r="AA217">
        <v>0</v>
      </c>
      <c r="AB217">
        <v>0</v>
      </c>
      <c r="AC217">
        <v>0</v>
      </c>
      <c r="AD217">
        <v>1</v>
      </c>
      <c r="AE217">
        <v>0</v>
      </c>
      <c r="AG217">
        <v>8.9999999999999993E-3</v>
      </c>
      <c r="AH217">
        <v>2</v>
      </c>
      <c r="AI217">
        <v>34744522</v>
      </c>
      <c r="AJ217">
        <v>217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x14ac:dyDescent="0.2">
      <c r="A218">
        <f>ROW(Source!A65)</f>
        <v>65</v>
      </c>
      <c r="B218">
        <v>34744529</v>
      </c>
      <c r="C218">
        <v>34744517</v>
      </c>
      <c r="D218">
        <v>31446395</v>
      </c>
      <c r="E218">
        <v>1</v>
      </c>
      <c r="F218">
        <v>1</v>
      </c>
      <c r="G218">
        <v>1</v>
      </c>
      <c r="H218">
        <v>3</v>
      </c>
      <c r="I218" t="s">
        <v>53</v>
      </c>
      <c r="J218" t="s">
        <v>608</v>
      </c>
      <c r="K218" t="s">
        <v>54</v>
      </c>
      <c r="L218">
        <v>1339</v>
      </c>
      <c r="N218">
        <v>1007</v>
      </c>
      <c r="O218" t="s">
        <v>45</v>
      </c>
      <c r="P218" t="s">
        <v>45</v>
      </c>
      <c r="Q218">
        <v>1</v>
      </c>
      <c r="X218">
        <v>0.16</v>
      </c>
      <c r="Y218">
        <v>2.44</v>
      </c>
      <c r="Z218">
        <v>0</v>
      </c>
      <c r="AA218">
        <v>0</v>
      </c>
      <c r="AB218">
        <v>0</v>
      </c>
      <c r="AC218">
        <v>0</v>
      </c>
      <c r="AD218">
        <v>1</v>
      </c>
      <c r="AE218">
        <v>0</v>
      </c>
      <c r="AG218">
        <v>0.16</v>
      </c>
      <c r="AH218">
        <v>2</v>
      </c>
      <c r="AI218">
        <v>34744523</v>
      </c>
      <c r="AJ218">
        <v>218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 x14ac:dyDescent="0.2">
      <c r="A219">
        <f>ROW(Source!A66)</f>
        <v>66</v>
      </c>
      <c r="B219">
        <v>34744538</v>
      </c>
      <c r="C219">
        <v>34744530</v>
      </c>
      <c r="D219">
        <v>31709863</v>
      </c>
      <c r="E219">
        <v>1</v>
      </c>
      <c r="F219">
        <v>1</v>
      </c>
      <c r="G219">
        <v>1</v>
      </c>
      <c r="H219">
        <v>1</v>
      </c>
      <c r="I219" t="s">
        <v>609</v>
      </c>
      <c r="K219" t="s">
        <v>610</v>
      </c>
      <c r="L219">
        <v>1191</v>
      </c>
      <c r="N219">
        <v>1013</v>
      </c>
      <c r="O219" t="s">
        <v>521</v>
      </c>
      <c r="P219" t="s">
        <v>521</v>
      </c>
      <c r="Q219">
        <v>1</v>
      </c>
      <c r="X219">
        <v>13.4</v>
      </c>
      <c r="Y219">
        <v>0</v>
      </c>
      <c r="Z219">
        <v>0</v>
      </c>
      <c r="AA219">
        <v>0</v>
      </c>
      <c r="AB219">
        <v>8.5299999999999994</v>
      </c>
      <c r="AC219">
        <v>0</v>
      </c>
      <c r="AD219">
        <v>1</v>
      </c>
      <c r="AE219">
        <v>1</v>
      </c>
      <c r="AG219">
        <v>13.4</v>
      </c>
      <c r="AH219">
        <v>2</v>
      </c>
      <c r="AI219">
        <v>34744531</v>
      </c>
      <c r="AJ219">
        <v>219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x14ac:dyDescent="0.2">
      <c r="A220">
        <f>ROW(Source!A66)</f>
        <v>66</v>
      </c>
      <c r="B220">
        <v>34744539</v>
      </c>
      <c r="C220">
        <v>34744530</v>
      </c>
      <c r="D220">
        <v>31709492</v>
      </c>
      <c r="E220">
        <v>1</v>
      </c>
      <c r="F220">
        <v>1</v>
      </c>
      <c r="G220">
        <v>1</v>
      </c>
      <c r="H220">
        <v>1</v>
      </c>
      <c r="I220" t="s">
        <v>531</v>
      </c>
      <c r="K220" t="s">
        <v>532</v>
      </c>
      <c r="L220">
        <v>1191</v>
      </c>
      <c r="N220">
        <v>1013</v>
      </c>
      <c r="O220" t="s">
        <v>521</v>
      </c>
      <c r="P220" t="s">
        <v>521</v>
      </c>
      <c r="Q220">
        <v>1</v>
      </c>
      <c r="X220">
        <v>0.03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1</v>
      </c>
      <c r="AE220">
        <v>2</v>
      </c>
      <c r="AG220">
        <v>0.03</v>
      </c>
      <c r="AH220">
        <v>2</v>
      </c>
      <c r="AI220">
        <v>34744532</v>
      </c>
      <c r="AJ220">
        <v>220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x14ac:dyDescent="0.2">
      <c r="A221">
        <f>ROW(Source!A66)</f>
        <v>66</v>
      </c>
      <c r="B221">
        <v>34744540</v>
      </c>
      <c r="C221">
        <v>34744530</v>
      </c>
      <c r="D221">
        <v>31528142</v>
      </c>
      <c r="E221">
        <v>1</v>
      </c>
      <c r="F221">
        <v>1</v>
      </c>
      <c r="G221">
        <v>1</v>
      </c>
      <c r="H221">
        <v>2</v>
      </c>
      <c r="I221" t="s">
        <v>538</v>
      </c>
      <c r="J221" t="s">
        <v>539</v>
      </c>
      <c r="K221" t="s">
        <v>540</v>
      </c>
      <c r="L221">
        <v>1368</v>
      </c>
      <c r="N221">
        <v>1011</v>
      </c>
      <c r="O221" t="s">
        <v>525</v>
      </c>
      <c r="P221" t="s">
        <v>525</v>
      </c>
      <c r="Q221">
        <v>1</v>
      </c>
      <c r="X221">
        <v>0.03</v>
      </c>
      <c r="Y221">
        <v>0</v>
      </c>
      <c r="Z221">
        <v>65.709999999999994</v>
      </c>
      <c r="AA221">
        <v>11.6</v>
      </c>
      <c r="AB221">
        <v>0</v>
      </c>
      <c r="AC221">
        <v>0</v>
      </c>
      <c r="AD221">
        <v>1</v>
      </c>
      <c r="AE221">
        <v>0</v>
      </c>
      <c r="AG221">
        <v>0.03</v>
      </c>
      <c r="AH221">
        <v>2</v>
      </c>
      <c r="AI221">
        <v>34744533</v>
      </c>
      <c r="AJ221">
        <v>221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x14ac:dyDescent="0.2">
      <c r="A222">
        <f>ROW(Source!A66)</f>
        <v>66</v>
      </c>
      <c r="B222">
        <v>34744541</v>
      </c>
      <c r="C222">
        <v>34744530</v>
      </c>
      <c r="D222">
        <v>31449168</v>
      </c>
      <c r="E222">
        <v>1</v>
      </c>
      <c r="F222">
        <v>1</v>
      </c>
      <c r="G222">
        <v>1</v>
      </c>
      <c r="H222">
        <v>3</v>
      </c>
      <c r="I222" t="s">
        <v>59</v>
      </c>
      <c r="J222" t="s">
        <v>611</v>
      </c>
      <c r="K222" t="s">
        <v>60</v>
      </c>
      <c r="L222">
        <v>1348</v>
      </c>
      <c r="N222">
        <v>1009</v>
      </c>
      <c r="O222" t="s">
        <v>34</v>
      </c>
      <c r="P222" t="s">
        <v>34</v>
      </c>
      <c r="Q222">
        <v>1000</v>
      </c>
      <c r="X222">
        <v>1.4E-3</v>
      </c>
      <c r="Y222">
        <v>8475</v>
      </c>
      <c r="Z222">
        <v>0</v>
      </c>
      <c r="AA222">
        <v>0</v>
      </c>
      <c r="AB222">
        <v>0</v>
      </c>
      <c r="AC222">
        <v>0</v>
      </c>
      <c r="AD222">
        <v>1</v>
      </c>
      <c r="AE222">
        <v>0</v>
      </c>
      <c r="AG222">
        <v>1.4E-3</v>
      </c>
      <c r="AH222">
        <v>2</v>
      </c>
      <c r="AI222">
        <v>34744534</v>
      </c>
      <c r="AJ222">
        <v>222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x14ac:dyDescent="0.2">
      <c r="A223">
        <f>ROW(Source!A66)</f>
        <v>66</v>
      </c>
      <c r="B223">
        <v>34744542</v>
      </c>
      <c r="C223">
        <v>34744530</v>
      </c>
      <c r="D223">
        <v>31468901</v>
      </c>
      <c r="E223">
        <v>1</v>
      </c>
      <c r="F223">
        <v>1</v>
      </c>
      <c r="G223">
        <v>1</v>
      </c>
      <c r="H223">
        <v>3</v>
      </c>
      <c r="I223" t="s">
        <v>117</v>
      </c>
      <c r="J223" t="s">
        <v>612</v>
      </c>
      <c r="K223" t="s">
        <v>118</v>
      </c>
      <c r="L223">
        <v>1348</v>
      </c>
      <c r="N223">
        <v>1009</v>
      </c>
      <c r="O223" t="s">
        <v>34</v>
      </c>
      <c r="P223" t="s">
        <v>34</v>
      </c>
      <c r="Q223">
        <v>1000</v>
      </c>
      <c r="X223">
        <v>1.12E-2</v>
      </c>
      <c r="Y223">
        <v>7977</v>
      </c>
      <c r="Z223">
        <v>0</v>
      </c>
      <c r="AA223">
        <v>0</v>
      </c>
      <c r="AB223">
        <v>0</v>
      </c>
      <c r="AC223">
        <v>0</v>
      </c>
      <c r="AD223">
        <v>1</v>
      </c>
      <c r="AE223">
        <v>0</v>
      </c>
      <c r="AG223">
        <v>1.12E-2</v>
      </c>
      <c r="AH223">
        <v>2</v>
      </c>
      <c r="AI223">
        <v>34744535</v>
      </c>
      <c r="AJ223">
        <v>223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x14ac:dyDescent="0.2">
      <c r="A224">
        <f>ROW(Source!A66)</f>
        <v>66</v>
      </c>
      <c r="B224">
        <v>34744543</v>
      </c>
      <c r="C224">
        <v>34744530</v>
      </c>
      <c r="D224">
        <v>31470237</v>
      </c>
      <c r="E224">
        <v>1</v>
      </c>
      <c r="F224">
        <v>1</v>
      </c>
      <c r="G224">
        <v>1</v>
      </c>
      <c r="H224">
        <v>3</v>
      </c>
      <c r="I224" t="s">
        <v>123</v>
      </c>
      <c r="J224" t="s">
        <v>550</v>
      </c>
      <c r="K224" t="s">
        <v>124</v>
      </c>
      <c r="L224">
        <v>1348</v>
      </c>
      <c r="N224">
        <v>1009</v>
      </c>
      <c r="O224" t="s">
        <v>34</v>
      </c>
      <c r="P224" t="s">
        <v>34</v>
      </c>
      <c r="Q224">
        <v>1000</v>
      </c>
      <c r="X224">
        <v>3.8999999999999998E-3</v>
      </c>
      <c r="Y224">
        <v>8190</v>
      </c>
      <c r="Z224">
        <v>0</v>
      </c>
      <c r="AA224">
        <v>0</v>
      </c>
      <c r="AB224">
        <v>0</v>
      </c>
      <c r="AC224">
        <v>0</v>
      </c>
      <c r="AD224">
        <v>1</v>
      </c>
      <c r="AE224">
        <v>0</v>
      </c>
      <c r="AG224">
        <v>3.8999999999999998E-3</v>
      </c>
      <c r="AH224">
        <v>2</v>
      </c>
      <c r="AI224">
        <v>34744536</v>
      </c>
      <c r="AJ224">
        <v>224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x14ac:dyDescent="0.2">
      <c r="A225">
        <f>ROW(Source!A66)</f>
        <v>66</v>
      </c>
      <c r="B225">
        <v>34744544</v>
      </c>
      <c r="C225">
        <v>34744530</v>
      </c>
      <c r="D225">
        <v>31470484</v>
      </c>
      <c r="E225">
        <v>1</v>
      </c>
      <c r="F225">
        <v>1</v>
      </c>
      <c r="G225">
        <v>1</v>
      </c>
      <c r="H225">
        <v>3</v>
      </c>
      <c r="I225" t="s">
        <v>140</v>
      </c>
      <c r="J225" t="s">
        <v>613</v>
      </c>
      <c r="K225" t="s">
        <v>141</v>
      </c>
      <c r="L225">
        <v>1348</v>
      </c>
      <c r="N225">
        <v>1009</v>
      </c>
      <c r="O225" t="s">
        <v>34</v>
      </c>
      <c r="P225" t="s">
        <v>34</v>
      </c>
      <c r="Q225">
        <v>1000</v>
      </c>
      <c r="X225">
        <v>7.1999999999999995E-2</v>
      </c>
      <c r="Y225">
        <v>11200</v>
      </c>
      <c r="Z225">
        <v>0</v>
      </c>
      <c r="AA225">
        <v>0</v>
      </c>
      <c r="AB225">
        <v>0</v>
      </c>
      <c r="AC225">
        <v>0</v>
      </c>
      <c r="AD225">
        <v>1</v>
      </c>
      <c r="AE225">
        <v>0</v>
      </c>
      <c r="AG225">
        <v>7.1999999999999995E-2</v>
      </c>
      <c r="AH225">
        <v>2</v>
      </c>
      <c r="AI225">
        <v>34744537</v>
      </c>
      <c r="AJ225">
        <v>225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x14ac:dyDescent="0.2">
      <c r="A226">
        <f>ROW(Source!A67)</f>
        <v>67</v>
      </c>
      <c r="B226">
        <v>34744538</v>
      </c>
      <c r="C226">
        <v>34744530</v>
      </c>
      <c r="D226">
        <v>31709863</v>
      </c>
      <c r="E226">
        <v>1</v>
      </c>
      <c r="F226">
        <v>1</v>
      </c>
      <c r="G226">
        <v>1</v>
      </c>
      <c r="H226">
        <v>1</v>
      </c>
      <c r="I226" t="s">
        <v>609</v>
      </c>
      <c r="K226" t="s">
        <v>610</v>
      </c>
      <c r="L226">
        <v>1191</v>
      </c>
      <c r="N226">
        <v>1013</v>
      </c>
      <c r="O226" t="s">
        <v>521</v>
      </c>
      <c r="P226" t="s">
        <v>521</v>
      </c>
      <c r="Q226">
        <v>1</v>
      </c>
      <c r="X226">
        <v>13.4</v>
      </c>
      <c r="Y226">
        <v>0</v>
      </c>
      <c r="Z226">
        <v>0</v>
      </c>
      <c r="AA226">
        <v>0</v>
      </c>
      <c r="AB226">
        <v>8.5299999999999994</v>
      </c>
      <c r="AC226">
        <v>0</v>
      </c>
      <c r="AD226">
        <v>1</v>
      </c>
      <c r="AE226">
        <v>1</v>
      </c>
      <c r="AG226">
        <v>13.4</v>
      </c>
      <c r="AH226">
        <v>2</v>
      </c>
      <c r="AI226">
        <v>34744531</v>
      </c>
      <c r="AJ226">
        <v>226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x14ac:dyDescent="0.2">
      <c r="A227">
        <f>ROW(Source!A67)</f>
        <v>67</v>
      </c>
      <c r="B227">
        <v>34744539</v>
      </c>
      <c r="C227">
        <v>34744530</v>
      </c>
      <c r="D227">
        <v>31709492</v>
      </c>
      <c r="E227">
        <v>1</v>
      </c>
      <c r="F227">
        <v>1</v>
      </c>
      <c r="G227">
        <v>1</v>
      </c>
      <c r="H227">
        <v>1</v>
      </c>
      <c r="I227" t="s">
        <v>531</v>
      </c>
      <c r="K227" t="s">
        <v>532</v>
      </c>
      <c r="L227">
        <v>1191</v>
      </c>
      <c r="N227">
        <v>1013</v>
      </c>
      <c r="O227" t="s">
        <v>521</v>
      </c>
      <c r="P227" t="s">
        <v>521</v>
      </c>
      <c r="Q227">
        <v>1</v>
      </c>
      <c r="X227">
        <v>0.03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1</v>
      </c>
      <c r="AE227">
        <v>2</v>
      </c>
      <c r="AG227">
        <v>0.03</v>
      </c>
      <c r="AH227">
        <v>2</v>
      </c>
      <c r="AI227">
        <v>34744532</v>
      </c>
      <c r="AJ227">
        <v>227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x14ac:dyDescent="0.2">
      <c r="A228">
        <f>ROW(Source!A67)</f>
        <v>67</v>
      </c>
      <c r="B228">
        <v>34744540</v>
      </c>
      <c r="C228">
        <v>34744530</v>
      </c>
      <c r="D228">
        <v>31528142</v>
      </c>
      <c r="E228">
        <v>1</v>
      </c>
      <c r="F228">
        <v>1</v>
      </c>
      <c r="G228">
        <v>1</v>
      </c>
      <c r="H228">
        <v>2</v>
      </c>
      <c r="I228" t="s">
        <v>538</v>
      </c>
      <c r="J228" t="s">
        <v>539</v>
      </c>
      <c r="K228" t="s">
        <v>540</v>
      </c>
      <c r="L228">
        <v>1368</v>
      </c>
      <c r="N228">
        <v>1011</v>
      </c>
      <c r="O228" t="s">
        <v>525</v>
      </c>
      <c r="P228" t="s">
        <v>525</v>
      </c>
      <c r="Q228">
        <v>1</v>
      </c>
      <c r="X228">
        <v>0.03</v>
      </c>
      <c r="Y228">
        <v>0</v>
      </c>
      <c r="Z228">
        <v>65.709999999999994</v>
      </c>
      <c r="AA228">
        <v>11.6</v>
      </c>
      <c r="AB228">
        <v>0</v>
      </c>
      <c r="AC228">
        <v>0</v>
      </c>
      <c r="AD228">
        <v>1</v>
      </c>
      <c r="AE228">
        <v>0</v>
      </c>
      <c r="AG228">
        <v>0.03</v>
      </c>
      <c r="AH228">
        <v>2</v>
      </c>
      <c r="AI228">
        <v>34744533</v>
      </c>
      <c r="AJ228">
        <v>228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 x14ac:dyDescent="0.2">
      <c r="A229">
        <f>ROW(Source!A67)</f>
        <v>67</v>
      </c>
      <c r="B229">
        <v>34744541</v>
      </c>
      <c r="C229">
        <v>34744530</v>
      </c>
      <c r="D229">
        <v>31449168</v>
      </c>
      <c r="E229">
        <v>1</v>
      </c>
      <c r="F229">
        <v>1</v>
      </c>
      <c r="G229">
        <v>1</v>
      </c>
      <c r="H229">
        <v>3</v>
      </c>
      <c r="I229" t="s">
        <v>59</v>
      </c>
      <c r="J229" t="s">
        <v>611</v>
      </c>
      <c r="K229" t="s">
        <v>60</v>
      </c>
      <c r="L229">
        <v>1348</v>
      </c>
      <c r="N229">
        <v>1009</v>
      </c>
      <c r="O229" t="s">
        <v>34</v>
      </c>
      <c r="P229" t="s">
        <v>34</v>
      </c>
      <c r="Q229">
        <v>1000</v>
      </c>
      <c r="X229">
        <v>1.4E-3</v>
      </c>
      <c r="Y229">
        <v>8475</v>
      </c>
      <c r="Z229">
        <v>0</v>
      </c>
      <c r="AA229">
        <v>0</v>
      </c>
      <c r="AB229">
        <v>0</v>
      </c>
      <c r="AC229">
        <v>0</v>
      </c>
      <c r="AD229">
        <v>1</v>
      </c>
      <c r="AE229">
        <v>0</v>
      </c>
      <c r="AG229">
        <v>1.4E-3</v>
      </c>
      <c r="AH229">
        <v>2</v>
      </c>
      <c r="AI229">
        <v>34744534</v>
      </c>
      <c r="AJ229">
        <v>229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 x14ac:dyDescent="0.2">
      <c r="A230">
        <f>ROW(Source!A67)</f>
        <v>67</v>
      </c>
      <c r="B230">
        <v>34744542</v>
      </c>
      <c r="C230">
        <v>34744530</v>
      </c>
      <c r="D230">
        <v>31468901</v>
      </c>
      <c r="E230">
        <v>1</v>
      </c>
      <c r="F230">
        <v>1</v>
      </c>
      <c r="G230">
        <v>1</v>
      </c>
      <c r="H230">
        <v>3</v>
      </c>
      <c r="I230" t="s">
        <v>117</v>
      </c>
      <c r="J230" t="s">
        <v>612</v>
      </c>
      <c r="K230" t="s">
        <v>118</v>
      </c>
      <c r="L230">
        <v>1348</v>
      </c>
      <c r="N230">
        <v>1009</v>
      </c>
      <c r="O230" t="s">
        <v>34</v>
      </c>
      <c r="P230" t="s">
        <v>34</v>
      </c>
      <c r="Q230">
        <v>1000</v>
      </c>
      <c r="X230">
        <v>1.12E-2</v>
      </c>
      <c r="Y230">
        <v>7977</v>
      </c>
      <c r="Z230">
        <v>0</v>
      </c>
      <c r="AA230">
        <v>0</v>
      </c>
      <c r="AB230">
        <v>0</v>
      </c>
      <c r="AC230">
        <v>0</v>
      </c>
      <c r="AD230">
        <v>1</v>
      </c>
      <c r="AE230">
        <v>0</v>
      </c>
      <c r="AG230">
        <v>1.12E-2</v>
      </c>
      <c r="AH230">
        <v>2</v>
      </c>
      <c r="AI230">
        <v>34744535</v>
      </c>
      <c r="AJ230">
        <v>230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  <row r="231" spans="1:44" x14ac:dyDescent="0.2">
      <c r="A231">
        <f>ROW(Source!A67)</f>
        <v>67</v>
      </c>
      <c r="B231">
        <v>34744543</v>
      </c>
      <c r="C231">
        <v>34744530</v>
      </c>
      <c r="D231">
        <v>31470237</v>
      </c>
      <c r="E231">
        <v>1</v>
      </c>
      <c r="F231">
        <v>1</v>
      </c>
      <c r="G231">
        <v>1</v>
      </c>
      <c r="H231">
        <v>3</v>
      </c>
      <c r="I231" t="s">
        <v>123</v>
      </c>
      <c r="J231" t="s">
        <v>550</v>
      </c>
      <c r="K231" t="s">
        <v>124</v>
      </c>
      <c r="L231">
        <v>1348</v>
      </c>
      <c r="N231">
        <v>1009</v>
      </c>
      <c r="O231" t="s">
        <v>34</v>
      </c>
      <c r="P231" t="s">
        <v>34</v>
      </c>
      <c r="Q231">
        <v>1000</v>
      </c>
      <c r="X231">
        <v>3.8999999999999998E-3</v>
      </c>
      <c r="Y231">
        <v>8190</v>
      </c>
      <c r="Z231">
        <v>0</v>
      </c>
      <c r="AA231">
        <v>0</v>
      </c>
      <c r="AB231">
        <v>0</v>
      </c>
      <c r="AC231">
        <v>0</v>
      </c>
      <c r="AD231">
        <v>1</v>
      </c>
      <c r="AE231">
        <v>0</v>
      </c>
      <c r="AG231">
        <v>3.8999999999999998E-3</v>
      </c>
      <c r="AH231">
        <v>2</v>
      </c>
      <c r="AI231">
        <v>34744536</v>
      </c>
      <c r="AJ231">
        <v>231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</row>
    <row r="232" spans="1:44" x14ac:dyDescent="0.2">
      <c r="A232">
        <f>ROW(Source!A67)</f>
        <v>67</v>
      </c>
      <c r="B232">
        <v>34744544</v>
      </c>
      <c r="C232">
        <v>34744530</v>
      </c>
      <c r="D232">
        <v>31470484</v>
      </c>
      <c r="E232">
        <v>1</v>
      </c>
      <c r="F232">
        <v>1</v>
      </c>
      <c r="G232">
        <v>1</v>
      </c>
      <c r="H232">
        <v>3</v>
      </c>
      <c r="I232" t="s">
        <v>140</v>
      </c>
      <c r="J232" t="s">
        <v>613</v>
      </c>
      <c r="K232" t="s">
        <v>141</v>
      </c>
      <c r="L232">
        <v>1348</v>
      </c>
      <c r="N232">
        <v>1009</v>
      </c>
      <c r="O232" t="s">
        <v>34</v>
      </c>
      <c r="P232" t="s">
        <v>34</v>
      </c>
      <c r="Q232">
        <v>1000</v>
      </c>
      <c r="X232">
        <v>7.1999999999999995E-2</v>
      </c>
      <c r="Y232">
        <v>11200</v>
      </c>
      <c r="Z232">
        <v>0</v>
      </c>
      <c r="AA232">
        <v>0</v>
      </c>
      <c r="AB232">
        <v>0</v>
      </c>
      <c r="AC232">
        <v>0</v>
      </c>
      <c r="AD232">
        <v>1</v>
      </c>
      <c r="AE232">
        <v>0</v>
      </c>
      <c r="AG232">
        <v>7.1999999999999995E-2</v>
      </c>
      <c r="AH232">
        <v>2</v>
      </c>
      <c r="AI232">
        <v>34744537</v>
      </c>
      <c r="AJ232">
        <v>232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</row>
    <row r="233" spans="1:44" x14ac:dyDescent="0.2">
      <c r="A233">
        <f>ROW(Source!A68)</f>
        <v>68</v>
      </c>
      <c r="B233">
        <v>34744552</v>
      </c>
      <c r="C233">
        <v>34744545</v>
      </c>
      <c r="D233">
        <v>31714194</v>
      </c>
      <c r="E233">
        <v>1</v>
      </c>
      <c r="F233">
        <v>1</v>
      </c>
      <c r="G233">
        <v>1</v>
      </c>
      <c r="H233">
        <v>1</v>
      </c>
      <c r="I233" t="s">
        <v>614</v>
      </c>
      <c r="K233" t="s">
        <v>615</v>
      </c>
      <c r="L233">
        <v>1191</v>
      </c>
      <c r="N233">
        <v>1013</v>
      </c>
      <c r="O233" t="s">
        <v>521</v>
      </c>
      <c r="P233" t="s">
        <v>521</v>
      </c>
      <c r="Q233">
        <v>1</v>
      </c>
      <c r="X233">
        <v>43.5</v>
      </c>
      <c r="Y233">
        <v>0</v>
      </c>
      <c r="Z233">
        <v>0</v>
      </c>
      <c r="AA233">
        <v>0</v>
      </c>
      <c r="AB233">
        <v>8.64</v>
      </c>
      <c r="AC233">
        <v>0</v>
      </c>
      <c r="AD233">
        <v>1</v>
      </c>
      <c r="AE233">
        <v>1</v>
      </c>
      <c r="AG233">
        <v>43.5</v>
      </c>
      <c r="AH233">
        <v>2</v>
      </c>
      <c r="AI233">
        <v>34744546</v>
      </c>
      <c r="AJ233">
        <v>233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</row>
    <row r="234" spans="1:44" x14ac:dyDescent="0.2">
      <c r="A234">
        <f>ROW(Source!A68)</f>
        <v>68</v>
      </c>
      <c r="B234">
        <v>34744553</v>
      </c>
      <c r="C234">
        <v>34744545</v>
      </c>
      <c r="D234">
        <v>31709492</v>
      </c>
      <c r="E234">
        <v>1</v>
      </c>
      <c r="F234">
        <v>1</v>
      </c>
      <c r="G234">
        <v>1</v>
      </c>
      <c r="H234">
        <v>1</v>
      </c>
      <c r="I234" t="s">
        <v>531</v>
      </c>
      <c r="K234" t="s">
        <v>532</v>
      </c>
      <c r="L234">
        <v>1191</v>
      </c>
      <c r="N234">
        <v>1013</v>
      </c>
      <c r="O234" t="s">
        <v>521</v>
      </c>
      <c r="P234" t="s">
        <v>521</v>
      </c>
      <c r="Q234">
        <v>1</v>
      </c>
      <c r="X234">
        <v>7.0000000000000007E-2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1</v>
      </c>
      <c r="AE234">
        <v>2</v>
      </c>
      <c r="AG234">
        <v>7.0000000000000007E-2</v>
      </c>
      <c r="AH234">
        <v>2</v>
      </c>
      <c r="AI234">
        <v>34744547</v>
      </c>
      <c r="AJ234">
        <v>234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</row>
    <row r="235" spans="1:44" x14ac:dyDescent="0.2">
      <c r="A235">
        <f>ROW(Source!A68)</f>
        <v>68</v>
      </c>
      <c r="B235">
        <v>34744554</v>
      </c>
      <c r="C235">
        <v>34744545</v>
      </c>
      <c r="D235">
        <v>31528142</v>
      </c>
      <c r="E235">
        <v>1</v>
      </c>
      <c r="F235">
        <v>1</v>
      </c>
      <c r="G235">
        <v>1</v>
      </c>
      <c r="H235">
        <v>2</v>
      </c>
      <c r="I235" t="s">
        <v>538</v>
      </c>
      <c r="J235" t="s">
        <v>539</v>
      </c>
      <c r="K235" t="s">
        <v>540</v>
      </c>
      <c r="L235">
        <v>1368</v>
      </c>
      <c r="N235">
        <v>1011</v>
      </c>
      <c r="O235" t="s">
        <v>525</v>
      </c>
      <c r="P235" t="s">
        <v>525</v>
      </c>
      <c r="Q235">
        <v>1</v>
      </c>
      <c r="X235">
        <v>7.0000000000000007E-2</v>
      </c>
      <c r="Y235">
        <v>0</v>
      </c>
      <c r="Z235">
        <v>65.709999999999994</v>
      </c>
      <c r="AA235">
        <v>11.6</v>
      </c>
      <c r="AB235">
        <v>0</v>
      </c>
      <c r="AC235">
        <v>0</v>
      </c>
      <c r="AD235">
        <v>1</v>
      </c>
      <c r="AE235">
        <v>0</v>
      </c>
      <c r="AG235">
        <v>7.0000000000000007E-2</v>
      </c>
      <c r="AH235">
        <v>2</v>
      </c>
      <c r="AI235">
        <v>34744548</v>
      </c>
      <c r="AJ235">
        <v>235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</row>
    <row r="236" spans="1:44" x14ac:dyDescent="0.2">
      <c r="A236">
        <f>ROW(Source!A68)</f>
        <v>68</v>
      </c>
      <c r="B236">
        <v>34744555</v>
      </c>
      <c r="C236">
        <v>34744545</v>
      </c>
      <c r="D236">
        <v>31441385</v>
      </c>
      <c r="E236">
        <v>17</v>
      </c>
      <c r="F236">
        <v>1</v>
      </c>
      <c r="G236">
        <v>1</v>
      </c>
      <c r="H236">
        <v>3</v>
      </c>
      <c r="I236" t="s">
        <v>163</v>
      </c>
      <c r="K236" t="s">
        <v>164</v>
      </c>
      <c r="L236">
        <v>1339</v>
      </c>
      <c r="N236">
        <v>1007</v>
      </c>
      <c r="O236" t="s">
        <v>45</v>
      </c>
      <c r="P236" t="s">
        <v>45</v>
      </c>
      <c r="Q236">
        <v>1</v>
      </c>
      <c r="X236">
        <v>8.9999999999999993E-3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G236">
        <v>8.9999999999999993E-3</v>
      </c>
      <c r="AH236">
        <v>2</v>
      </c>
      <c r="AI236">
        <v>34744549</v>
      </c>
      <c r="AJ236">
        <v>236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</row>
    <row r="237" spans="1:44" x14ac:dyDescent="0.2">
      <c r="A237">
        <f>ROW(Source!A68)</f>
        <v>68</v>
      </c>
      <c r="B237">
        <v>34744556</v>
      </c>
      <c r="C237">
        <v>34744545</v>
      </c>
      <c r="D237">
        <v>31441385</v>
      </c>
      <c r="E237">
        <v>17</v>
      </c>
      <c r="F237">
        <v>1</v>
      </c>
      <c r="G237">
        <v>1</v>
      </c>
      <c r="H237">
        <v>3</v>
      </c>
      <c r="I237" t="s">
        <v>163</v>
      </c>
      <c r="K237" t="s">
        <v>166</v>
      </c>
      <c r="L237">
        <v>1348</v>
      </c>
      <c r="N237">
        <v>1009</v>
      </c>
      <c r="O237" t="s">
        <v>34</v>
      </c>
      <c r="P237" t="s">
        <v>34</v>
      </c>
      <c r="Q237">
        <v>1000</v>
      </c>
      <c r="X237">
        <v>3.5000000000000003E-2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G237">
        <v>3.5000000000000003E-2</v>
      </c>
      <c r="AH237">
        <v>2</v>
      </c>
      <c r="AI237">
        <v>34744550</v>
      </c>
      <c r="AJ237">
        <v>237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</row>
    <row r="238" spans="1:44" x14ac:dyDescent="0.2">
      <c r="A238">
        <f>ROW(Source!A68)</f>
        <v>68</v>
      </c>
      <c r="B238">
        <v>34744557</v>
      </c>
      <c r="C238">
        <v>34744545</v>
      </c>
      <c r="D238">
        <v>31476345</v>
      </c>
      <c r="E238">
        <v>1</v>
      </c>
      <c r="F238">
        <v>1</v>
      </c>
      <c r="G238">
        <v>1</v>
      </c>
      <c r="H238">
        <v>3</v>
      </c>
      <c r="I238" t="s">
        <v>152</v>
      </c>
      <c r="J238" t="s">
        <v>616</v>
      </c>
      <c r="K238" t="s">
        <v>153</v>
      </c>
      <c r="L238">
        <v>1327</v>
      </c>
      <c r="N238">
        <v>1005</v>
      </c>
      <c r="O238" t="s">
        <v>135</v>
      </c>
      <c r="P238" t="s">
        <v>135</v>
      </c>
      <c r="Q238">
        <v>1</v>
      </c>
      <c r="X238">
        <v>3.4</v>
      </c>
      <c r="Y238">
        <v>35.22</v>
      </c>
      <c r="Z238">
        <v>0</v>
      </c>
      <c r="AA238">
        <v>0</v>
      </c>
      <c r="AB238">
        <v>0</v>
      </c>
      <c r="AC238">
        <v>0</v>
      </c>
      <c r="AD238">
        <v>1</v>
      </c>
      <c r="AE238">
        <v>0</v>
      </c>
      <c r="AG238">
        <v>3.4</v>
      </c>
      <c r="AH238">
        <v>2</v>
      </c>
      <c r="AI238">
        <v>34744551</v>
      </c>
      <c r="AJ238">
        <v>238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</row>
    <row r="239" spans="1:44" x14ac:dyDescent="0.2">
      <c r="A239">
        <f>ROW(Source!A69)</f>
        <v>69</v>
      </c>
      <c r="B239">
        <v>34744552</v>
      </c>
      <c r="C239">
        <v>34744545</v>
      </c>
      <c r="D239">
        <v>31714194</v>
      </c>
      <c r="E239">
        <v>1</v>
      </c>
      <c r="F239">
        <v>1</v>
      </c>
      <c r="G239">
        <v>1</v>
      </c>
      <c r="H239">
        <v>1</v>
      </c>
      <c r="I239" t="s">
        <v>614</v>
      </c>
      <c r="K239" t="s">
        <v>615</v>
      </c>
      <c r="L239">
        <v>1191</v>
      </c>
      <c r="N239">
        <v>1013</v>
      </c>
      <c r="O239" t="s">
        <v>521</v>
      </c>
      <c r="P239" t="s">
        <v>521</v>
      </c>
      <c r="Q239">
        <v>1</v>
      </c>
      <c r="X239">
        <v>43.5</v>
      </c>
      <c r="Y239">
        <v>0</v>
      </c>
      <c r="Z239">
        <v>0</v>
      </c>
      <c r="AA239">
        <v>0</v>
      </c>
      <c r="AB239">
        <v>8.64</v>
      </c>
      <c r="AC239">
        <v>0</v>
      </c>
      <c r="AD239">
        <v>1</v>
      </c>
      <c r="AE239">
        <v>1</v>
      </c>
      <c r="AG239">
        <v>43.5</v>
      </c>
      <c r="AH239">
        <v>2</v>
      </c>
      <c r="AI239">
        <v>34744546</v>
      </c>
      <c r="AJ239">
        <v>239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</row>
    <row r="240" spans="1:44" x14ac:dyDescent="0.2">
      <c r="A240">
        <f>ROW(Source!A69)</f>
        <v>69</v>
      </c>
      <c r="B240">
        <v>34744553</v>
      </c>
      <c r="C240">
        <v>34744545</v>
      </c>
      <c r="D240">
        <v>31709492</v>
      </c>
      <c r="E240">
        <v>1</v>
      </c>
      <c r="F240">
        <v>1</v>
      </c>
      <c r="G240">
        <v>1</v>
      </c>
      <c r="H240">
        <v>1</v>
      </c>
      <c r="I240" t="s">
        <v>531</v>
      </c>
      <c r="K240" t="s">
        <v>532</v>
      </c>
      <c r="L240">
        <v>1191</v>
      </c>
      <c r="N240">
        <v>1013</v>
      </c>
      <c r="O240" t="s">
        <v>521</v>
      </c>
      <c r="P240" t="s">
        <v>521</v>
      </c>
      <c r="Q240">
        <v>1</v>
      </c>
      <c r="X240">
        <v>7.0000000000000007E-2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1</v>
      </c>
      <c r="AE240">
        <v>2</v>
      </c>
      <c r="AG240">
        <v>7.0000000000000007E-2</v>
      </c>
      <c r="AH240">
        <v>2</v>
      </c>
      <c r="AI240">
        <v>34744547</v>
      </c>
      <c r="AJ240">
        <v>240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</row>
    <row r="241" spans="1:44" x14ac:dyDescent="0.2">
      <c r="A241">
        <f>ROW(Source!A69)</f>
        <v>69</v>
      </c>
      <c r="B241">
        <v>34744554</v>
      </c>
      <c r="C241">
        <v>34744545</v>
      </c>
      <c r="D241">
        <v>31528142</v>
      </c>
      <c r="E241">
        <v>1</v>
      </c>
      <c r="F241">
        <v>1</v>
      </c>
      <c r="G241">
        <v>1</v>
      </c>
      <c r="H241">
        <v>2</v>
      </c>
      <c r="I241" t="s">
        <v>538</v>
      </c>
      <c r="J241" t="s">
        <v>539</v>
      </c>
      <c r="K241" t="s">
        <v>540</v>
      </c>
      <c r="L241">
        <v>1368</v>
      </c>
      <c r="N241">
        <v>1011</v>
      </c>
      <c r="O241" t="s">
        <v>525</v>
      </c>
      <c r="P241" t="s">
        <v>525</v>
      </c>
      <c r="Q241">
        <v>1</v>
      </c>
      <c r="X241">
        <v>7.0000000000000007E-2</v>
      </c>
      <c r="Y241">
        <v>0</v>
      </c>
      <c r="Z241">
        <v>65.709999999999994</v>
      </c>
      <c r="AA241">
        <v>11.6</v>
      </c>
      <c r="AB241">
        <v>0</v>
      </c>
      <c r="AC241">
        <v>0</v>
      </c>
      <c r="AD241">
        <v>1</v>
      </c>
      <c r="AE241">
        <v>0</v>
      </c>
      <c r="AG241">
        <v>7.0000000000000007E-2</v>
      </c>
      <c r="AH241">
        <v>2</v>
      </c>
      <c r="AI241">
        <v>34744548</v>
      </c>
      <c r="AJ241">
        <v>241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</row>
    <row r="242" spans="1:44" x14ac:dyDescent="0.2">
      <c r="A242">
        <f>ROW(Source!A69)</f>
        <v>69</v>
      </c>
      <c r="B242">
        <v>34744555</v>
      </c>
      <c r="C242">
        <v>34744545</v>
      </c>
      <c r="D242">
        <v>31441385</v>
      </c>
      <c r="E242">
        <v>17</v>
      </c>
      <c r="F242">
        <v>1</v>
      </c>
      <c r="G242">
        <v>1</v>
      </c>
      <c r="H242">
        <v>3</v>
      </c>
      <c r="I242" t="s">
        <v>163</v>
      </c>
      <c r="K242" t="s">
        <v>164</v>
      </c>
      <c r="L242">
        <v>1339</v>
      </c>
      <c r="N242">
        <v>1007</v>
      </c>
      <c r="O242" t="s">
        <v>45</v>
      </c>
      <c r="P242" t="s">
        <v>45</v>
      </c>
      <c r="Q242">
        <v>1</v>
      </c>
      <c r="X242">
        <v>8.9999999999999993E-3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G242">
        <v>8.9999999999999993E-3</v>
      </c>
      <c r="AH242">
        <v>2</v>
      </c>
      <c r="AI242">
        <v>34744549</v>
      </c>
      <c r="AJ242">
        <v>242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</row>
    <row r="243" spans="1:44" x14ac:dyDescent="0.2">
      <c r="A243">
        <f>ROW(Source!A69)</f>
        <v>69</v>
      </c>
      <c r="B243">
        <v>34744556</v>
      </c>
      <c r="C243">
        <v>34744545</v>
      </c>
      <c r="D243">
        <v>31441385</v>
      </c>
      <c r="E243">
        <v>17</v>
      </c>
      <c r="F243">
        <v>1</v>
      </c>
      <c r="G243">
        <v>1</v>
      </c>
      <c r="H243">
        <v>3</v>
      </c>
      <c r="I243" t="s">
        <v>163</v>
      </c>
      <c r="K243" t="s">
        <v>166</v>
      </c>
      <c r="L243">
        <v>1348</v>
      </c>
      <c r="N243">
        <v>1009</v>
      </c>
      <c r="O243" t="s">
        <v>34</v>
      </c>
      <c r="P243" t="s">
        <v>34</v>
      </c>
      <c r="Q243">
        <v>1000</v>
      </c>
      <c r="X243">
        <v>3.5000000000000003E-2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G243">
        <v>3.5000000000000003E-2</v>
      </c>
      <c r="AH243">
        <v>2</v>
      </c>
      <c r="AI243">
        <v>34744550</v>
      </c>
      <c r="AJ243">
        <v>243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</row>
    <row r="244" spans="1:44" x14ac:dyDescent="0.2">
      <c r="A244">
        <f>ROW(Source!A69)</f>
        <v>69</v>
      </c>
      <c r="B244">
        <v>34744557</v>
      </c>
      <c r="C244">
        <v>34744545</v>
      </c>
      <c r="D244">
        <v>31476345</v>
      </c>
      <c r="E244">
        <v>1</v>
      </c>
      <c r="F244">
        <v>1</v>
      </c>
      <c r="G244">
        <v>1</v>
      </c>
      <c r="H244">
        <v>3</v>
      </c>
      <c r="I244" t="s">
        <v>152</v>
      </c>
      <c r="J244" t="s">
        <v>616</v>
      </c>
      <c r="K244" t="s">
        <v>153</v>
      </c>
      <c r="L244">
        <v>1327</v>
      </c>
      <c r="N244">
        <v>1005</v>
      </c>
      <c r="O244" t="s">
        <v>135</v>
      </c>
      <c r="P244" t="s">
        <v>135</v>
      </c>
      <c r="Q244">
        <v>1</v>
      </c>
      <c r="X244">
        <v>3.4</v>
      </c>
      <c r="Y244">
        <v>35.22</v>
      </c>
      <c r="Z244">
        <v>0</v>
      </c>
      <c r="AA244">
        <v>0</v>
      </c>
      <c r="AB244">
        <v>0</v>
      </c>
      <c r="AC244">
        <v>0</v>
      </c>
      <c r="AD244">
        <v>1</v>
      </c>
      <c r="AE244">
        <v>0</v>
      </c>
      <c r="AG244">
        <v>3.4</v>
      </c>
      <c r="AH244">
        <v>2</v>
      </c>
      <c r="AI244">
        <v>34744551</v>
      </c>
      <c r="AJ244">
        <v>244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</row>
    <row r="245" spans="1:44" x14ac:dyDescent="0.2">
      <c r="A245">
        <f>ROW(Source!A74)</f>
        <v>74</v>
      </c>
      <c r="B245">
        <v>34744573</v>
      </c>
      <c r="C245">
        <v>34744560</v>
      </c>
      <c r="D245">
        <v>31712762</v>
      </c>
      <c r="E245">
        <v>1</v>
      </c>
      <c r="F245">
        <v>1</v>
      </c>
      <c r="G245">
        <v>1</v>
      </c>
      <c r="H245">
        <v>1</v>
      </c>
      <c r="I245" t="s">
        <v>529</v>
      </c>
      <c r="K245" t="s">
        <v>530</v>
      </c>
      <c r="L245">
        <v>1191</v>
      </c>
      <c r="N245">
        <v>1013</v>
      </c>
      <c r="O245" t="s">
        <v>521</v>
      </c>
      <c r="P245" t="s">
        <v>521</v>
      </c>
      <c r="Q245">
        <v>1</v>
      </c>
      <c r="X245">
        <v>34.880000000000003</v>
      </c>
      <c r="Y245">
        <v>0</v>
      </c>
      <c r="Z245">
        <v>0</v>
      </c>
      <c r="AA245">
        <v>0</v>
      </c>
      <c r="AB245">
        <v>8.09</v>
      </c>
      <c r="AC245">
        <v>0</v>
      </c>
      <c r="AD245">
        <v>1</v>
      </c>
      <c r="AE245">
        <v>1</v>
      </c>
      <c r="AG245">
        <v>34.880000000000003</v>
      </c>
      <c r="AH245">
        <v>2</v>
      </c>
      <c r="AI245">
        <v>34744561</v>
      </c>
      <c r="AJ245">
        <v>245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</row>
    <row r="246" spans="1:44" x14ac:dyDescent="0.2">
      <c r="A246">
        <f>ROW(Source!A74)</f>
        <v>74</v>
      </c>
      <c r="B246">
        <v>34744574</v>
      </c>
      <c r="C246">
        <v>34744560</v>
      </c>
      <c r="D246">
        <v>31709492</v>
      </c>
      <c r="E246">
        <v>1</v>
      </c>
      <c r="F246">
        <v>1</v>
      </c>
      <c r="G246">
        <v>1</v>
      </c>
      <c r="H246">
        <v>1</v>
      </c>
      <c r="I246" t="s">
        <v>531</v>
      </c>
      <c r="K246" t="s">
        <v>532</v>
      </c>
      <c r="L246">
        <v>1191</v>
      </c>
      <c r="N246">
        <v>1013</v>
      </c>
      <c r="O246" t="s">
        <v>521</v>
      </c>
      <c r="P246" t="s">
        <v>521</v>
      </c>
      <c r="Q246">
        <v>1</v>
      </c>
      <c r="X246">
        <v>3.24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1</v>
      </c>
      <c r="AE246">
        <v>2</v>
      </c>
      <c r="AG246">
        <v>3.24</v>
      </c>
      <c r="AH246">
        <v>2</v>
      </c>
      <c r="AI246">
        <v>34744562</v>
      </c>
      <c r="AJ246">
        <v>246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</row>
    <row r="247" spans="1:44" x14ac:dyDescent="0.2">
      <c r="A247">
        <f>ROW(Source!A74)</f>
        <v>74</v>
      </c>
      <c r="B247">
        <v>34744575</v>
      </c>
      <c r="C247">
        <v>34744560</v>
      </c>
      <c r="D247">
        <v>31526978</v>
      </c>
      <c r="E247">
        <v>1</v>
      </c>
      <c r="F247">
        <v>1</v>
      </c>
      <c r="G247">
        <v>1</v>
      </c>
      <c r="H247">
        <v>2</v>
      </c>
      <c r="I247" t="s">
        <v>617</v>
      </c>
      <c r="J247" t="s">
        <v>618</v>
      </c>
      <c r="K247" t="s">
        <v>619</v>
      </c>
      <c r="L247">
        <v>1368</v>
      </c>
      <c r="N247">
        <v>1011</v>
      </c>
      <c r="O247" t="s">
        <v>525</v>
      </c>
      <c r="P247" t="s">
        <v>525</v>
      </c>
      <c r="Q247">
        <v>1</v>
      </c>
      <c r="X247">
        <v>0.76</v>
      </c>
      <c r="Y247">
        <v>0</v>
      </c>
      <c r="Z247">
        <v>89.99</v>
      </c>
      <c r="AA247">
        <v>10.06</v>
      </c>
      <c r="AB247">
        <v>0</v>
      </c>
      <c r="AC247">
        <v>0</v>
      </c>
      <c r="AD247">
        <v>1</v>
      </c>
      <c r="AE247">
        <v>0</v>
      </c>
      <c r="AG247">
        <v>0.76</v>
      </c>
      <c r="AH247">
        <v>2</v>
      </c>
      <c r="AI247">
        <v>34744563</v>
      </c>
      <c r="AJ247">
        <v>247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</row>
    <row r="248" spans="1:44" x14ac:dyDescent="0.2">
      <c r="A248">
        <f>ROW(Source!A74)</f>
        <v>74</v>
      </c>
      <c r="B248">
        <v>34744576</v>
      </c>
      <c r="C248">
        <v>34744560</v>
      </c>
      <c r="D248">
        <v>31527275</v>
      </c>
      <c r="E248">
        <v>1</v>
      </c>
      <c r="F248">
        <v>1</v>
      </c>
      <c r="G248">
        <v>1</v>
      </c>
      <c r="H248">
        <v>2</v>
      </c>
      <c r="I248" t="s">
        <v>620</v>
      </c>
      <c r="J248" t="s">
        <v>621</v>
      </c>
      <c r="K248" t="s">
        <v>622</v>
      </c>
      <c r="L248">
        <v>1368</v>
      </c>
      <c r="N248">
        <v>1011</v>
      </c>
      <c r="O248" t="s">
        <v>525</v>
      </c>
      <c r="P248" t="s">
        <v>525</v>
      </c>
      <c r="Q248">
        <v>1</v>
      </c>
      <c r="X248">
        <v>0.03</v>
      </c>
      <c r="Y248">
        <v>0</v>
      </c>
      <c r="Z248">
        <v>118.47</v>
      </c>
      <c r="AA248">
        <v>21.66</v>
      </c>
      <c r="AB248">
        <v>0</v>
      </c>
      <c r="AC248">
        <v>0</v>
      </c>
      <c r="AD248">
        <v>1</v>
      </c>
      <c r="AE248">
        <v>0</v>
      </c>
      <c r="AG248">
        <v>0.03</v>
      </c>
      <c r="AH248">
        <v>2</v>
      </c>
      <c r="AI248">
        <v>34744564</v>
      </c>
      <c r="AJ248">
        <v>248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</row>
    <row r="249" spans="1:44" x14ac:dyDescent="0.2">
      <c r="A249">
        <f>ROW(Source!A74)</f>
        <v>74</v>
      </c>
      <c r="B249">
        <v>34744577</v>
      </c>
      <c r="C249">
        <v>34744560</v>
      </c>
      <c r="D249">
        <v>31527485</v>
      </c>
      <c r="E249">
        <v>1</v>
      </c>
      <c r="F249">
        <v>1</v>
      </c>
      <c r="G249">
        <v>1</v>
      </c>
      <c r="H249">
        <v>2</v>
      </c>
      <c r="I249" t="s">
        <v>623</v>
      </c>
      <c r="J249" t="s">
        <v>624</v>
      </c>
      <c r="K249" t="s">
        <v>625</v>
      </c>
      <c r="L249">
        <v>1368</v>
      </c>
      <c r="N249">
        <v>1011</v>
      </c>
      <c r="O249" t="s">
        <v>525</v>
      </c>
      <c r="P249" t="s">
        <v>525</v>
      </c>
      <c r="Q249">
        <v>1</v>
      </c>
      <c r="X249">
        <v>3.24</v>
      </c>
      <c r="Y249">
        <v>0</v>
      </c>
      <c r="Z249">
        <v>6.7</v>
      </c>
      <c r="AA249">
        <v>0</v>
      </c>
      <c r="AB249">
        <v>0</v>
      </c>
      <c r="AC249">
        <v>0</v>
      </c>
      <c r="AD249">
        <v>1</v>
      </c>
      <c r="AE249">
        <v>0</v>
      </c>
      <c r="AG249">
        <v>3.24</v>
      </c>
      <c r="AH249">
        <v>2</v>
      </c>
      <c r="AI249">
        <v>34744565</v>
      </c>
      <c r="AJ249">
        <v>249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</row>
    <row r="250" spans="1:44" x14ac:dyDescent="0.2">
      <c r="A250">
        <f>ROW(Source!A74)</f>
        <v>74</v>
      </c>
      <c r="B250">
        <v>34744578</v>
      </c>
      <c r="C250">
        <v>34744560</v>
      </c>
      <c r="D250">
        <v>31528071</v>
      </c>
      <c r="E250">
        <v>1</v>
      </c>
      <c r="F250">
        <v>1</v>
      </c>
      <c r="G250">
        <v>1</v>
      </c>
      <c r="H250">
        <v>2</v>
      </c>
      <c r="I250" t="s">
        <v>626</v>
      </c>
      <c r="J250" t="s">
        <v>627</v>
      </c>
      <c r="K250" t="s">
        <v>628</v>
      </c>
      <c r="L250">
        <v>1368</v>
      </c>
      <c r="N250">
        <v>1011</v>
      </c>
      <c r="O250" t="s">
        <v>525</v>
      </c>
      <c r="P250" t="s">
        <v>525</v>
      </c>
      <c r="Q250">
        <v>1</v>
      </c>
      <c r="X250">
        <v>0.8</v>
      </c>
      <c r="Y250">
        <v>0</v>
      </c>
      <c r="Z250">
        <v>110</v>
      </c>
      <c r="AA250">
        <v>11.6</v>
      </c>
      <c r="AB250">
        <v>0</v>
      </c>
      <c r="AC250">
        <v>0</v>
      </c>
      <c r="AD250">
        <v>1</v>
      </c>
      <c r="AE250">
        <v>0</v>
      </c>
      <c r="AG250">
        <v>0.8</v>
      </c>
      <c r="AH250">
        <v>2</v>
      </c>
      <c r="AI250">
        <v>34744566</v>
      </c>
      <c r="AJ250">
        <v>250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</row>
    <row r="251" spans="1:44" x14ac:dyDescent="0.2">
      <c r="A251">
        <f>ROW(Source!A74)</f>
        <v>74</v>
      </c>
      <c r="B251">
        <v>34744579</v>
      </c>
      <c r="C251">
        <v>34744560</v>
      </c>
      <c r="D251">
        <v>31528270</v>
      </c>
      <c r="E251">
        <v>1</v>
      </c>
      <c r="F251">
        <v>1</v>
      </c>
      <c r="G251">
        <v>1</v>
      </c>
      <c r="H251">
        <v>2</v>
      </c>
      <c r="I251" t="s">
        <v>629</v>
      </c>
      <c r="J251" t="s">
        <v>630</v>
      </c>
      <c r="K251" t="s">
        <v>631</v>
      </c>
      <c r="L251">
        <v>1368</v>
      </c>
      <c r="N251">
        <v>1011</v>
      </c>
      <c r="O251" t="s">
        <v>525</v>
      </c>
      <c r="P251" t="s">
        <v>525</v>
      </c>
      <c r="Q251">
        <v>1</v>
      </c>
      <c r="X251">
        <v>1.62</v>
      </c>
      <c r="Y251">
        <v>0</v>
      </c>
      <c r="Z251">
        <v>27.11</v>
      </c>
      <c r="AA251">
        <v>11.6</v>
      </c>
      <c r="AB251">
        <v>0</v>
      </c>
      <c r="AC251">
        <v>0</v>
      </c>
      <c r="AD251">
        <v>1</v>
      </c>
      <c r="AE251">
        <v>0</v>
      </c>
      <c r="AG251">
        <v>1.62</v>
      </c>
      <c r="AH251">
        <v>2</v>
      </c>
      <c r="AI251">
        <v>34744567</v>
      </c>
      <c r="AJ251">
        <v>251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</row>
    <row r="252" spans="1:44" x14ac:dyDescent="0.2">
      <c r="A252">
        <f>ROW(Source!A74)</f>
        <v>74</v>
      </c>
      <c r="B252">
        <v>34744580</v>
      </c>
      <c r="C252">
        <v>34744560</v>
      </c>
      <c r="D252">
        <v>31444440</v>
      </c>
      <c r="E252">
        <v>1</v>
      </c>
      <c r="F252">
        <v>1</v>
      </c>
      <c r="G252">
        <v>1</v>
      </c>
      <c r="H252">
        <v>3</v>
      </c>
      <c r="I252" t="s">
        <v>32</v>
      </c>
      <c r="J252" t="s">
        <v>632</v>
      </c>
      <c r="K252" t="s">
        <v>33</v>
      </c>
      <c r="L252">
        <v>1348</v>
      </c>
      <c r="N252">
        <v>1009</v>
      </c>
      <c r="O252" t="s">
        <v>34</v>
      </c>
      <c r="P252" t="s">
        <v>34</v>
      </c>
      <c r="Q252">
        <v>1000</v>
      </c>
      <c r="X252">
        <v>0.08</v>
      </c>
      <c r="Y252">
        <v>1740</v>
      </c>
      <c r="Z252">
        <v>0</v>
      </c>
      <c r="AA252">
        <v>0</v>
      </c>
      <c r="AB252">
        <v>0</v>
      </c>
      <c r="AC252">
        <v>0</v>
      </c>
      <c r="AD252">
        <v>1</v>
      </c>
      <c r="AE252">
        <v>0</v>
      </c>
      <c r="AG252">
        <v>0.08</v>
      </c>
      <c r="AH252">
        <v>2</v>
      </c>
      <c r="AI252">
        <v>34744568</v>
      </c>
      <c r="AJ252">
        <v>252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</row>
    <row r="253" spans="1:44" x14ac:dyDescent="0.2">
      <c r="A253">
        <f>ROW(Source!A74)</f>
        <v>74</v>
      </c>
      <c r="B253">
        <v>34744581</v>
      </c>
      <c r="C253">
        <v>34744560</v>
      </c>
      <c r="D253">
        <v>31446395</v>
      </c>
      <c r="E253">
        <v>1</v>
      </c>
      <c r="F253">
        <v>1</v>
      </c>
      <c r="G253">
        <v>1</v>
      </c>
      <c r="H253">
        <v>3</v>
      </c>
      <c r="I253" t="s">
        <v>53</v>
      </c>
      <c r="J253" t="s">
        <v>608</v>
      </c>
      <c r="K253" t="s">
        <v>54</v>
      </c>
      <c r="L253">
        <v>1339</v>
      </c>
      <c r="N253">
        <v>1007</v>
      </c>
      <c r="O253" t="s">
        <v>45</v>
      </c>
      <c r="P253" t="s">
        <v>45</v>
      </c>
      <c r="Q253">
        <v>1</v>
      </c>
      <c r="X253">
        <v>2</v>
      </c>
      <c r="Y253">
        <v>2.44</v>
      </c>
      <c r="Z253">
        <v>0</v>
      </c>
      <c r="AA253">
        <v>0</v>
      </c>
      <c r="AB253">
        <v>0</v>
      </c>
      <c r="AC253">
        <v>0</v>
      </c>
      <c r="AD253">
        <v>1</v>
      </c>
      <c r="AE253">
        <v>0</v>
      </c>
      <c r="AG253">
        <v>2</v>
      </c>
      <c r="AH253">
        <v>2</v>
      </c>
      <c r="AI253">
        <v>34744569</v>
      </c>
      <c r="AJ253">
        <v>253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</row>
    <row r="254" spans="1:44" x14ac:dyDescent="0.2">
      <c r="A254">
        <f>ROW(Source!A74)</f>
        <v>74</v>
      </c>
      <c r="B254">
        <v>34744582</v>
      </c>
      <c r="C254">
        <v>34744560</v>
      </c>
      <c r="D254">
        <v>31441732</v>
      </c>
      <c r="E254">
        <v>17</v>
      </c>
      <c r="F254">
        <v>1</v>
      </c>
      <c r="G254">
        <v>1</v>
      </c>
      <c r="H254">
        <v>3</v>
      </c>
      <c r="I254" t="s">
        <v>172</v>
      </c>
      <c r="K254" t="s">
        <v>635</v>
      </c>
      <c r="L254">
        <v>1339</v>
      </c>
      <c r="N254">
        <v>1007</v>
      </c>
      <c r="O254" t="s">
        <v>45</v>
      </c>
      <c r="P254" t="s">
        <v>45</v>
      </c>
      <c r="Q254">
        <v>1</v>
      </c>
      <c r="X254">
        <v>3.6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G254">
        <v>3.6</v>
      </c>
      <c r="AH254">
        <v>2</v>
      </c>
      <c r="AI254">
        <v>34744570</v>
      </c>
      <c r="AJ254">
        <v>254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</row>
    <row r="255" spans="1:44" x14ac:dyDescent="0.2">
      <c r="A255">
        <f>ROW(Source!A74)</f>
        <v>74</v>
      </c>
      <c r="B255">
        <v>34744583</v>
      </c>
      <c r="C255">
        <v>34744560</v>
      </c>
      <c r="D255">
        <v>31440694</v>
      </c>
      <c r="E255">
        <v>17</v>
      </c>
      <c r="F255">
        <v>1</v>
      </c>
      <c r="G255">
        <v>1</v>
      </c>
      <c r="H255">
        <v>3</v>
      </c>
      <c r="I255" t="s">
        <v>182</v>
      </c>
      <c r="K255" t="s">
        <v>183</v>
      </c>
      <c r="L255">
        <v>1339</v>
      </c>
      <c r="N255">
        <v>1007</v>
      </c>
      <c r="O255" t="s">
        <v>45</v>
      </c>
      <c r="P255" t="s">
        <v>45</v>
      </c>
      <c r="Q255">
        <v>1</v>
      </c>
      <c r="X255">
        <v>25.2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G255">
        <v>25.2</v>
      </c>
      <c r="AH255">
        <v>2</v>
      </c>
      <c r="AI255">
        <v>34744571</v>
      </c>
      <c r="AJ255">
        <v>255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</row>
    <row r="256" spans="1:44" x14ac:dyDescent="0.2">
      <c r="A256">
        <f>ROW(Source!A74)</f>
        <v>74</v>
      </c>
      <c r="B256">
        <v>34744584</v>
      </c>
      <c r="C256">
        <v>34744560</v>
      </c>
      <c r="D256">
        <v>31443310</v>
      </c>
      <c r="E256">
        <v>17</v>
      </c>
      <c r="F256">
        <v>1</v>
      </c>
      <c r="G256">
        <v>1</v>
      </c>
      <c r="H256">
        <v>3</v>
      </c>
      <c r="I256" t="s">
        <v>160</v>
      </c>
      <c r="K256" t="s">
        <v>161</v>
      </c>
      <c r="L256">
        <v>1348</v>
      </c>
      <c r="N256">
        <v>1009</v>
      </c>
      <c r="O256" t="s">
        <v>34</v>
      </c>
      <c r="P256" t="s">
        <v>34</v>
      </c>
      <c r="Q256">
        <v>1000</v>
      </c>
      <c r="X256">
        <v>11.73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G256">
        <v>11.73</v>
      </c>
      <c r="AH256">
        <v>2</v>
      </c>
      <c r="AI256">
        <v>34744572</v>
      </c>
      <c r="AJ256">
        <v>256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</row>
    <row r="257" spans="1:44" x14ac:dyDescent="0.2">
      <c r="A257">
        <f>ROW(Source!A75)</f>
        <v>75</v>
      </c>
      <c r="B257">
        <v>34744573</v>
      </c>
      <c r="C257">
        <v>34744560</v>
      </c>
      <c r="D257">
        <v>31712762</v>
      </c>
      <c r="E257">
        <v>1</v>
      </c>
      <c r="F257">
        <v>1</v>
      </c>
      <c r="G257">
        <v>1</v>
      </c>
      <c r="H257">
        <v>1</v>
      </c>
      <c r="I257" t="s">
        <v>529</v>
      </c>
      <c r="K257" t="s">
        <v>530</v>
      </c>
      <c r="L257">
        <v>1191</v>
      </c>
      <c r="N257">
        <v>1013</v>
      </c>
      <c r="O257" t="s">
        <v>521</v>
      </c>
      <c r="P257" t="s">
        <v>521</v>
      </c>
      <c r="Q257">
        <v>1</v>
      </c>
      <c r="X257">
        <v>34.880000000000003</v>
      </c>
      <c r="Y257">
        <v>0</v>
      </c>
      <c r="Z257">
        <v>0</v>
      </c>
      <c r="AA257">
        <v>0</v>
      </c>
      <c r="AB257">
        <v>8.09</v>
      </c>
      <c r="AC257">
        <v>0</v>
      </c>
      <c r="AD257">
        <v>1</v>
      </c>
      <c r="AE257">
        <v>1</v>
      </c>
      <c r="AG257">
        <v>34.880000000000003</v>
      </c>
      <c r="AH257">
        <v>2</v>
      </c>
      <c r="AI257">
        <v>34744561</v>
      </c>
      <c r="AJ257">
        <v>257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</row>
    <row r="258" spans="1:44" x14ac:dyDescent="0.2">
      <c r="A258">
        <f>ROW(Source!A75)</f>
        <v>75</v>
      </c>
      <c r="B258">
        <v>34744574</v>
      </c>
      <c r="C258">
        <v>34744560</v>
      </c>
      <c r="D258">
        <v>31709492</v>
      </c>
      <c r="E258">
        <v>1</v>
      </c>
      <c r="F258">
        <v>1</v>
      </c>
      <c r="G258">
        <v>1</v>
      </c>
      <c r="H258">
        <v>1</v>
      </c>
      <c r="I258" t="s">
        <v>531</v>
      </c>
      <c r="K258" t="s">
        <v>532</v>
      </c>
      <c r="L258">
        <v>1191</v>
      </c>
      <c r="N258">
        <v>1013</v>
      </c>
      <c r="O258" t="s">
        <v>521</v>
      </c>
      <c r="P258" t="s">
        <v>521</v>
      </c>
      <c r="Q258">
        <v>1</v>
      </c>
      <c r="X258">
        <v>3.24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1</v>
      </c>
      <c r="AE258">
        <v>2</v>
      </c>
      <c r="AG258">
        <v>3.24</v>
      </c>
      <c r="AH258">
        <v>2</v>
      </c>
      <c r="AI258">
        <v>34744562</v>
      </c>
      <c r="AJ258">
        <v>258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</row>
    <row r="259" spans="1:44" x14ac:dyDescent="0.2">
      <c r="A259">
        <f>ROW(Source!A75)</f>
        <v>75</v>
      </c>
      <c r="B259">
        <v>34744575</v>
      </c>
      <c r="C259">
        <v>34744560</v>
      </c>
      <c r="D259">
        <v>31526978</v>
      </c>
      <c r="E259">
        <v>1</v>
      </c>
      <c r="F259">
        <v>1</v>
      </c>
      <c r="G259">
        <v>1</v>
      </c>
      <c r="H259">
        <v>2</v>
      </c>
      <c r="I259" t="s">
        <v>617</v>
      </c>
      <c r="J259" t="s">
        <v>618</v>
      </c>
      <c r="K259" t="s">
        <v>619</v>
      </c>
      <c r="L259">
        <v>1368</v>
      </c>
      <c r="N259">
        <v>1011</v>
      </c>
      <c r="O259" t="s">
        <v>525</v>
      </c>
      <c r="P259" t="s">
        <v>525</v>
      </c>
      <c r="Q259">
        <v>1</v>
      </c>
      <c r="X259">
        <v>0.76</v>
      </c>
      <c r="Y259">
        <v>0</v>
      </c>
      <c r="Z259">
        <v>89.99</v>
      </c>
      <c r="AA259">
        <v>10.06</v>
      </c>
      <c r="AB259">
        <v>0</v>
      </c>
      <c r="AC259">
        <v>0</v>
      </c>
      <c r="AD259">
        <v>1</v>
      </c>
      <c r="AE259">
        <v>0</v>
      </c>
      <c r="AG259">
        <v>0.76</v>
      </c>
      <c r="AH259">
        <v>2</v>
      </c>
      <c r="AI259">
        <v>34744563</v>
      </c>
      <c r="AJ259">
        <v>259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</row>
    <row r="260" spans="1:44" x14ac:dyDescent="0.2">
      <c r="A260">
        <f>ROW(Source!A75)</f>
        <v>75</v>
      </c>
      <c r="B260">
        <v>34744576</v>
      </c>
      <c r="C260">
        <v>34744560</v>
      </c>
      <c r="D260">
        <v>31527275</v>
      </c>
      <c r="E260">
        <v>1</v>
      </c>
      <c r="F260">
        <v>1</v>
      </c>
      <c r="G260">
        <v>1</v>
      </c>
      <c r="H260">
        <v>2</v>
      </c>
      <c r="I260" t="s">
        <v>620</v>
      </c>
      <c r="J260" t="s">
        <v>621</v>
      </c>
      <c r="K260" t="s">
        <v>622</v>
      </c>
      <c r="L260">
        <v>1368</v>
      </c>
      <c r="N260">
        <v>1011</v>
      </c>
      <c r="O260" t="s">
        <v>525</v>
      </c>
      <c r="P260" t="s">
        <v>525</v>
      </c>
      <c r="Q260">
        <v>1</v>
      </c>
      <c r="X260">
        <v>0.03</v>
      </c>
      <c r="Y260">
        <v>0</v>
      </c>
      <c r="Z260">
        <v>118.47</v>
      </c>
      <c r="AA260">
        <v>21.66</v>
      </c>
      <c r="AB260">
        <v>0</v>
      </c>
      <c r="AC260">
        <v>0</v>
      </c>
      <c r="AD260">
        <v>1</v>
      </c>
      <c r="AE260">
        <v>0</v>
      </c>
      <c r="AG260">
        <v>0.03</v>
      </c>
      <c r="AH260">
        <v>2</v>
      </c>
      <c r="AI260">
        <v>34744564</v>
      </c>
      <c r="AJ260">
        <v>260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</row>
    <row r="261" spans="1:44" x14ac:dyDescent="0.2">
      <c r="A261">
        <f>ROW(Source!A75)</f>
        <v>75</v>
      </c>
      <c r="B261">
        <v>34744577</v>
      </c>
      <c r="C261">
        <v>34744560</v>
      </c>
      <c r="D261">
        <v>31527485</v>
      </c>
      <c r="E261">
        <v>1</v>
      </c>
      <c r="F261">
        <v>1</v>
      </c>
      <c r="G261">
        <v>1</v>
      </c>
      <c r="H261">
        <v>2</v>
      </c>
      <c r="I261" t="s">
        <v>623</v>
      </c>
      <c r="J261" t="s">
        <v>624</v>
      </c>
      <c r="K261" t="s">
        <v>625</v>
      </c>
      <c r="L261">
        <v>1368</v>
      </c>
      <c r="N261">
        <v>1011</v>
      </c>
      <c r="O261" t="s">
        <v>525</v>
      </c>
      <c r="P261" t="s">
        <v>525</v>
      </c>
      <c r="Q261">
        <v>1</v>
      </c>
      <c r="X261">
        <v>3.24</v>
      </c>
      <c r="Y261">
        <v>0</v>
      </c>
      <c r="Z261">
        <v>6.7</v>
      </c>
      <c r="AA261">
        <v>0</v>
      </c>
      <c r="AB261">
        <v>0</v>
      </c>
      <c r="AC261">
        <v>0</v>
      </c>
      <c r="AD261">
        <v>1</v>
      </c>
      <c r="AE261">
        <v>0</v>
      </c>
      <c r="AG261">
        <v>3.24</v>
      </c>
      <c r="AH261">
        <v>2</v>
      </c>
      <c r="AI261">
        <v>34744565</v>
      </c>
      <c r="AJ261">
        <v>261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</row>
    <row r="262" spans="1:44" x14ac:dyDescent="0.2">
      <c r="A262">
        <f>ROW(Source!A75)</f>
        <v>75</v>
      </c>
      <c r="B262">
        <v>34744578</v>
      </c>
      <c r="C262">
        <v>34744560</v>
      </c>
      <c r="D262">
        <v>31528071</v>
      </c>
      <c r="E262">
        <v>1</v>
      </c>
      <c r="F262">
        <v>1</v>
      </c>
      <c r="G262">
        <v>1</v>
      </c>
      <c r="H262">
        <v>2</v>
      </c>
      <c r="I262" t="s">
        <v>626</v>
      </c>
      <c r="J262" t="s">
        <v>627</v>
      </c>
      <c r="K262" t="s">
        <v>628</v>
      </c>
      <c r="L262">
        <v>1368</v>
      </c>
      <c r="N262">
        <v>1011</v>
      </c>
      <c r="O262" t="s">
        <v>525</v>
      </c>
      <c r="P262" t="s">
        <v>525</v>
      </c>
      <c r="Q262">
        <v>1</v>
      </c>
      <c r="X262">
        <v>0.8</v>
      </c>
      <c r="Y262">
        <v>0</v>
      </c>
      <c r="Z262">
        <v>110</v>
      </c>
      <c r="AA262">
        <v>11.6</v>
      </c>
      <c r="AB262">
        <v>0</v>
      </c>
      <c r="AC262">
        <v>0</v>
      </c>
      <c r="AD262">
        <v>1</v>
      </c>
      <c r="AE262">
        <v>0</v>
      </c>
      <c r="AG262">
        <v>0.8</v>
      </c>
      <c r="AH262">
        <v>2</v>
      </c>
      <c r="AI262">
        <v>34744566</v>
      </c>
      <c r="AJ262">
        <v>262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</row>
    <row r="263" spans="1:44" x14ac:dyDescent="0.2">
      <c r="A263">
        <f>ROW(Source!A75)</f>
        <v>75</v>
      </c>
      <c r="B263">
        <v>34744579</v>
      </c>
      <c r="C263">
        <v>34744560</v>
      </c>
      <c r="D263">
        <v>31528270</v>
      </c>
      <c r="E263">
        <v>1</v>
      </c>
      <c r="F263">
        <v>1</v>
      </c>
      <c r="G263">
        <v>1</v>
      </c>
      <c r="H263">
        <v>2</v>
      </c>
      <c r="I263" t="s">
        <v>629</v>
      </c>
      <c r="J263" t="s">
        <v>630</v>
      </c>
      <c r="K263" t="s">
        <v>631</v>
      </c>
      <c r="L263">
        <v>1368</v>
      </c>
      <c r="N263">
        <v>1011</v>
      </c>
      <c r="O263" t="s">
        <v>525</v>
      </c>
      <c r="P263" t="s">
        <v>525</v>
      </c>
      <c r="Q263">
        <v>1</v>
      </c>
      <c r="X263">
        <v>1.62</v>
      </c>
      <c r="Y263">
        <v>0</v>
      </c>
      <c r="Z263">
        <v>27.11</v>
      </c>
      <c r="AA263">
        <v>11.6</v>
      </c>
      <c r="AB263">
        <v>0</v>
      </c>
      <c r="AC263">
        <v>0</v>
      </c>
      <c r="AD263">
        <v>1</v>
      </c>
      <c r="AE263">
        <v>0</v>
      </c>
      <c r="AG263">
        <v>1.62</v>
      </c>
      <c r="AH263">
        <v>2</v>
      </c>
      <c r="AI263">
        <v>34744567</v>
      </c>
      <c r="AJ263">
        <v>263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</row>
    <row r="264" spans="1:44" x14ac:dyDescent="0.2">
      <c r="A264">
        <f>ROW(Source!A75)</f>
        <v>75</v>
      </c>
      <c r="B264">
        <v>34744580</v>
      </c>
      <c r="C264">
        <v>34744560</v>
      </c>
      <c r="D264">
        <v>31444440</v>
      </c>
      <c r="E264">
        <v>1</v>
      </c>
      <c r="F264">
        <v>1</v>
      </c>
      <c r="G264">
        <v>1</v>
      </c>
      <c r="H264">
        <v>3</v>
      </c>
      <c r="I264" t="s">
        <v>32</v>
      </c>
      <c r="J264" t="s">
        <v>632</v>
      </c>
      <c r="K264" t="s">
        <v>33</v>
      </c>
      <c r="L264">
        <v>1348</v>
      </c>
      <c r="N264">
        <v>1009</v>
      </c>
      <c r="O264" t="s">
        <v>34</v>
      </c>
      <c r="P264" t="s">
        <v>34</v>
      </c>
      <c r="Q264">
        <v>1000</v>
      </c>
      <c r="X264">
        <v>0.08</v>
      </c>
      <c r="Y264">
        <v>1740</v>
      </c>
      <c r="Z264">
        <v>0</v>
      </c>
      <c r="AA264">
        <v>0</v>
      </c>
      <c r="AB264">
        <v>0</v>
      </c>
      <c r="AC264">
        <v>0</v>
      </c>
      <c r="AD264">
        <v>1</v>
      </c>
      <c r="AE264">
        <v>0</v>
      </c>
      <c r="AG264">
        <v>0.08</v>
      </c>
      <c r="AH264">
        <v>2</v>
      </c>
      <c r="AI264">
        <v>34744568</v>
      </c>
      <c r="AJ264">
        <v>264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</row>
    <row r="265" spans="1:44" x14ac:dyDescent="0.2">
      <c r="A265">
        <f>ROW(Source!A75)</f>
        <v>75</v>
      </c>
      <c r="B265">
        <v>34744581</v>
      </c>
      <c r="C265">
        <v>34744560</v>
      </c>
      <c r="D265">
        <v>31446395</v>
      </c>
      <c r="E265">
        <v>1</v>
      </c>
      <c r="F265">
        <v>1</v>
      </c>
      <c r="G265">
        <v>1</v>
      </c>
      <c r="H265">
        <v>3</v>
      </c>
      <c r="I265" t="s">
        <v>53</v>
      </c>
      <c r="J265" t="s">
        <v>608</v>
      </c>
      <c r="K265" t="s">
        <v>54</v>
      </c>
      <c r="L265">
        <v>1339</v>
      </c>
      <c r="N265">
        <v>1007</v>
      </c>
      <c r="O265" t="s">
        <v>45</v>
      </c>
      <c r="P265" t="s">
        <v>45</v>
      </c>
      <c r="Q265">
        <v>1</v>
      </c>
      <c r="X265">
        <v>2</v>
      </c>
      <c r="Y265">
        <v>2.44</v>
      </c>
      <c r="Z265">
        <v>0</v>
      </c>
      <c r="AA265">
        <v>0</v>
      </c>
      <c r="AB265">
        <v>0</v>
      </c>
      <c r="AC265">
        <v>0</v>
      </c>
      <c r="AD265">
        <v>1</v>
      </c>
      <c r="AE265">
        <v>0</v>
      </c>
      <c r="AG265">
        <v>2</v>
      </c>
      <c r="AH265">
        <v>2</v>
      </c>
      <c r="AI265">
        <v>34744569</v>
      </c>
      <c r="AJ265">
        <v>265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</row>
    <row r="266" spans="1:44" x14ac:dyDescent="0.2">
      <c r="A266">
        <f>ROW(Source!A75)</f>
        <v>75</v>
      </c>
      <c r="B266">
        <v>34744582</v>
      </c>
      <c r="C266">
        <v>34744560</v>
      </c>
      <c r="D266">
        <v>31441732</v>
      </c>
      <c r="E266">
        <v>17</v>
      </c>
      <c r="F266">
        <v>1</v>
      </c>
      <c r="G266">
        <v>1</v>
      </c>
      <c r="H266">
        <v>3</v>
      </c>
      <c r="I266" t="s">
        <v>172</v>
      </c>
      <c r="K266" t="s">
        <v>635</v>
      </c>
      <c r="L266">
        <v>1339</v>
      </c>
      <c r="N266">
        <v>1007</v>
      </c>
      <c r="O266" t="s">
        <v>45</v>
      </c>
      <c r="P266" t="s">
        <v>45</v>
      </c>
      <c r="Q266">
        <v>1</v>
      </c>
      <c r="X266">
        <v>3.6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G266">
        <v>3.6</v>
      </c>
      <c r="AH266">
        <v>2</v>
      </c>
      <c r="AI266">
        <v>34744570</v>
      </c>
      <c r="AJ266">
        <v>266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</row>
    <row r="267" spans="1:44" x14ac:dyDescent="0.2">
      <c r="A267">
        <f>ROW(Source!A75)</f>
        <v>75</v>
      </c>
      <c r="B267">
        <v>34744583</v>
      </c>
      <c r="C267">
        <v>34744560</v>
      </c>
      <c r="D267">
        <v>31440694</v>
      </c>
      <c r="E267">
        <v>17</v>
      </c>
      <c r="F267">
        <v>1</v>
      </c>
      <c r="G267">
        <v>1</v>
      </c>
      <c r="H267">
        <v>3</v>
      </c>
      <c r="I267" t="s">
        <v>182</v>
      </c>
      <c r="K267" t="s">
        <v>183</v>
      </c>
      <c r="L267">
        <v>1339</v>
      </c>
      <c r="N267">
        <v>1007</v>
      </c>
      <c r="O267" t="s">
        <v>45</v>
      </c>
      <c r="P267" t="s">
        <v>45</v>
      </c>
      <c r="Q267">
        <v>1</v>
      </c>
      <c r="X267">
        <v>25.2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G267">
        <v>25.2</v>
      </c>
      <c r="AH267">
        <v>2</v>
      </c>
      <c r="AI267">
        <v>34744571</v>
      </c>
      <c r="AJ267">
        <v>267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</row>
    <row r="268" spans="1:44" x14ac:dyDescent="0.2">
      <c r="A268">
        <f>ROW(Source!A75)</f>
        <v>75</v>
      </c>
      <c r="B268">
        <v>34744584</v>
      </c>
      <c r="C268">
        <v>34744560</v>
      </c>
      <c r="D268">
        <v>31443310</v>
      </c>
      <c r="E268">
        <v>17</v>
      </c>
      <c r="F268">
        <v>1</v>
      </c>
      <c r="G268">
        <v>1</v>
      </c>
      <c r="H268">
        <v>3</v>
      </c>
      <c r="I268" t="s">
        <v>160</v>
      </c>
      <c r="K268" t="s">
        <v>161</v>
      </c>
      <c r="L268">
        <v>1348</v>
      </c>
      <c r="N268">
        <v>1009</v>
      </c>
      <c r="O268" t="s">
        <v>34</v>
      </c>
      <c r="P268" t="s">
        <v>34</v>
      </c>
      <c r="Q268">
        <v>1000</v>
      </c>
      <c r="X268">
        <v>11.73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G268">
        <v>11.73</v>
      </c>
      <c r="AH268">
        <v>2</v>
      </c>
      <c r="AI268">
        <v>34744572</v>
      </c>
      <c r="AJ268">
        <v>268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</row>
  </sheetData>
  <printOptions gridLines="1"/>
  <pageMargins left="0.75" right="0.75" top="1" bottom="1" header="0.5" footer="0.5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2.Материалы</vt:lpstr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'2.Материалы'!Заголовки_для_печати</vt:lpstr>
      <vt:lpstr>'1.Смета.или.Акт'!Область_печати</vt:lpstr>
      <vt:lpstr>'2.Материалы'!Область_печати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PTO-Kurlinova</dc:creator>
  <cp:lastModifiedBy>Пользователь Windows</cp:lastModifiedBy>
  <cp:revision>1</cp:revision>
  <cp:lastPrinted>2019-03-28T06:47:12Z</cp:lastPrinted>
  <dcterms:created xsi:type="dcterms:W3CDTF">2019-03-28T06:40:00Z</dcterms:created>
  <dcterms:modified xsi:type="dcterms:W3CDTF">2019-04-05T12:19:12Z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